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280E3462-F921-4C7B-9735-BBC3643CF331}" xr6:coauthVersionLast="45" xr6:coauthVersionMax="45" xr10:uidLastSave="{00000000-0000-0000-0000-000000000000}"/>
  <bookViews>
    <workbookView xWindow="3765" yWindow="376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80" i="279" l="1"/>
  <c r="K80" i="279"/>
  <c r="N80" i="279" s="1"/>
  <c r="D67" i="2"/>
  <c r="D64" i="2"/>
  <c r="D36" i="2" s="1"/>
  <c r="D51" i="2"/>
  <c r="D52" i="2" s="1"/>
  <c r="D47" i="2"/>
  <c r="D46" i="2"/>
  <c r="D45" i="2"/>
  <c r="D39" i="2"/>
  <c r="D38" i="2"/>
  <c r="D35" i="2"/>
  <c r="D34" i="2"/>
  <c r="D33" i="2"/>
  <c r="D32" i="2"/>
  <c r="D31" i="2"/>
  <c r="D29" i="2"/>
  <c r="D9" i="2"/>
  <c r="D37" i="2" l="1"/>
  <c r="I80" i="279"/>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43" i="146" s="1"/>
  <c r="N76" i="144"/>
  <c r="N41" i="144" s="1"/>
  <c r="N43" i="144" s="1"/>
  <c r="N84" i="220"/>
  <c r="N46" i="220" s="1"/>
  <c r="N83" i="221"/>
  <c r="N46" i="221" s="1"/>
  <c r="N72" i="227"/>
  <c r="N41" i="227" s="1"/>
  <c r="N78" i="273"/>
  <c r="N41" i="273" s="1"/>
  <c r="N75" i="289"/>
  <c r="N41" i="289" s="1"/>
  <c r="N43" i="289" s="1"/>
  <c r="N76" i="92"/>
  <c r="N41" i="92" s="1"/>
  <c r="N43" i="92" s="1"/>
  <c r="N76" i="26"/>
  <c r="N42" i="26" s="1"/>
  <c r="N43" i="26" s="1"/>
  <c r="N76" i="96"/>
  <c r="N41" i="96" s="1"/>
  <c r="N43" i="96" s="1"/>
  <c r="N76" i="107"/>
  <c r="N41" i="107" s="1"/>
  <c r="N75" i="133"/>
  <c r="N41" i="133" s="1"/>
  <c r="N76" i="135"/>
  <c r="N41" i="135" s="1"/>
  <c r="N43" i="135" s="1"/>
  <c r="N76" i="242"/>
  <c r="N40" i="242" s="1"/>
  <c r="N81" i="282"/>
  <c r="N44" i="282" s="1"/>
  <c r="N46" i="282" s="1"/>
  <c r="N43" i="306"/>
  <c r="N81" i="280"/>
  <c r="N44" i="280" s="1"/>
  <c r="N46" i="280" s="1"/>
  <c r="N75" i="293"/>
  <c r="N41" i="293" s="1"/>
  <c r="N43" i="293" s="1"/>
  <c r="N77" i="295"/>
  <c r="N41" i="295" s="1"/>
  <c r="N43" i="295" s="1"/>
  <c r="N75" i="325"/>
  <c r="N41" i="325" s="1"/>
  <c r="N77" i="329"/>
  <c r="N41" i="329" s="1"/>
  <c r="N43" i="329" s="1"/>
  <c r="N79" i="50"/>
  <c r="N42" i="50" s="1"/>
  <c r="N43" i="50" s="1"/>
  <c r="N76" i="82"/>
  <c r="N41" i="82" s="1"/>
  <c r="N43" i="82" s="1"/>
  <c r="N76" i="88"/>
  <c r="N41" i="88" s="1"/>
  <c r="N43" i="88" s="1"/>
  <c r="N76" i="94"/>
  <c r="N41" i="94" s="1"/>
  <c r="N43" i="94" s="1"/>
  <c r="N76" i="105"/>
  <c r="N41" i="105" s="1"/>
  <c r="N43" i="105" s="1"/>
  <c r="N76" i="108"/>
  <c r="N41" i="108" s="1"/>
  <c r="N77" i="333"/>
  <c r="N41" i="333" s="1"/>
  <c r="N43" i="333" s="1"/>
  <c r="N76" i="67"/>
  <c r="N41" i="67" s="1"/>
  <c r="N43" i="67" s="1"/>
  <c r="N78" i="67" s="1"/>
  <c r="L84" i="67" s="1"/>
  <c r="N76" i="68"/>
  <c r="N41" i="68" s="1"/>
  <c r="N43" i="68" s="1"/>
  <c r="N75" i="75"/>
  <c r="N41" i="75" s="1"/>
  <c r="N43" i="75" s="1"/>
  <c r="N76" i="80"/>
  <c r="N41" i="80" s="1"/>
  <c r="N43" i="80" s="1"/>
  <c r="N76" i="84"/>
  <c r="N41" i="84" s="1"/>
  <c r="N43" i="84" s="1"/>
  <c r="N76" i="86"/>
  <c r="N41" i="86" s="1"/>
  <c r="N43"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49" i="178" s="1"/>
  <c r="N80" i="179"/>
  <c r="N46" i="179" s="1"/>
  <c r="N80" i="180"/>
  <c r="N46" i="180" s="1"/>
  <c r="N48" i="180" s="1"/>
  <c r="N80" i="177"/>
  <c r="N46" i="177" s="1"/>
  <c r="N80" i="181"/>
  <c r="N46" i="181" s="1"/>
  <c r="N48" i="181" s="1"/>
  <c r="N77" i="337"/>
  <c r="N41" i="337" s="1"/>
  <c r="N43" i="337" s="1"/>
  <c r="N77" i="193"/>
  <c r="N43" i="193" s="1"/>
  <c r="N45" i="193" s="1"/>
  <c r="N87" i="246"/>
  <c r="N45" i="246" s="1"/>
  <c r="N47" i="246" s="1"/>
  <c r="N77" i="250"/>
  <c r="N41" i="250" s="1"/>
  <c r="N43" i="250" s="1"/>
  <c r="N79" i="250" s="1"/>
  <c r="N91" i="260"/>
  <c r="N47" i="260" s="1"/>
  <c r="N78" i="232"/>
  <c r="N41" i="232" s="1"/>
  <c r="N76" i="234"/>
  <c r="N40" i="234" s="1"/>
  <c r="N42" i="234" s="1"/>
  <c r="N79" i="244"/>
  <c r="N45" i="244" s="1"/>
  <c r="N47" i="244" s="1"/>
  <c r="N77" i="254"/>
  <c r="N41" i="254" s="1"/>
  <c r="N43" i="254" s="1"/>
  <c r="N81" i="266"/>
  <c r="N41" i="266" s="1"/>
  <c r="N43" i="266" s="1"/>
  <c r="N78" i="272"/>
  <c r="N41" i="272" s="1"/>
  <c r="N43" i="272" s="1"/>
  <c r="N75" i="290"/>
  <c r="N41" i="290" s="1"/>
  <c r="N43" i="290" s="1"/>
  <c r="N77" i="294"/>
  <c r="N41" i="294" s="1"/>
  <c r="N43" i="294" s="1"/>
  <c r="N75" i="299"/>
  <c r="N41" i="299" s="1"/>
  <c r="N43" i="299" s="1"/>
  <c r="N77" i="321"/>
  <c r="N79" i="321" s="1"/>
  <c r="L85" i="321" s="1"/>
  <c r="N77" i="347"/>
  <c r="N41" i="347" s="1"/>
  <c r="N43" i="347" s="1"/>
  <c r="N77" i="364"/>
  <c r="N41" i="364" s="1"/>
  <c r="N43" i="364" s="1"/>
  <c r="N61" i="221"/>
  <c r="N53" i="325"/>
  <c r="N76" i="24"/>
  <c r="N42" i="24" s="1"/>
  <c r="N43" i="24" s="1"/>
  <c r="N76" i="61"/>
  <c r="N42" i="61" s="1"/>
  <c r="N43"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43" i="106" s="1"/>
  <c r="N80" i="160"/>
  <c r="N46" i="160" s="1"/>
  <c r="N48" i="160" s="1"/>
  <c r="N77" i="342"/>
  <c r="N41" i="342" s="1"/>
  <c r="N43" i="342" s="1"/>
  <c r="N43" i="22"/>
  <c r="N76" i="25"/>
  <c r="N42" i="25" s="1"/>
  <c r="N43" i="25" s="1"/>
  <c r="N43" i="31"/>
  <c r="N76" i="63"/>
  <c r="N41" i="63" s="1"/>
  <c r="N43" i="63" s="1"/>
  <c r="N78" i="63" s="1"/>
  <c r="N76" i="95"/>
  <c r="N41" i="95" s="1"/>
  <c r="N43" i="95" s="1"/>
  <c r="N76" i="97"/>
  <c r="N41" i="97" s="1"/>
  <c r="N43" i="97" s="1"/>
  <c r="N76" i="99"/>
  <c r="N41" i="99" s="1"/>
  <c r="N43" i="99" s="1"/>
  <c r="N76" i="103"/>
  <c r="N41" i="103" s="1"/>
  <c r="N81" i="154"/>
  <c r="N47" i="154" s="1"/>
  <c r="N49"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80" i="183"/>
  <c r="N46" i="183" s="1"/>
  <c r="N48" i="183" s="1"/>
  <c r="N80" i="184"/>
  <c r="N46" i="184" s="1"/>
  <c r="N48" i="184" s="1"/>
  <c r="N81" i="185"/>
  <c r="N47" i="185" s="1"/>
  <c r="N49" i="185" s="1"/>
  <c r="N81" i="186"/>
  <c r="N47" i="186" s="1"/>
  <c r="N49" i="186" s="1"/>
  <c r="N80" i="188"/>
  <c r="N46" i="188" s="1"/>
  <c r="N81" i="187"/>
  <c r="N47" i="187" s="1"/>
  <c r="N76" i="231"/>
  <c r="N40" i="231" s="1"/>
  <c r="N77" i="233"/>
  <c r="N41" i="233" s="1"/>
  <c r="N43" i="233" s="1"/>
  <c r="N76" i="243"/>
  <c r="N40" i="243" s="1"/>
  <c r="N42" i="243" s="1"/>
  <c r="N77" i="259"/>
  <c r="N41" i="259" s="1"/>
  <c r="N43" i="259" s="1"/>
  <c r="N81" i="267"/>
  <c r="N41" i="267" s="1"/>
  <c r="N43" i="267" s="1"/>
  <c r="N83" i="279"/>
  <c r="N46" i="279" s="1"/>
  <c r="N48" i="279" s="1"/>
  <c r="N75" i="283"/>
  <c r="N41" i="283" s="1"/>
  <c r="N75" i="292"/>
  <c r="N41" i="292" s="1"/>
  <c r="N43" i="292" s="1"/>
  <c r="N75" i="302"/>
  <c r="N41" i="302" s="1"/>
  <c r="N43" i="302" s="1"/>
  <c r="N77" i="308"/>
  <c r="N41" i="308" s="1"/>
  <c r="N43" i="308" s="1"/>
  <c r="N79" i="308" s="1"/>
  <c r="N77" i="323"/>
  <c r="N77" i="328"/>
  <c r="N41" i="328" s="1"/>
  <c r="N43" i="328" s="1"/>
  <c r="N77" i="362"/>
  <c r="N41" i="362" s="1"/>
  <c r="N43" i="362" s="1"/>
  <c r="N76" i="19"/>
  <c r="N42" i="19" s="1"/>
  <c r="N43" i="19" s="1"/>
  <c r="N76" i="56"/>
  <c r="N42" i="56" s="1"/>
  <c r="N43" i="56" s="1"/>
  <c r="N78" i="56" s="1"/>
  <c r="L85" i="56"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8" i="179"/>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90"/>
  <c r="N43" i="98"/>
  <c r="N43" i="101"/>
  <c r="N43" i="103"/>
  <c r="N43" i="107"/>
  <c r="N43" i="108"/>
  <c r="N43" i="133"/>
  <c r="N78" i="65"/>
  <c r="L85" i="65" s="1"/>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81" i="268"/>
  <c r="N41" i="268" s="1"/>
  <c r="N43" i="268" s="1"/>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43" i="137" l="1"/>
  <c r="N81" i="248"/>
  <c r="N43" i="248" s="1"/>
  <c r="N45" i="248" s="1"/>
  <c r="L83" i="7"/>
  <c r="L83" i="63"/>
  <c r="L84" i="63"/>
  <c r="N81" i="50"/>
  <c r="L87" i="50" s="1"/>
  <c r="N79" i="354"/>
  <c r="L85" i="354" s="1"/>
  <c r="N78" i="22"/>
  <c r="L84" i="22" s="1"/>
  <c r="N79" i="348"/>
  <c r="L85" i="348" s="1"/>
  <c r="N79" i="347"/>
  <c r="L84" i="347" s="1"/>
  <c r="N78" i="37"/>
  <c r="L85" i="37" s="1"/>
  <c r="N79" i="306"/>
  <c r="L86" i="306" s="1"/>
  <c r="L83" i="289"/>
  <c r="L82" i="289"/>
  <c r="L86" i="323"/>
  <c r="L84" i="78"/>
  <c r="N79" i="328"/>
  <c r="L84" i="328" s="1"/>
  <c r="L82" i="74"/>
  <c r="N78" i="31"/>
  <c r="L83" i="31" s="1"/>
  <c r="L83" i="51"/>
  <c r="L85" i="51"/>
  <c r="N79" i="333"/>
  <c r="L84" i="333" s="1"/>
  <c r="L83" i="67"/>
  <c r="L85" i="67"/>
  <c r="N78" i="25"/>
  <c r="L85" i="25" s="1"/>
  <c r="L83" i="47"/>
  <c r="N78" i="43"/>
  <c r="L85" i="43" s="1"/>
  <c r="L84" i="65"/>
  <c r="L83" i="65"/>
  <c r="L86" i="253"/>
  <c r="L84" i="253"/>
  <c r="N80" i="275"/>
  <c r="L85" i="275" s="1"/>
  <c r="L83" i="78"/>
  <c r="L86" i="356"/>
  <c r="L84" i="226"/>
  <c r="N78" i="39"/>
  <c r="L85" i="39" s="1"/>
  <c r="L84" i="208"/>
  <c r="N93" i="260"/>
  <c r="L100" i="260" s="1"/>
  <c r="N78" i="42"/>
  <c r="L85" i="42" s="1"/>
  <c r="N78" i="34"/>
  <c r="L83" i="34" s="1"/>
  <c r="L83" i="74"/>
  <c r="N79" i="364"/>
  <c r="L86" i="364" s="1"/>
  <c r="N78" i="21"/>
  <c r="L84" i="21"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N70"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5" i="7"/>
  <c r="N86" i="7" s="1"/>
  <c r="N88" i="7" s="1"/>
  <c r="D3" i="5" s="1"/>
  <c r="L84" i="46"/>
  <c r="L84" i="339"/>
  <c r="N83" i="282"/>
  <c r="L88" i="282" s="1"/>
  <c r="N79" i="256"/>
  <c r="L84" i="256" s="1"/>
  <c r="N78" i="35"/>
  <c r="N77" i="284"/>
  <c r="L84" i="284" s="1"/>
  <c r="L88" i="218"/>
  <c r="L85" i="253"/>
  <c r="N78" i="33"/>
  <c r="L83" i="33" s="1"/>
  <c r="L84" i="64"/>
  <c r="N78" i="53"/>
  <c r="L85" i="53" s="1"/>
  <c r="N78" i="107"/>
  <c r="L85" i="107" s="1"/>
  <c r="N78" i="213"/>
  <c r="L83" i="213" s="1"/>
  <c r="N80" i="272"/>
  <c r="L85" i="272" s="1"/>
  <c r="L85" i="32"/>
  <c r="L84" i="32"/>
  <c r="N78" i="88"/>
  <c r="L85" i="88" s="1"/>
  <c r="N74" i="227"/>
  <c r="L79" i="227" s="1"/>
  <c r="N69" i="188"/>
  <c r="N82" i="188" s="1"/>
  <c r="L87" i="188" s="1"/>
  <c r="N70" i="182"/>
  <c r="N70" i="154"/>
  <c r="N83" i="154" s="1"/>
  <c r="L88" i="154" s="1"/>
  <c r="N67" i="150"/>
  <c r="N79" i="261"/>
  <c r="L84" i="261" s="1"/>
  <c r="L82" i="305"/>
  <c r="L83" i="305"/>
  <c r="L87" i="281"/>
  <c r="N78" i="243"/>
  <c r="L83" i="243" s="1"/>
  <c r="N82" i="217"/>
  <c r="L89" i="217" s="1"/>
  <c r="L85" i="128"/>
  <c r="L84" i="306"/>
  <c r="N79" i="332"/>
  <c r="L85" i="332" s="1"/>
  <c r="N78" i="9"/>
  <c r="L84" i="9" s="1"/>
  <c r="N80" i="273"/>
  <c r="L86" i="273" s="1"/>
  <c r="N78" i="19"/>
  <c r="L85" i="19" s="1"/>
  <c r="N78" i="108"/>
  <c r="L84" i="108" s="1"/>
  <c r="N79" i="334"/>
  <c r="L84" i="334" s="1"/>
  <c r="L83" i="132"/>
  <c r="L85" i="132"/>
  <c r="L84" i="127"/>
  <c r="L82" i="127"/>
  <c r="L83" i="22"/>
  <c r="L85" i="22"/>
  <c r="L83" i="130"/>
  <c r="L85" i="130"/>
  <c r="L85" i="58"/>
  <c r="L84" i="58"/>
  <c r="L85" i="47"/>
  <c r="L83" i="72"/>
  <c r="L86" i="360"/>
  <c r="L85" i="131"/>
  <c r="N78" i="79"/>
  <c r="L83" i="79" s="1"/>
  <c r="N78" i="68"/>
  <c r="L84" i="130"/>
  <c r="L85" i="208"/>
  <c r="N79" i="342"/>
  <c r="L85" i="342" s="1"/>
  <c r="N78" i="40"/>
  <c r="L84" i="40" s="1"/>
  <c r="L87" i="277"/>
  <c r="L86" i="277"/>
  <c r="L85" i="250"/>
  <c r="L84" i="250"/>
  <c r="N85" i="207"/>
  <c r="L92" i="207"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57"/>
  <c r="L85" i="371"/>
  <c r="L86" i="343"/>
  <c r="L86" i="321"/>
  <c r="L84" i="323"/>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N86" i="28"/>
  <c r="N88" i="28" s="1"/>
  <c r="D20" i="5" s="1"/>
  <c r="L85" i="18"/>
  <c r="L83" i="18"/>
  <c r="L85" i="15"/>
  <c r="L83" i="15"/>
  <c r="N78" i="12"/>
  <c r="L85" i="12" s="1"/>
  <c r="N69" i="184" l="1"/>
  <c r="N82" i="184" s="1"/>
  <c r="L88" i="184" s="1"/>
  <c r="N85" i="289"/>
  <c r="N87" i="289" s="1"/>
  <c r="D245" i="5" s="1"/>
  <c r="N87" i="323"/>
  <c r="N89" i="323" s="1"/>
  <c r="D279" i="5" s="1"/>
  <c r="L84" i="38"/>
  <c r="L83" i="38"/>
  <c r="L99" i="260"/>
  <c r="N70" i="171"/>
  <c r="N83" i="171" s="1"/>
  <c r="L90" i="171" s="1"/>
  <c r="N86" i="63"/>
  <c r="N88" i="63" s="1"/>
  <c r="D54" i="5" s="1"/>
  <c r="N69" i="183"/>
  <c r="N82" i="183" s="1"/>
  <c r="L88" i="183" s="1"/>
  <c r="N82" i="174"/>
  <c r="L89" i="174" s="1"/>
  <c r="L86" i="354"/>
  <c r="N87" i="354" s="1"/>
  <c r="N89" i="354" s="1"/>
  <c r="D306" i="5" s="1"/>
  <c r="L84" i="348"/>
  <c r="L86" i="328"/>
  <c r="L85" i="306"/>
  <c r="N87" i="306" s="1"/>
  <c r="N89" i="306" s="1"/>
  <c r="D262" i="5" s="1"/>
  <c r="L88" i="50"/>
  <c r="L86" i="50"/>
  <c r="L85" i="333"/>
  <c r="L85" i="328"/>
  <c r="L84" i="43"/>
  <c r="L85" i="363"/>
  <c r="L84" i="37"/>
  <c r="N86" i="37" s="1"/>
  <c r="N88" i="37" s="1"/>
  <c r="D28" i="5" s="1"/>
  <c r="L85" i="347"/>
  <c r="L86" i="347"/>
  <c r="L86" i="348"/>
  <c r="N69" i="177"/>
  <c r="N82" i="177" s="1"/>
  <c r="L89" i="177" s="1"/>
  <c r="N70" i="267"/>
  <c r="N83" i="267" s="1"/>
  <c r="L88" i="267" s="1"/>
  <c r="N69" i="180"/>
  <c r="N82" i="180" s="1"/>
  <c r="L88" i="180" s="1"/>
  <c r="N86" i="121"/>
  <c r="N88" i="121" s="1"/>
  <c r="D111" i="5" s="1"/>
  <c r="N70" i="268"/>
  <c r="N83" i="268" s="1"/>
  <c r="L90" i="268" s="1"/>
  <c r="N72" i="165"/>
  <c r="N85" i="165" s="1"/>
  <c r="L91" i="165" s="1"/>
  <c r="N86" i="67"/>
  <c r="N88" i="67" s="1"/>
  <c r="D58" i="5" s="1"/>
  <c r="L85" i="31"/>
  <c r="L83" i="19"/>
  <c r="N87" i="371"/>
  <c r="N89" i="371" s="1"/>
  <c r="D293" i="5" s="1"/>
  <c r="L85" i="21"/>
  <c r="N86" i="65"/>
  <c r="N88" i="65" s="1"/>
  <c r="D56" i="5" s="1"/>
  <c r="N70" i="266"/>
  <c r="N83" i="266" s="1"/>
  <c r="L88" i="266" s="1"/>
  <c r="N69" i="179"/>
  <c r="N82" i="179" s="1"/>
  <c r="L89" i="179" s="1"/>
  <c r="N79" i="315"/>
  <c r="L84" i="315" s="1"/>
  <c r="N86" i="58"/>
  <c r="N88" i="58" s="1"/>
  <c r="D49" i="5" s="1"/>
  <c r="N87" i="356"/>
  <c r="N89" i="356" s="1"/>
  <c r="D308" i="5" s="1"/>
  <c r="N85" i="74"/>
  <c r="N87" i="74" s="1"/>
  <c r="D65" i="5" s="1"/>
  <c r="L90" i="282"/>
  <c r="N87" i="340"/>
  <c r="N89" i="340" s="1"/>
  <c r="D294" i="5" s="1"/>
  <c r="N87" i="327"/>
  <c r="N89" i="327" s="1"/>
  <c r="D281" i="5" s="1"/>
  <c r="N85" i="78"/>
  <c r="N87" i="78" s="1"/>
  <c r="D69" i="5" s="1"/>
  <c r="L83" i="302"/>
  <c r="L83" i="75"/>
  <c r="L84" i="346"/>
  <c r="L82" i="75"/>
  <c r="L84" i="19"/>
  <c r="N87" i="343"/>
  <c r="N89" i="343" s="1"/>
  <c r="D296" i="5" s="1"/>
  <c r="N87" i="321"/>
  <c r="N89" i="321" s="1"/>
  <c r="D277" i="5" s="1"/>
  <c r="N87" i="339"/>
  <c r="N89" i="339" s="1"/>
  <c r="D292" i="5" s="1"/>
  <c r="N69" i="172"/>
  <c r="N82" i="172" s="1"/>
  <c r="L88" i="172" s="1"/>
  <c r="N70" i="157"/>
  <c r="N83" i="157" s="1"/>
  <c r="L90" i="157" s="1"/>
  <c r="L83" i="25"/>
  <c r="L84" i="25"/>
  <c r="N79" i="314"/>
  <c r="L84" i="314" s="1"/>
  <c r="N86" i="124"/>
  <c r="N88" i="124" s="1"/>
  <c r="D113" i="5" s="1"/>
  <c r="L85" i="34"/>
  <c r="L85" i="254"/>
  <c r="L84" i="363"/>
  <c r="L86" i="254"/>
  <c r="L85" i="364"/>
  <c r="L98" i="260"/>
  <c r="N101" i="260" s="1"/>
  <c r="N103" i="260" s="1"/>
  <c r="D219" i="5" s="1"/>
  <c r="L84" i="31"/>
  <c r="L83" i="43"/>
  <c r="L85" i="27"/>
  <c r="L84" i="364"/>
  <c r="L83" i="30"/>
  <c r="N87" i="253"/>
  <c r="N89" i="253" s="1"/>
  <c r="D213" i="5" s="1"/>
  <c r="L84" i="27"/>
  <c r="L84" i="42"/>
  <c r="N86" i="47"/>
  <c r="N88" i="47" s="1"/>
  <c r="D39" i="5" s="1"/>
  <c r="L84" i="30"/>
  <c r="L84" i="24"/>
  <c r="L83" i="24"/>
  <c r="L83" i="39"/>
  <c r="L86" i="333"/>
  <c r="N86" i="46"/>
  <c r="N88" i="46" s="1"/>
  <c r="D38" i="5" s="1"/>
  <c r="N90" i="218"/>
  <c r="N92" i="218" s="1"/>
  <c r="D180" i="5" s="1"/>
  <c r="L84" i="102"/>
  <c r="N86" i="208"/>
  <c r="N88" i="208" s="1"/>
  <c r="D119" i="5" s="1"/>
  <c r="L83" i="284"/>
  <c r="L85" i="142"/>
  <c r="L83" i="21"/>
  <c r="L87" i="274"/>
  <c r="L83" i="147"/>
  <c r="L85" i="147"/>
  <c r="N69" i="164"/>
  <c r="N82" i="164" s="1"/>
  <c r="L87" i="164" s="1"/>
  <c r="N79" i="239"/>
  <c r="L85" i="239" s="1"/>
  <c r="L84" i="26"/>
  <c r="L85" i="135"/>
  <c r="L83" i="135"/>
  <c r="L85" i="213"/>
  <c r="L84" i="147"/>
  <c r="N90" i="219"/>
  <c r="N92" i="219" s="1"/>
  <c r="D181" i="5" s="1"/>
  <c r="N85" i="303"/>
  <c r="N87" i="303" s="1"/>
  <c r="D259" i="5" s="1"/>
  <c r="L86" i="256"/>
  <c r="N86" i="224"/>
  <c r="N88" i="224" s="1"/>
  <c r="D185" i="5" s="1"/>
  <c r="L84" i="34"/>
  <c r="L84" i="39"/>
  <c r="N86" i="123"/>
  <c r="N88" i="123" s="1"/>
  <c r="D114" i="5" s="1"/>
  <c r="L85" i="69"/>
  <c r="L86" i="251"/>
  <c r="L85" i="336"/>
  <c r="L86" i="365"/>
  <c r="L84" i="365"/>
  <c r="N86" i="131"/>
  <c r="N88" i="131" s="1"/>
  <c r="D122" i="5" s="1"/>
  <c r="L83" i="59"/>
  <c r="N85" i="72"/>
  <c r="N87" i="72" s="1"/>
  <c r="D63" i="5" s="1"/>
  <c r="L84" i="251"/>
  <c r="L82" i="286"/>
  <c r="N64" i="297"/>
  <c r="N77" i="297" s="1"/>
  <c r="L82" i="297" s="1"/>
  <c r="N66" i="294"/>
  <c r="N79" i="294" s="1"/>
  <c r="L84" i="294" s="1"/>
  <c r="L82" i="284"/>
  <c r="N79" i="318"/>
  <c r="L86" i="318" s="1"/>
  <c r="N79" i="311"/>
  <c r="L84" i="311" s="1"/>
  <c r="N79" i="319"/>
  <c r="L84" i="319" s="1"/>
  <c r="N77" i="285"/>
  <c r="L82" i="285" s="1"/>
  <c r="L84" i="298"/>
  <c r="N86" i="226"/>
  <c r="N88" i="226" s="1"/>
  <c r="D187" i="5" s="1"/>
  <c r="L89" i="282"/>
  <c r="L83" i="42"/>
  <c r="L85" i="240"/>
  <c r="L85" i="138"/>
  <c r="L83" i="105"/>
  <c r="L83" i="92"/>
  <c r="L86" i="240"/>
  <c r="L84" i="342"/>
  <c r="L84" i="92"/>
  <c r="L86" i="332"/>
  <c r="L84" i="332"/>
  <c r="N86" i="132"/>
  <c r="N88" i="132" s="1"/>
  <c r="D123" i="5" s="1"/>
  <c r="L82" i="298"/>
  <c r="L85" i="41"/>
  <c r="L84" i="103"/>
  <c r="N70" i="176"/>
  <c r="N83" i="176" s="1"/>
  <c r="L88" i="176" s="1"/>
  <c r="N70" i="178"/>
  <c r="N83" i="178" s="1"/>
  <c r="L89" i="178" s="1"/>
  <c r="L87" i="275"/>
  <c r="L86" i="275"/>
  <c r="L87" i="232"/>
  <c r="L85" i="232"/>
  <c r="L86" i="232"/>
  <c r="L84" i="215"/>
  <c r="L83" i="215"/>
  <c r="L85" i="215"/>
  <c r="L85" i="100"/>
  <c r="L84" i="100"/>
  <c r="L84" i="142"/>
  <c r="L86" i="241"/>
  <c r="L86" i="262"/>
  <c r="L85" i="241"/>
  <c r="L82" i="302"/>
  <c r="N79" i="316"/>
  <c r="L86" i="316" s="1"/>
  <c r="N83" i="155"/>
  <c r="L88" i="155" s="1"/>
  <c r="N79" i="313"/>
  <c r="L85" i="313" s="1"/>
  <c r="N79" i="317"/>
  <c r="L84" i="317" s="1"/>
  <c r="L92" i="221"/>
  <c r="L91" i="221"/>
  <c r="L83" i="26"/>
  <c r="L85" i="105"/>
  <c r="L83" i="286"/>
  <c r="L83" i="102"/>
  <c r="N86" i="130"/>
  <c r="N88" i="130" s="1"/>
  <c r="D121" i="5" s="1"/>
  <c r="L85" i="262"/>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89" i="171" l="1"/>
  <c r="L88" i="171"/>
  <c r="N86" i="38"/>
  <c r="N88" i="38" s="1"/>
  <c r="D29" i="5" s="1"/>
  <c r="L87" i="174"/>
  <c r="L89" i="180"/>
  <c r="L87" i="180"/>
  <c r="N86" i="43"/>
  <c r="N88" i="43" s="1"/>
  <c r="D34" i="5" s="1"/>
  <c r="L89" i="183"/>
  <c r="L87" i="183"/>
  <c r="L88" i="174"/>
  <c r="L89" i="267"/>
  <c r="N87" i="348"/>
  <c r="N89" i="348" s="1"/>
  <c r="D301" i="5" s="1"/>
  <c r="N87" i="333"/>
  <c r="N89" i="333" s="1"/>
  <c r="D287" i="5" s="1"/>
  <c r="N87" i="328"/>
  <c r="N89" i="328" s="1"/>
  <c r="D282" i="5" s="1"/>
  <c r="N89" i="50"/>
  <c r="N91" i="50" s="1"/>
  <c r="D42" i="5" s="1"/>
  <c r="N87" i="347"/>
  <c r="N89" i="347" s="1"/>
  <c r="D300" i="5" s="1"/>
  <c r="L87" i="177"/>
  <c r="L92" i="165"/>
  <c r="L88" i="268"/>
  <c r="L90" i="267"/>
  <c r="L89" i="268"/>
  <c r="N87" i="363"/>
  <c r="N89" i="363" s="1"/>
  <c r="D313" i="5" s="1"/>
  <c r="N86" i="31"/>
  <c r="N88" i="31" s="1"/>
  <c r="D23" i="5" s="1"/>
  <c r="L88" i="179"/>
  <c r="L88" i="177"/>
  <c r="L90" i="165"/>
  <c r="N93" i="165" s="1"/>
  <c r="N95" i="165" s="1"/>
  <c r="D150" i="5" s="1"/>
  <c r="L86" i="315"/>
  <c r="L85" i="315"/>
  <c r="N86" i="19"/>
  <c r="N88" i="19" s="1"/>
  <c r="D11" i="5" s="1"/>
  <c r="N86" i="21"/>
  <c r="N88" i="21" s="1"/>
  <c r="D13" i="5" s="1"/>
  <c r="N86" i="24"/>
  <c r="N88" i="24" s="1"/>
  <c r="D16" i="5" s="1"/>
  <c r="N91" i="282"/>
  <c r="N93" i="282" s="1"/>
  <c r="D239" i="5" s="1"/>
  <c r="L89" i="266"/>
  <c r="L90" i="266"/>
  <c r="L87" i="179"/>
  <c r="L90" i="178"/>
  <c r="N86" i="25"/>
  <c r="N88" i="25" s="1"/>
  <c r="D17" i="5" s="1"/>
  <c r="N85" i="75"/>
  <c r="N87" i="75" s="1"/>
  <c r="D66" i="5" s="1"/>
  <c r="N85" i="302"/>
  <c r="N87" i="302" s="1"/>
  <c r="N86" i="105"/>
  <c r="N88" i="105" s="1"/>
  <c r="D95" i="5" s="1"/>
  <c r="L87" i="189"/>
  <c r="L88" i="178"/>
  <c r="N86" i="142"/>
  <c r="N88" i="142" s="1"/>
  <c r="D134" i="5" s="1"/>
  <c r="L89" i="157"/>
  <c r="N87" i="254"/>
  <c r="N89" i="254" s="1"/>
  <c r="D214" i="5" s="1"/>
  <c r="L88" i="157"/>
  <c r="N87" i="346"/>
  <c r="N89" i="346" s="1"/>
  <c r="D299" i="5" s="1"/>
  <c r="L88" i="164"/>
  <c r="L85" i="314"/>
  <c r="L86" i="314"/>
  <c r="N86" i="34"/>
  <c r="N88" i="34" s="1"/>
  <c r="D26" i="5" s="1"/>
  <c r="N87" i="364"/>
  <c r="N89" i="364" s="1"/>
  <c r="D314" i="5" s="1"/>
  <c r="L86" i="319"/>
  <c r="L85" i="319"/>
  <c r="N86" i="69"/>
  <c r="N88" i="69" s="1"/>
  <c r="D60" i="5" s="1"/>
  <c r="N87" i="342"/>
  <c r="N89" i="342" s="1"/>
  <c r="D295" i="5" s="1"/>
  <c r="L85" i="317"/>
  <c r="L86" i="317"/>
  <c r="L89" i="155"/>
  <c r="N85" i="284"/>
  <c r="N87" i="284" s="1"/>
  <c r="D241" i="5" s="1"/>
  <c r="N86" i="27"/>
  <c r="N88" i="27" s="1"/>
  <c r="D19" i="5" s="1"/>
  <c r="N86" i="138"/>
  <c r="N88" i="138" s="1"/>
  <c r="D129" i="5" s="1"/>
  <c r="N87" i="365"/>
  <c r="N89" i="365" s="1"/>
  <c r="D315" i="5" s="1"/>
  <c r="L84" i="316"/>
  <c r="N86" i="147"/>
  <c r="N88" i="147" s="1"/>
  <c r="D137" i="5" s="1"/>
  <c r="N86" i="42"/>
  <c r="N88" i="42" s="1"/>
  <c r="D33" i="5" s="1"/>
  <c r="N90" i="217"/>
  <c r="N92" i="217" s="1"/>
  <c r="D179" i="5" s="1"/>
  <c r="L89" i="176"/>
  <c r="L85" i="294"/>
  <c r="L86" i="294"/>
  <c r="L90" i="176"/>
  <c r="N86" i="26"/>
  <c r="N88" i="26" s="1"/>
  <c r="D18" i="5" s="1"/>
  <c r="N86" i="215"/>
  <c r="N88" i="215" s="1"/>
  <c r="D177" i="5" s="1"/>
  <c r="N87" i="240"/>
  <c r="N89" i="240" s="1"/>
  <c r="D200" i="5" s="1"/>
  <c r="N86" i="30"/>
  <c r="N88" i="30" s="1"/>
  <c r="D22" i="5" s="1"/>
  <c r="L86" i="313"/>
  <c r="N91" i="249"/>
  <c r="N93" i="249" s="1"/>
  <c r="D209" i="5" s="1"/>
  <c r="L86" i="239"/>
  <c r="L84" i="239"/>
  <c r="L86" i="311"/>
  <c r="L85" i="311"/>
  <c r="N86" i="213"/>
  <c r="N88" i="213" s="1"/>
  <c r="D175" i="5" s="1"/>
  <c r="N87" i="251"/>
  <c r="N89" i="251" s="1"/>
  <c r="D211" i="5" s="1"/>
  <c r="L83" i="297"/>
  <c r="N86" i="96"/>
  <c r="N88" i="96" s="1"/>
  <c r="D86" i="5" s="1"/>
  <c r="N87" i="256"/>
  <c r="N89" i="256" s="1"/>
  <c r="D215" i="5" s="1"/>
  <c r="L89" i="164"/>
  <c r="N85" i="286"/>
  <c r="N87" i="286" s="1"/>
  <c r="D243" i="5" s="1"/>
  <c r="N87" i="336"/>
  <c r="N89" i="336" s="1"/>
  <c r="D290" i="5" s="1"/>
  <c r="N86" i="102"/>
  <c r="N88" i="102" s="1"/>
  <c r="D92" i="5" s="1"/>
  <c r="N86" i="59"/>
  <c r="N88" i="59" s="1"/>
  <c r="D50" i="5" s="1"/>
  <c r="N86" i="39"/>
  <c r="N88" i="39" s="1"/>
  <c r="D30" i="5" s="1"/>
  <c r="N86" i="135"/>
  <c r="N88" i="135" s="1"/>
  <c r="D126" i="5" s="1"/>
  <c r="N88" i="274"/>
  <c r="N90" i="274" s="1"/>
  <c r="D232" i="5" s="1"/>
  <c r="N86" i="33"/>
  <c r="N88" i="33" s="1"/>
  <c r="D25" i="5" s="1"/>
  <c r="L89" i="189"/>
  <c r="N86" i="140"/>
  <c r="N88" i="140" s="1"/>
  <c r="D132" i="5" s="1"/>
  <c r="L84" i="285"/>
  <c r="L84" i="297"/>
  <c r="N86" i="53"/>
  <c r="N88" i="53" s="1"/>
  <c r="D45" i="5" s="1"/>
  <c r="N86" i="29"/>
  <c r="N88" i="29" s="1"/>
  <c r="D21" i="5" s="1"/>
  <c r="N86" i="103"/>
  <c r="N88" i="103" s="1"/>
  <c r="D93" i="5" s="1"/>
  <c r="N93" i="221"/>
  <c r="N95" i="221" s="1"/>
  <c r="D184" i="5" s="1"/>
  <c r="N87" i="235"/>
  <c r="N89" i="235" s="1"/>
  <c r="D195" i="5" s="1"/>
  <c r="N87" i="332"/>
  <c r="N89" i="332" s="1"/>
  <c r="D286" i="5" s="1"/>
  <c r="N86" i="92"/>
  <c r="N88" i="92" s="1"/>
  <c r="D83" i="5" s="1"/>
  <c r="N86" i="41"/>
  <c r="N88" i="41" s="1"/>
  <c r="D32" i="5" s="1"/>
  <c r="L90" i="155"/>
  <c r="N86" i="80"/>
  <c r="N88" i="80" s="1"/>
  <c r="D71" i="5" s="1"/>
  <c r="N87" i="262"/>
  <c r="N89" i="262" s="1"/>
  <c r="D221" i="5" s="1"/>
  <c r="N85" i="298"/>
  <c r="N87" i="298" s="1"/>
  <c r="D254" i="5" s="1"/>
  <c r="L84" i="318"/>
  <c r="L85" i="318"/>
  <c r="L83" i="285"/>
  <c r="N85" i="285" s="1"/>
  <c r="N87" i="285" s="1"/>
  <c r="D242" i="5" s="1"/>
  <c r="N87" i="295"/>
  <c r="N89" i="295" s="1"/>
  <c r="D251" i="5" s="1"/>
  <c r="L85" i="316"/>
  <c r="N86" i="231"/>
  <c r="N88" i="231" s="1"/>
  <c r="D191" i="5" s="1"/>
  <c r="N87" i="241"/>
  <c r="N89" i="241" s="1"/>
  <c r="D201" i="5" s="1"/>
  <c r="N86" i="99"/>
  <c r="N88" i="99" s="1"/>
  <c r="D89" i="5" s="1"/>
  <c r="N87" i="264"/>
  <c r="N89" i="264" s="1"/>
  <c r="D223" i="5" s="1"/>
  <c r="N86" i="149"/>
  <c r="N88" i="149" s="1"/>
  <c r="D135" i="5" s="1"/>
  <c r="N88" i="232"/>
  <c r="N90" i="232" s="1"/>
  <c r="D192" i="5" s="1"/>
  <c r="N86" i="9"/>
  <c r="N88" i="9" s="1"/>
  <c r="D4" i="5" s="1"/>
  <c r="N86" i="214"/>
  <c r="N88" i="214" s="1"/>
  <c r="D176" i="5" s="1"/>
  <c r="N88" i="275"/>
  <c r="N90" i="275" s="1"/>
  <c r="D233" i="5" s="1"/>
  <c r="N87" i="238"/>
  <c r="N89" i="238" s="1"/>
  <c r="D198" i="5" s="1"/>
  <c r="N85" i="325"/>
  <c r="N87" i="325" s="1"/>
  <c r="D280" i="5" s="1"/>
  <c r="N86" i="100"/>
  <c r="N88" i="100" s="1"/>
  <c r="D90" i="5" s="1"/>
  <c r="N82" i="227"/>
  <c r="N84" i="227" s="1"/>
  <c r="D188" i="5" s="1"/>
  <c r="L84" i="313"/>
  <c r="N86" i="88"/>
  <c r="N88" i="88" s="1"/>
  <c r="D79"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0" l="1"/>
  <c r="N92" i="180" s="1"/>
  <c r="D159" i="5" s="1"/>
  <c r="N90" i="174"/>
  <c r="N92" i="174" s="1"/>
  <c r="D154" i="5" s="1"/>
  <c r="N90" i="183"/>
  <c r="N92" i="183" s="1"/>
  <c r="D163" i="5" s="1"/>
  <c r="N90" i="177"/>
  <c r="N92" i="177" s="1"/>
  <c r="N91" i="267"/>
  <c r="N93" i="267" s="1"/>
  <c r="D226" i="5" s="1"/>
  <c r="N87" i="314"/>
  <c r="N89" i="314" s="1"/>
  <c r="D270" i="5" s="1"/>
  <c r="N91" i="266"/>
  <c r="N93" i="266" s="1"/>
  <c r="D225" i="5" s="1"/>
  <c r="N91" i="268"/>
  <c r="N93" i="268" s="1"/>
  <c r="D227" i="5" s="1"/>
  <c r="N87" i="315"/>
  <c r="N89" i="315" s="1"/>
  <c r="D271" i="5" s="1"/>
  <c r="N87" i="317"/>
  <c r="N89" i="317" s="1"/>
  <c r="D273" i="5" s="1"/>
  <c r="N90" i="179"/>
  <c r="N92" i="179" s="1"/>
  <c r="D158" i="5" s="1"/>
  <c r="N87" i="319"/>
  <c r="N89" i="319" s="1"/>
  <c r="D275" i="5" s="1"/>
  <c r="N91" i="157"/>
  <c r="N93" i="157" s="1"/>
  <c r="D145" i="5" s="1"/>
  <c r="N91" i="178"/>
  <c r="N93" i="178" s="1"/>
  <c r="D157" i="5" s="1"/>
  <c r="N87" i="294"/>
  <c r="N89" i="294" s="1"/>
  <c r="D250" i="5" s="1"/>
  <c r="N90" i="189"/>
  <c r="N92" i="189" s="1"/>
  <c r="D169" i="5" s="1"/>
  <c r="N90" i="164"/>
  <c r="N92" i="164" s="1"/>
  <c r="D149" i="5" s="1"/>
  <c r="N87" i="316"/>
  <c r="N89" i="316" s="1"/>
  <c r="D272" i="5" s="1"/>
  <c r="N87" i="311"/>
  <c r="N89" i="311" s="1"/>
  <c r="D267" i="5" s="1"/>
  <c r="N87" i="239"/>
  <c r="N89" i="239" s="1"/>
  <c r="D199" i="5" s="1"/>
  <c r="N91" i="155"/>
  <c r="N93" i="155" s="1"/>
  <c r="D144" i="5" s="1"/>
  <c r="N91" i="176"/>
  <c r="N93" i="176" s="1"/>
  <c r="D155" i="5" s="1"/>
  <c r="N87" i="313"/>
  <c r="N89" i="313" s="1"/>
  <c r="D269" i="5" s="1"/>
  <c r="N87" i="318"/>
  <c r="N89" i="318" s="1"/>
  <c r="D274" i="5" s="1"/>
  <c r="N85" i="297"/>
  <c r="N87" i="297" s="1"/>
  <c r="D253" i="5" s="1"/>
  <c r="N90" i="172"/>
  <c r="N92" i="172" s="1"/>
  <c r="D153" i="5" s="1"/>
  <c r="N86" i="60"/>
  <c r="N88" i="60" s="1"/>
  <c r="D51"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<sst xmlns="http://schemas.openxmlformats.org/spreadsheetml/2006/main" count="38539" uniqueCount="2344">
  <si>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</si>
  <si>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</si>
  <si>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</si>
  <si>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</si>
  <si>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</si>
  <si>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</si>
  <si>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</si>
  <si>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</si>
  <si>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</si>
  <si>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</si>
  <si>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</si>
  <si>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</si>
  <si>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</si>
  <si>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</si>
  <si>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</si>
  <si>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</si>
  <si>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</si>
  <si>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</si>
  <si>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</si>
  <si>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</si>
  <si>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</si>
  <si>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</si>
  <si>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</si>
  <si>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</si>
  <si>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</si>
  <si>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</si>
  <si>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</si>
  <si>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</si>
  <si>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</si>
  <si>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</si>
  <si>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</si>
  <si>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</si>
  <si>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</si>
  <si>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</si>
  <si>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</si>
  <si>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</si>
  <si>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</si>
  <si>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</si>
  <si>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</si>
  <si>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</si>
  <si>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</si>
  <si>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</si>
  <si>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</si>
  <si>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</si>
  <si>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</si>
  <si>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</si>
  <si>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</si>
  <si>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</si>
  <si>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</si>
  <si>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</si>
  <si>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</si>
  <si>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</si>
  <si>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</si>
  <si>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</si>
  <si>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</si>
  <si>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</si>
  <si>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</si>
  <si>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</si>
  <si>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</si>
  <si>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</si>
  <si>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</si>
  <si>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</si>
  <si>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</si>
  <si>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</si>
  <si>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</si>
  <si>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</si>
  <si>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</si>
  <si>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</si>
  <si>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</si>
  <si>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</si>
  <si>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</si>
  <si>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</si>
  <si>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</si>
  <si>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</si>
  <si>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</si>
  <si>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</si>
  <si>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</si>
  <si>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</si>
  <si>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</si>
  <si>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</si>
  <si>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</si>
  <si>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</si>
  <si>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</si>
  <si>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</si>
  <si>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</si>
  <si>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</si>
  <si>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</si>
  <si>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</si>
  <si>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</si>
  <si>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</si>
  <si>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</si>
  <si>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</si>
  <si>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</si>
  <si>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</si>
  <si>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</si>
  <si>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</si>
  <si>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</si>
  <si>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</si>
  <si>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</si>
  <si>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</si>
  <si>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</si>
  <si>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</si>
  <si>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</si>
  <si>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</si>
  <si>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</si>
  <si>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</si>
  <si>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</si>
  <si>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</si>
  <si>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</si>
  <si>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</si>
  <si>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</si>
  <si>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</si>
  <si>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</si>
  <si>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</si>
  <si>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</si>
  <si>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</si>
  <si>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</si>
  <si>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</si>
  <si>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</si>
  <si>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</si>
  <si>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</si>
  <si>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</si>
  <si>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</si>
  <si>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</si>
  <si>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</si>
  <si>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</si>
  <si>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</si>
  <si>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</si>
  <si>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</si>
  <si>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</si>
  <si>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</si>
  <si>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</si>
  <si>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</si>
  <si>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</si>
  <si>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</si>
  <si>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</si>
  <si>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</si>
  <si>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</si>
  <si>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</si>
  <si>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</si>
  <si>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</si>
  <si>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</si>
  <si>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</si>
  <si>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</si>
  <si>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</si>
  <si>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</si>
  <si>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</si>
  <si>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</si>
  <si>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</si>
  <si>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</si>
  <si>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</si>
  <si>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</si>
  <si>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</si>
  <si>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</si>
  <si>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</si>
  <si>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</si>
  <si>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</si>
  <si>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</si>
  <si>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</si>
  <si>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</si>
  <si>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</si>
  <si>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</si>
  <si>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</si>
  <si>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</si>
  <si>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</si>
  <si>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</si>
  <si>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</si>
  <si>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</si>
  <si>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</si>
  <si>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</si>
  <si>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</si>
  <si>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</si>
  <si>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</si>
  <si>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</si>
  <si>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</si>
  <si>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</si>
  <si>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</si>
  <si>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</si>
  <si>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</si>
  <si>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</si>
  <si>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</si>
  <si>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</si>
  <si>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</si>
  <si>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</si>
  <si>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</si>
  <si>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</si>
  <si>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</si>
  <si>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</si>
  <si>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</si>
  <si>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</si>
  <si>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</si>
  <si>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</si>
  <si>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</si>
  <si>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</si>
  <si>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</si>
  <si>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</si>
  <si>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</si>
  <si>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</si>
  <si>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</si>
  <si>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</si>
  <si>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</si>
  <si>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</si>
  <si>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</si>
  <si>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</si>
  <si>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</si>
  <si>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</si>
  <si>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</si>
  <si>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</si>
  <si>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</si>
  <si>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</si>
  <si>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</si>
  <si>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</si>
  <si>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</si>
  <si>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</si>
  <si>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</si>
  <si>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</si>
  <si>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</si>
  <si>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</si>
  <si>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</si>
  <si>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</si>
  <si>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</si>
  <si>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</si>
  <si>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</si>
  <si>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</si>
  <si>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</si>
  <si>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</si>
  <si>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</si>
  <si>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</si>
  <si>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</si>
  <si>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</si>
  <si>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</si>
  <si>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</si>
  <si>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</si>
  <si>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</si>
  <si>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</si>
  <si>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</si>
  <si>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</si>
  <si>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</si>
  <si>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</si>
  <si>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</si>
  <si>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</si>
  <si>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</si>
  <si>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</si>
  <si>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</si>
  <si>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</si>
  <si>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</si>
  <si>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</si>
  <si>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</si>
  <si>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</si>
  <si>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</si>
  <si>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</si>
  <si>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</si>
  <si>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</si>
  <si>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</si>
  <si>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</si>
  <si>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</si>
  <si>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</si>
  <si>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</si>
  <si>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</si>
  <si>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</si>
  <si>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</si>
  <si>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</si>
  <si>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</si>
  <si>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</si>
  <si>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</si>
  <si>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</si>
  <si>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</si>
  <si>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</si>
  <si>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</si>
  <si>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</si>
  <si>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</si>
  <si>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</si>
  <si>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</si>
  <si>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</si>
  <si>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</si>
  <si>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</si>
  <si>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</si>
  <si>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</si>
  <si>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</si>
  <si>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</si>
  <si>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</si>
  <si>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</si>
  <si>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</si>
  <si>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</si>
  <si>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</si>
  <si>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</si>
  <si>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</si>
  <si>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</si>
  <si>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</si>
  <si>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</si>
  <si>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</si>
  <si>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</si>
  <si>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</si>
  <si>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</si>
  <si>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</si>
  <si>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</si>
  <si>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</si>
  <si>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</si>
  <si>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</si>
  <si>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</si>
  <si>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</si>
  <si>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</si>
  <si>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</si>
  <si>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</si>
  <si>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</si>
  <si>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</si>
  <si>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</si>
  <si>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</si>
  <si>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</si>
  <si>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</si>
  <si>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</si>
  <si>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</si>
  <si>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</si>
  <si>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</si>
  <si>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</si>
  <si>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</si>
  <si>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</si>
  <si>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</si>
  <si>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</si>
  <si>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</si>
  <si>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</si>
  <si>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</si>
  <si>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</si>
  <si>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</si>
  <si>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</si>
  <si>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</si>
  <si>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</si>
  <si>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</si>
  <si>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</si>
  <si>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</si>
  <si>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</si>
  <si>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</si>
  <si>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</si>
  <si>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</si>
  <si>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</si>
  <si>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</si>
  <si>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</si>
  <si>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</si>
  <si>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</si>
  <si>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</si>
  <si>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</si>
  <si>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</si>
  <si>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</si>
  <si>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</si>
  <si>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</si>
  <si>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</si>
  <si>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</si>
  <si>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</si>
  <si>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</si>
  <si>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</si>
  <si>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</si>
  <si>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</si>
  <si>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</si>
  <si>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</si>
  <si>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</si>
  <si>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</si>
  <si>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</si>
  <si>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</si>
  <si>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</si>
  <si>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</si>
  <si>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</si>
  <si>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</si>
  <si>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</si>
  <si>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</si>
  <si>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</si>
  <si>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</si>
  <si>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</si>
  <si>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</si>
  <si>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</si>
  <si>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</si>
  <si>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</si>
  <si>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</si>
  <si>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</si>
  <si>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</si>
  <si>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</si>
  <si>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</si>
  <si>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</si>
  <si>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</si>
  <si>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</si>
  <si>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</si>
  <si>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</si>
  <si>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</si>
  <si>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</si>
  <si>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</si>
  <si>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</si>
  <si>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</si>
  <si>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</si>
  <si>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</si>
  <si>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</si>
  <si>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</si>
  <si>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</si>
  <si>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</si>
  <si>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</si>
  <si>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</si>
  <si>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</si>
  <si>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</si>
  <si>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</si>
  <si>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</si>
  <si>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</si>
  <si>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</si>
  <si>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</si>
  <si>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</si>
  <si>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</si>
  <si>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</si>
  <si>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</si>
  <si>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</si>
  <si>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</si>
  <si>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</si>
  <si>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</si>
  <si>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</si>
  <si>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</si>
  <si>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</si>
  <si>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</si>
  <si>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</si>
  <si>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</si>
  <si>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</si>
  <si>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</si>
  <si>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</si>
  <si>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</si>
  <si>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</si>
  <si>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</si>
  <si>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</si>
  <si>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</si>
  <si>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</si>
  <si>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</si>
  <si>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</si>
  <si>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</si>
  <si>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</si>
  <si>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</si>
  <si>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</si>
  <si>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</si>
  <si>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</si>
  <si>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</si>
  <si>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</si>
  <si>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</si>
  <si>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</si>
  <si>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</si>
  <si>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</si>
  <si>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</si>
  <si>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</si>
  <si>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</si>
  <si>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</si>
  <si>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</si>
  <si>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</si>
  <si>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</si>
  <si>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</si>
  <si>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</si>
  <si>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</si>
  <si>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</si>
  <si>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</si>
  <si>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</si>
  <si>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</si>
  <si>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</si>
  <si>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</si>
  <si>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</si>
  <si>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</si>
  <si>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</si>
  <si>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</si>
  <si>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</si>
  <si>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</si>
  <si>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</si>
  <si>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</si>
  <si>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</si>
  <si>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</si>
  <si>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</si>
  <si>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</si>
  <si>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</si>
  <si>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</si>
  <si>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</si>
  <si>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</si>
  <si>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</si>
  <si>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</si>
  <si>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</si>
  <si>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</si>
  <si>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</si>
  <si>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</si>
  <si>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</si>
  <si>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</si>
  <si>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</si>
  <si>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</si>
  <si>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</si>
  <si>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</si>
  <si>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</si>
  <si>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</si>
  <si>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</si>
  <si>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</si>
  <si>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</si>
  <si>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</si>
  <si>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</si>
  <si>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</si>
  <si>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</si>
  <si>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</si>
  <si>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</si>
  <si>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</si>
  <si>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</si>
  <si>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</si>
  <si>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</si>
  <si>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</si>
  <si>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</si>
  <si>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</si>
  <si>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</si>
  <si>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</si>
  <si>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</si>
  <si>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</si>
  <si>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</si>
  <si>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</si>
  <si>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</si>
  <si>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</si>
  <si>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</si>
  <si>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</si>
  <si>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</si>
  <si>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</si>
  <si>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</si>
  <si>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</si>
  <si>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</si>
  <si>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</si>
  <si>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</si>
  <si>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</si>
  <si>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</si>
  <si>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</si>
  <si>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</si>
  <si>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</si>
  <si>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</si>
  <si>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</si>
  <si>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</si>
  <si>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</si>
  <si>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</si>
  <si>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</si>
  <si>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</si>
  <si>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</si>
  <si>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</si>
  <si>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</si>
  <si>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</si>
  <si>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</si>
  <si>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</si>
  <si>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</si>
  <si>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</si>
  <si>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</si>
  <si>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</si>
  <si>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</si>
  <si>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</si>
  <si>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</si>
  <si>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</si>
  <si>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</si>
  <si>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</si>
  <si>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</si>
  <si>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</si>
  <si>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</si>
  <si>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</si>
  <si>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</si>
  <si>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</si>
  <si>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</si>
  <si>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</si>
  <si>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</si>
  <si>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</si>
  <si>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</si>
  <si>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</si>
  <si>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</si>
  <si>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</si>
  <si>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</si>
  <si>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</si>
  <si>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</si>
  <si>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</si>
  <si>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</si>
  <si>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</si>
  <si>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</si>
  <si>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</si>
  <si>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</si>
  <si>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</si>
  <si>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</si>
  <si>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</si>
  <si>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</si>
  <si>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</si>
  <si>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</si>
  <si>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</si>
  <si>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</si>
  <si>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</si>
  <si>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</si>
  <si>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</si>
  <si>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</si>
  <si>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</si>
  <si>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</si>
  <si>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</si>
  <si>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</si>
  <si>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</si>
  <si>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</si>
  <si>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</si>
  <si>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</si>
  <si>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</si>
  <si>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</si>
  <si>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</si>
  <si>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</si>
  <si>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</si>
  <si>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</si>
  <si>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</si>
  <si>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</si>
  <si>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</si>
  <si>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</si>
  <si>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</si>
  <si>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</si>
  <si>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</si>
  <si>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</si>
  <si>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</si>
  <si>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</si>
  <si>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</si>
  <si>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</si>
  <si>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</si>
  <si>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</si>
  <si>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</si>
  <si>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</si>
  <si>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</si>
  <si>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</si>
  <si>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</si>
  <si>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</si>
  <si>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</si>
  <si>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</si>
  <si>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</si>
  <si>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</si>
  <si>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</si>
  <si>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</si>
  <si>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</si>
  <si>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</si>
  <si>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</si>
  <si>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</si>
  <si>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</si>
  <si>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</si>
  <si>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</si>
  <si>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</si>
  <si>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</si>
  <si>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</si>
  <si>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</si>
  <si>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</si>
  <si>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</si>
  <si>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</si>
  <si>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</si>
  <si>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</si>
  <si>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</si>
  <si>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</si>
  <si>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</si>
  <si>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</si>
  <si>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</si>
  <si>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</si>
  <si>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</si>
  <si>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</si>
  <si>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</si>
  <si>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</si>
  <si>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</si>
  <si>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</si>
  <si>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</si>
  <si>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</si>
  <si>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</si>
  <si>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</si>
  <si>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</si>
  <si>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</si>
  <si>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</si>
  <si>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</si>
  <si>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</si>
  <si>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</si>
  <si>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</si>
  <si>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</si>
  <si>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</si>
  <si>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</si>
  <si>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</si>
  <si>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</si>
  <si>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</si>
  <si>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</si>
  <si>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</si>
  <si>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</si>
  <si>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</si>
  <si>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</si>
  <si>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</si>
  <si>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</si>
  <si>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</si>
  <si>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</si>
  <si>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</si>
  <si>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</si>
  <si>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</si>
  <si>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</si>
  <si>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</si>
  <si>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</si>
  <si>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</si>
  <si>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</si>
  <si>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</si>
  <si>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</si>
  <si>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</si>
  <si>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</si>
  <si>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</si>
  <si>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</si>
  <si>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</si>
  <si>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</si>
  <si>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</si>
  <si>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</si>
  <si>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</si>
  <si>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</si>
  <si>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</si>
  <si>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</si>
  <si>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</si>
  <si>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</si>
  <si>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</si>
  <si>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</si>
  <si>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</si>
  <si>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</si>
  <si>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</si>
  <si>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</si>
  <si>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</si>
  <si>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</si>
  <si>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</si>
  <si>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</si>
  <si>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</si>
  <si>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</si>
  <si>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</si>
  <si>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</si>
  <si>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</si>
  <si>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</si>
  <si>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</si>
  <si>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</si>
  <si>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</si>
  <si>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</si>
  <si>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</si>
  <si>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</si>
  <si>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</si>
  <si>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</si>
  <si>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</si>
  <si>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</si>
  <si>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</si>
  <si>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</si>
  <si>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</si>
  <si>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</si>
  <si>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</si>
  <si>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</si>
  <si>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</si>
  <si>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</si>
  <si>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</si>
  <si>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</si>
  <si>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</si>
  <si>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</si>
  <si>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</si>
  <si>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</si>
  <si>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</si>
  <si>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</si>
  <si>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</si>
  <si>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</si>
  <si>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</si>
  <si>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</si>
  <si>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</si>
  <si>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</si>
  <si>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</si>
  <si>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</si>
  <si>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</si>
  <si>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</si>
  <si>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</si>
  <si>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</si>
  <si>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</si>
  <si>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</si>
  <si>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</si>
  <si>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</si>
  <si>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</si>
  <si>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</si>
  <si>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</si>
  <si>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</si>
  <si>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</si>
  <si>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</si>
  <si>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</si>
  <si>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</si>
  <si>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</si>
  <si>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</si>
  <si>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</si>
  <si>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</si>
  <si>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</si>
  <si>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</si>
  <si>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</si>
  <si>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</si>
  <si>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</si>
  <si>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</si>
  <si>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</si>
  <si>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</si>
  <si>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</si>
  <si>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</si>
  <si>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</si>
  <si>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</si>
  <si>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</si>
  <si>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</si>
  <si>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</si>
  <si>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</si>
  <si>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</si>
  <si>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</si>
  <si>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</si>
  <si>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</si>
  <si>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</si>
  <si>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</si>
  <si>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</si>
  <si>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</si>
  <si>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</si>
  <si>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</si>
  <si>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</si>
  <si>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</si>
  <si>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</si>
  <si>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</si>
  <si>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</si>
  <si>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</si>
  <si>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</si>
  <si>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</si>
  <si>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</si>
  <si>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</si>
  <si>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</si>
  <si>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</si>
  <si>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</si>
  <si>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</si>
  <si>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</si>
  <si>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</si>
  <si>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</si>
  <si>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</si>
  <si>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</si>
  <si>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</si>
  <si>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</si>
  <si>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</si>
  <si>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</si>
  <si>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</si>
  <si>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</si>
  <si>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</si>
  <si>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</si>
  <si>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</si>
  <si>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</si>
  <si>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</si>
  <si>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</si>
  <si>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</si>
  <si>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</si>
  <si>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</si>
  <si>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</si>
  <si>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</si>
  <si>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</si>
  <si>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</si>
  <si>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</si>
  <si>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</si>
  <si>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</si>
  <si>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</si>
  <si>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</si>
  <si>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</si>
  <si>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</si>
  <si>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</si>
  <si>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</si>
  <si>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</si>
  <si>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</si>
  <si>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</si>
  <si>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</si>
  <si>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</si>
  <si>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</si>
  <si>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</si>
  <si>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</si>
  <si>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</si>
  <si>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</si>
  <si>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</si>
  <si>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</si>
  <si>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</si>
  <si>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</si>
  <si>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</si>
  <si>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</si>
  <si>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</si>
  <si>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</si>
  <si>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</si>
  <si>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</si>
  <si>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</si>
  <si>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</si>
  <si>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</si>
  <si>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</si>
  <si>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</si>
  <si>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</si>
  <si>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</si>
  <si>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</si>
  <si>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</si>
  <si>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</si>
  <si>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</si>
  <si>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</si>
  <si>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</si>
  <si>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</si>
  <si>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</si>
  <si>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</si>
  <si>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</si>
  <si>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</si>
  <si>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</si>
  <si>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</si>
  <si>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</si>
  <si>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</si>
  <si>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</si>
  <si>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</si>
  <si>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</si>
  <si>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</si>
  <si>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</si>
  <si>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</si>
  <si>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</si>
  <si>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</si>
  <si>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</si>
  <si>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</si>
  <si>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</si>
  <si>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</si>
  <si>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</si>
  <si>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</si>
  <si>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</si>
  <si>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</si>
  <si>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</si>
  <si>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</si>
  <si>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</si>
  <si>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</si>
  <si>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</si>
  <si>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</si>
  <si>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</si>
  <si>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</si>
  <si>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</si>
  <si>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</si>
  <si>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</si>
  <si>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</si>
  <si>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</si>
  <si>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</si>
  <si>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</si>
  <si>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</si>
  <si>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</si>
  <si>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</si>
  <si>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</si>
  <si>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</si>
  <si>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</si>
  <si>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</si>
  <si>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</si>
  <si>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</si>
  <si>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</si>
  <si>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</si>
  <si>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</si>
  <si>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</si>
  <si>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</si>
  <si>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</si>
  <si>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</si>
  <si>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</si>
  <si>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</si>
  <si>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</si>
  <si>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</si>
  <si>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</si>
  <si>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</si>
  <si>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</si>
  <si>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</si>
  <si>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</si>
  <si>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</si>
  <si>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</si>
  <si>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</si>
  <si>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</si>
  <si>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</si>
  <si>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</si>
  <si>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</si>
  <si>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</si>
  <si>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</si>
  <si>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</si>
  <si>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</si>
  <si>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</si>
  <si>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</si>
  <si>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</si>
  <si>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</si>
  <si>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</si>
  <si>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</si>
  <si>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</si>
  <si>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</si>
  <si>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</si>
  <si>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</si>
  <si>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</si>
  <si>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</si>
  <si>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</si>
  <si>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</si>
  <si>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</si>
  <si>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</si>
  <si>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</si>
  <si>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</si>
  <si>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</si>
  <si>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</si>
  <si>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</si>
  <si>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</si>
  <si>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</si>
  <si>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</si>
  <si>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</si>
  <si>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</si>
  <si>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</si>
  <si>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</si>
  <si>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</si>
  <si>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</si>
  <si>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</si>
  <si>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</si>
  <si>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</si>
  <si>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</si>
  <si>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</si>
  <si>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</si>
  <si>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</si>
  <si>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</si>
  <si>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</si>
  <si>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</si>
  <si>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</si>
  <si>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</si>
  <si>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</si>
  <si>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</si>
  <si>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</si>
  <si>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</si>
  <si>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</si>
  <si>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</si>
  <si>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</si>
  <si>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</si>
  <si>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</si>
  <si>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</si>
  <si>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</si>
  <si>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</si>
  <si>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</si>
  <si>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</si>
  <si>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</si>
  <si>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</si>
  <si>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</si>
  <si>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</si>
  <si>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</si>
  <si>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</si>
  <si>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</si>
  <si>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</si>
  <si>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</si>
  <si>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</si>
  <si>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</si>
  <si>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</si>
  <si>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</si>
  <si>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</si>
  <si>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</si>
  <si>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</si>
  <si>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</si>
  <si>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</si>
  <si>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</si>
  <si>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</si>
  <si>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</si>
  <si>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</si>
  <si>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</si>
  <si>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</si>
  <si>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</si>
  <si>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</si>
  <si>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</si>
  <si>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</si>
  <si>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</si>
  <si>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</si>
  <si>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</si>
  <si>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</si>
  <si>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</si>
  <si>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</si>
  <si>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</si>
  <si>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</si>
  <si>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</si>
  <si>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</si>
  <si>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</si>
  <si>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</si>
  <si>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</si>
  <si>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</si>
  <si>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</si>
  <si>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</si>
  <si>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</si>
  <si>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</si>
  <si>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</si>
  <si>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</si>
  <si>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</si>
  <si>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</si>
  <si>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</si>
  <si>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</si>
  <si>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</si>
  <si>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</si>
  <si>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</si>
  <si>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</si>
  <si>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</si>
  <si>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</si>
  <si>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</si>
  <si>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</si>
  <si>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</si>
  <si>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</si>
  <si>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</si>
  <si>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</si>
  <si>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</si>
  <si>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</si>
  <si>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</si>
  <si>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</si>
  <si>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</si>
  <si>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</si>
  <si>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</si>
  <si>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</si>
  <si>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</si>
  <si>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</si>
  <si>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</si>
  <si>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</si>
  <si>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</si>
  <si>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</si>
  <si>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</si>
  <si>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</si>
  <si>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</si>
  <si>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</si>
  <si>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</si>
  <si>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</si>
  <si>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</si>
  <si>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</si>
  <si>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</si>
  <si>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</si>
  <si>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</si>
  <si>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</si>
  <si>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</si>
  <si>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</si>
  <si>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</si>
  <si>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</si>
  <si>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</si>
  <si>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</si>
  <si>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</si>
  <si>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</si>
  <si>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</si>
  <si>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</si>
  <si>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</si>
  <si>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</si>
  <si>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</si>
  <si>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</si>
  <si>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</si>
  <si>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</si>
  <si>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</si>
  <si>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</si>
  <si>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</si>
  <si>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</si>
  <si>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</si>
  <si>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</si>
  <si>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</si>
  <si>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</si>
  <si>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</si>
  <si>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</si>
  <si>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</si>
  <si>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</si>
  <si>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</si>
  <si>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</si>
  <si>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</si>
  <si>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</si>
  <si>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</si>
  <si>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</si>
  <si>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</si>
  <si>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</si>
  <si>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</si>
  <si>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</si>
  <si>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</si>
  <si>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</si>
  <si>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</si>
  <si>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</si>
  <si>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</si>
  <si>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</si>
  <si>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</si>
  <si>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</si>
  <si>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</si>
  <si>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</si>
  <si>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</si>
  <si>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</si>
  <si>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</si>
  <si>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</si>
  <si>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</si>
  <si>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</si>
  <si>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</si>
  <si>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</si>
  <si>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</si>
  <si>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</si>
  <si>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</si>
  <si>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</si>
  <si>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</si>
  <si>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</si>
  <si>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</si>
  <si>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</si>
  <si>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</si>
  <si>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</si>
  <si>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</si>
  <si>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</si>
  <si>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</si>
  <si>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</si>
  <si>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</si>
  <si>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</si>
  <si>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</si>
  <si>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</si>
  <si>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</si>
  <si>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</si>
  <si>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</si>
  <si>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</si>
  <si>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</si>
  <si>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</si>
  <si>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</si>
  <si>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</si>
  <si>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</si>
  <si>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</si>
  <si>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</si>
  <si>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</si>
  <si>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</si>
  <si>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</si>
  <si>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</si>
  <si>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</si>
  <si>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</si>
  <si>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</si>
  <si>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</si>
  <si>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</si>
  <si>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</si>
  <si>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</si>
  <si>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</si>
  <si>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</si>
  <si>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</si>
  <si>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</si>
  <si>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</si>
  <si>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</si>
  <si>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</si>
  <si>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</si>
  <si>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</si>
  <si>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</si>
  <si>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</si>
  <si>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</si>
  <si>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</si>
  <si>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</si>
  <si>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</si>
  <si>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</si>
  <si>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</si>
  <si>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</si>
  <si>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</si>
  <si>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</si>
  <si>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</si>
  <si>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</si>
  <si>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</si>
  <si>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</si>
  <si>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</si>
  <si>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</si>
  <si>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</si>
  <si>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</si>
  <si>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</si>
  <si>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</si>
  <si>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</si>
  <si>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</si>
  <si>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</si>
  <si>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</si>
  <si>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</si>
  <si>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</si>
  <si>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</si>
  <si>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</si>
  <si>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</si>
  <si>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</si>
  <si>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</si>
  <si>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</si>
  <si>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</si>
  <si>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</si>
  <si>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</si>
  <si>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</si>
  <si>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</si>
  <si>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</si>
  <si>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</si>
  <si>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</si>
  <si>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</si>
  <si>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</si>
  <si>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</si>
  <si>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</si>
  <si>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</si>
  <si>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</si>
  <si>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</si>
  <si>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</si>
  <si>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</si>
  <si>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</si>
  <si>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</si>
  <si>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</si>
  <si>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</si>
  <si>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</si>
  <si>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</si>
  <si>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</si>
  <si>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</si>
  <si>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</si>
  <si>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</si>
  <si>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</si>
  <si>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</si>
  <si>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</si>
  <si>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</si>
  <si>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</si>
  <si>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</si>
  <si>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</si>
  <si>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</si>
  <si>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</si>
  <si>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</si>
  <si>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</si>
  <si>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</si>
  <si>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</si>
  <si>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</si>
  <si>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</si>
  <si>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</si>
  <si>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</si>
  <si>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</si>
  <si>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</si>
  <si>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</si>
  <si>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</si>
  <si>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</si>
  <si>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</si>
  <si>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</si>
  <si>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</si>
  <si>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</si>
  <si>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</si>
  <si>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</si>
  <si>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</si>
  <si>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</si>
  <si>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</si>
  <si>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</si>
  <si>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</si>
  <si>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</si>
  <si>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</si>
  <si>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</si>
  <si>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</si>
  <si>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</si>
  <si>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</si>
  <si>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</si>
  <si>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</si>
  <si>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</si>
  <si>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</si>
  <si>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</si>
  <si>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</si>
  <si>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</si>
  <si>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</si>
  <si>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</si>
  <si>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</si>
  <si>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</si>
  <si>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</si>
  <si>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</si>
  <si>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</si>
  <si>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</si>
  <si>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</si>
  <si>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</si>
  <si>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</si>
  <si>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</si>
  <si>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</si>
  <si>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</si>
  <si>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</si>
  <si>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</si>
  <si>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</si>
  <si>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</si>
  <si>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</si>
  <si>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</si>
  <si>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</si>
  <si>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</si>
  <si>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</si>
  <si>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</si>
  <si>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</si>
  <si>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</si>
  <si>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</si>
  <si>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</si>
  <si>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</si>
  <si>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</si>
  <si>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</si>
  <si>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</si>
  <si>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</si>
  <si>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</si>
  <si>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</si>
  <si>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</si>
  <si>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</si>
  <si>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</si>
  <si>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</si>
  <si>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</si>
  <si>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</si>
  <si>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</si>
  <si>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</si>
  <si>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</si>
  <si>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</si>
  <si>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</si>
  <si>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</si>
  <si>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</si>
  <si>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</si>
  <si>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</si>
  <si>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</si>
  <si>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</si>
  <si>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</si>
  <si>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</si>
  <si>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</si>
  <si>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</si>
  <si>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</si>
  <si>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</si>
  <si>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</si>
  <si>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</si>
  <si>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</si>
  <si>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</si>
  <si>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</si>
  <si>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</si>
  <si>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</si>
  <si>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</si>
  <si>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</si>
  <si>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</si>
  <si>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</si>
  <si>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</si>
  <si>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</si>
  <si>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</si>
  <si>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</si>
  <si>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</si>
  <si>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</si>
  <si>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</si>
  <si>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</si>
  <si>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</si>
  <si>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</si>
  <si>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</si>
  <si>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</si>
  <si>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</si>
  <si>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</si>
  <si>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</si>
  <si>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</si>
  <si>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</si>
  <si>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</si>
  <si>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</si>
  <si>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</si>
  <si>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</si>
  <si>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</si>
  <si>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</si>
  <si>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</si>
  <si>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</si>
  <si>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</si>
  <si>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</si>
  <si>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</si>
  <si>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</si>
  <si>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</si>
  <si>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</si>
  <si>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</si>
  <si>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</si>
  <si>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</si>
  <si>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</si>
  <si>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</si>
  <si>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</si>
  <si>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</si>
  <si>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</si>
  <si>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</si>
  <si>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</si>
  <si>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</si>
  <si>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</si>
  <si>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</si>
  <si>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</si>
  <si>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</si>
  <si>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</si>
  <si>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</si>
  <si>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</si>
  <si>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</si>
  <si>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</si>
  <si>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</si>
  <si>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</si>
  <si>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</si>
  <si>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</si>
  <si>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</si>
  <si>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</si>
  <si>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</si>
  <si>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</si>
  <si>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</si>
  <si>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</si>
  <si>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</si>
  <si>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</si>
  <si>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</si>
  <si>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</si>
  <si>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</si>
  <si>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</si>
  <si>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</si>
  <si>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</si>
  <si>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</si>
  <si>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</si>
  <si>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</si>
  <si>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</si>
  <si>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</si>
  <si>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</si>
  <si>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</si>
  <si>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</si>
  <si>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</si>
  <si>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</si>
  <si>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</si>
  <si>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</si>
  <si>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</si>
  <si>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</si>
  <si>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</si>
  <si>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</si>
  <si>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</si>
  <si>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</si>
  <si>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</si>
  <si>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</si>
  <si>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</si>
  <si>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</si>
  <si>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</si>
  <si>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</si>
  <si>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</si>
  <si>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</si>
  <si>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</si>
  <si>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</si>
  <si>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</si>
  <si>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</si>
  <si>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</si>
  <si>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</si>
  <si>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</si>
  <si>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</si>
  <si>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</si>
  <si>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</si>
  <si>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</si>
  <si>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</si>
  <si>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</si>
  <si>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</si>
  <si>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</si>
  <si>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</si>
  <si>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</si>
  <si>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</si>
  <si>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</si>
  <si>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</si>
  <si>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</si>
  <si>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</si>
  <si>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</si>
  <si>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</si>
  <si>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</si>
  <si>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</si>
  <si>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</si>
  <si>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</si>
  <si>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</si>
  <si>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</si>
  <si>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</si>
  <si>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</si>
  <si>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</si>
  <si>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</si>
  <si>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</si>
  <si>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</si>
  <si>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</si>
  <si>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</si>
  <si>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</si>
  <si>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</si>
  <si>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</si>
  <si>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</si>
  <si>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</si>
  <si>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</si>
  <si>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</si>
  <si>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</si>
  <si>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</si>
  <si>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</si>
  <si>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</si>
  <si>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</si>
  <si>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</si>
  <si>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</si>
  <si>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</si>
  <si>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</si>
  <si>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</si>
  <si>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</si>
  <si>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</si>
  <si>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</si>
  <si>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</si>
  <si>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</si>
  <si>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</si>
  <si>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</si>
  <si>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</si>
  <si>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</si>
  <si>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</si>
  <si>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</si>
  <si>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</si>
  <si>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</si>
  <si>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</si>
  <si>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</si>
  <si>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</si>
  <si>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</si>
  <si>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</si>
  <si>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</si>
  <si>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</si>
  <si>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</si>
  <si>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</si>
  <si>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</si>
  <si>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</si>
  <si>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</si>
  <si>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</si>
  <si>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</si>
  <si>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</si>
  <si>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</si>
  <si>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</si>
  <si>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</si>
  <si>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</si>
  <si>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</si>
  <si>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</si>
  <si>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</si>
  <si>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</si>
  <si>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</si>
  <si>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</si>
  <si>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</si>
  <si>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</si>
  <si>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</si>
  <si>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</si>
  <si>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</si>
  <si>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</si>
  <si>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</si>
  <si>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</si>
  <si>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</si>
  <si>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</si>
  <si>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</si>
  <si>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</si>
  <si>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</si>
  <si>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</si>
  <si>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</si>
  <si>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</si>
  <si>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</si>
  <si>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</si>
  <si>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</si>
  <si>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</si>
  <si>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</si>
  <si>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</si>
  <si>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</si>
  <si>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</si>
  <si>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</si>
  <si>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</si>
  <si>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</si>
  <si>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</si>
  <si>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</si>
  <si>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</si>
  <si>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</si>
  <si>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</si>
  <si>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</si>
  <si>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</si>
  <si>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</si>
  <si>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</si>
  <si>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</si>
  <si>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</si>
  <si>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</si>
  <si>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</si>
  <si>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</si>
  <si>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</si>
  <si>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</si>
  <si>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</si>
  <si>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</si>
  <si>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</si>
  <si>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</si>
  <si>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</si>
  <si>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</si>
  <si>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</si>
  <si>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</si>
  <si>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</si>
  <si>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</si>
  <si>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</si>
  <si>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</si>
  <si>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</si>
  <si>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</si>
  <si>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</si>
  <si>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</si>
  <si>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</si>
  <si>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</si>
  <si>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</si>
  <si>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</si>
  <si>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</si>
  <si>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</si>
  <si>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</si>
  <si>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</si>
  <si>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</si>
  <si>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</si>
  <si>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</si>
  <si>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</si>
  <si>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</si>
  <si>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</si>
  <si>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</si>
  <si>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</si>
  <si>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</si>
  <si>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</si>
  <si>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</si>
  <si>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</si>
  <si>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</si>
  <si>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</si>
  <si>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</si>
  <si>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</si>
  <si>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</si>
  <si>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</si>
  <si>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</si>
  <si>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</si>
  <si>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</si>
  <si>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</si>
  <si>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</si>
  <si>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</si>
  <si>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</si>
  <si>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</si>
  <si>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</si>
  <si>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</si>
  <si>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</si>
  <si>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</si>
  <si>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</si>
  <si>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</si>
  <si>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</si>
  <si>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</si>
  <si>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</si>
  <si>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</si>
  <si>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</si>
  <si>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</si>
  <si>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</si>
  <si>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</si>
  <si>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</si>
  <si>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</si>
  <si>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</si>
  <si>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</si>
  <si>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</si>
  <si>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</si>
  <si>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</si>
  <si>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</si>
  <si>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</si>
  <si>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</si>
  <si>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</si>
  <si>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</si>
  <si>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</si>
  <si>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</si>
  <si>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</si>
  <si>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</si>
  <si>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</si>
  <si>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</si>
  <si>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</si>
  <si>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</si>
  <si>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</si>
  <si>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</si>
  <si>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</si>
  <si>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</si>
  <si>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</si>
  <si>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</si>
  <si>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</si>
  <si>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</si>
  <si>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</si>
  <si>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</si>
  <si>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</si>
  <si>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</si>
  <si>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</si>
  <si>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</si>
  <si>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</si>
  <si>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</si>
  <si>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</si>
  <si>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</si>
  <si>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</si>
  <si>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</si>
  <si>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</si>
  <si>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</si>
  <si>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</si>
  <si>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</si>
  <si>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</si>
  <si>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</si>
  <si>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</si>
  <si>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</si>
  <si>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</si>
  <si>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</si>
  <si>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</si>
  <si>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</si>
  <si>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</si>
  <si>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</si>
  <si>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</si>
  <si>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</si>
  <si>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</si>
  <si>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</si>
  <si>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</si>
  <si>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</si>
  <si>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</si>
  <si>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</si>
  <si>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</si>
  <si>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</si>
  <si>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</si>
  <si>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</si>
  <si>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</si>
  <si>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</si>
  <si>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</si>
  <si>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</si>
  <si>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</si>
  <si>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</si>
  <si>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</si>
  <si>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</si>
  <si>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</si>
  <si>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</si>
  <si>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</si>
  <si>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</si>
  <si>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</si>
  <si>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</si>
  <si>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</si>
  <si>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</si>
  <si>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</si>
  <si>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</si>
  <si>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</si>
  <si>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</si>
  <si>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</si>
  <si>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</si>
  <si>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</si>
  <si>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</si>
  <si>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</si>
  <si>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</si>
  <si>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</si>
  <si>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</si>
  <si>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</si>
  <si>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</si>
  <si>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</si>
  <si>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</si>
  <si>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</si>
  <si>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</si>
  <si>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</si>
  <si>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</si>
  <si>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</si>
  <si>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</si>
  <si>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</si>
  <si>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</si>
  <si>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</si>
  <si>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</si>
  <si>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</si>
  <si>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</si>
  <si>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</si>
  <si>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</si>
  <si>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</si>
  <si>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</si>
  <si>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</si>
  <si>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</si>
  <si>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</si>
  <si>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</si>
  <si>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</si>
  <si>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</si>
  <si>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</si>
  <si>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</si>
  <si>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</si>
  <si>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</si>
  <si>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</si>
  <si>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</si>
  <si>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</si>
  <si>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</si>
  <si>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</si>
  <si>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</si>
  <si>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</si>
  <si>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</si>
  <si>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</si>
  <si>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</si>
  <si>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</si>
  <si>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</si>
  <si>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</si>
  <si>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</si>
  <si>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</si>
  <si>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</si>
  <si>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</si>
  <si>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</si>
  <si>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</si>
  <si>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</si>
  <si>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</si>
  <si>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</si>
  <si>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</si>
  <si>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</si>
  <si>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</si>
  <si>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</si>
  <si>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</si>
  <si>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</si>
  <si>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</si>
  <si>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</si>
  <si>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</si>
  <si>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</si>
  <si>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</si>
  <si>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</si>
  <si>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</si>
  <si>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</si>
  <si>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</si>
  <si>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</si>
  <si>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</si>
  <si>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</si>
  <si>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</si>
  <si>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</si>
  <si>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</si>
  <si>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</si>
  <si>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</si>
  <si>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</si>
  <si>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</si>
  <si>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</si>
  <si>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</si>
  <si>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</si>
  <si>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</si>
  <si>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</si>
  <si>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</si>
  <si>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</si>
  <si>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</si>
  <si>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</si>
  <si>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</si>
  <si>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</si>
  <si>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</si>
  <si>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</si>
  <si>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</si>
  <si>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</si>
  <si>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</si>
  <si>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</si>
  <si>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</si>
  <si>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</si>
  <si>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</si>
  <si>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</si>
  <si>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</si>
  <si>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</si>
  <si>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</si>
  <si>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</si>
  <si>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</si>
  <si>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</si>
  <si>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</si>
  <si>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</si>
  <si>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</si>
  <si>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</si>
  <si>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</si>
  <si>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</si>
  <si>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</si>
  <si>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</si>
  <si>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</si>
  <si>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</si>
  <si>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</si>
  <si>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</si>
  <si>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</si>
  <si>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</si>
  <si>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</si>
  <si>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</si>
  <si>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</si>
  <si>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</si>
  <si>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</si>
  <si>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</si>
  <si>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</si>
  <si>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</si>
  <si>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</si>
  <si>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</si>
  <si>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</si>
  <si>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</si>
  <si>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</si>
  <si>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</si>
  <si>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</si>
  <si>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</si>
  <si>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</si>
  <si>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</si>
  <si>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</si>
  <si>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</si>
  <si>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</si>
  <si>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</si>
  <si>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</si>
  <si>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</si>
  <si>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</si>
  <si>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</si>
  <si>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</si>
  <si>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</si>
  <si>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</si>
  <si>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</si>
  <si>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</si>
  <si>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</si>
  <si>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</si>
  <si>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</si>
  <si>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</si>
  <si>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</si>
  <si>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</si>
  <si>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</si>
  <si>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</si>
  <si>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</si>
  <si>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</si>
  <si>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</si>
  <si>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</si>
  <si>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</si>
  <si>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</si>
  <si>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</si>
  <si>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</si>
  <si>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</si>
  <si>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</si>
  <si>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</si>
  <si>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</si>
  <si>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</si>
  <si>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</si>
  <si>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</si>
  <si>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</si>
  <si>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</si>
  <si>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</si>
  <si>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</si>
  <si>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</si>
  <si>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</si>
  <si>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</si>
  <si>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</si>
  <si>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</si>
  <si>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</si>
  <si>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</si>
  <si>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</si>
  <si>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</si>
  <si>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</si>
  <si>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</si>
  <si>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</si>
  <si>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</si>
  <si>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</si>
  <si>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</si>
  <si>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</si>
  <si>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</si>
  <si>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</si>
  <si>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</si>
  <si>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</si>
  <si>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</si>
  <si>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</si>
  <si>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</si>
  <si>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</si>
  <si>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</si>
  <si>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</si>
  <si>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</si>
  <si>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</si>
  <si>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</si>
  <si>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</si>
  <si>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</si>
  <si>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</si>
  <si>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</si>
  <si>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</si>
  <si>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</si>
  <si>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</si>
  <si>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</si>
  <si>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</si>
  <si>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</si>
  <si>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</si>
  <si>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</si>
  <si>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</si>
  <si>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</si>
  <si>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</si>
  <si>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</si>
  <si>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</si>
  <si>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</si>
  <si>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</si>
  <si>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</si>
  <si>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</si>
  <si>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</si>
  <si>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</si>
  <si>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</si>
  <si>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</si>
  <si>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</si>
  <si>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</si>
  <si>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</si>
  <si>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</si>
  <si>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</si>
  <si>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</si>
  <si>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</si>
  <si>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</si>
  <si>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</si>
  <si>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</si>
  <si>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</si>
  <si>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</si>
  <si>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</si>
  <si>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</si>
  <si>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</si>
  <si>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</si>
  <si>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</si>
  <si>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</si>
  <si>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</si>
  <si>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</si>
  <si>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</si>
  <si>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</si>
  <si>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</si>
  <si>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</si>
  <si>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</si>
  <si>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</si>
  <si>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</si>
  <si>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</si>
  <si>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</si>
  <si>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</si>
  <si>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</si>
  <si>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</si>
  <si>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</si>
  <si>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</si>
  <si>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</si>
  <si>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</si>
  <si>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</si>
  <si>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</si>
  <si>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</si>
  <si>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</si>
  <si>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</si>
  <si>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</si>
  <si>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</si>
  <si>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</si>
  <si>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</si>
  <si>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</si>
  <si>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</si>
  <si>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</si>
  <si>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</si>
  <si>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</si>
  <si>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</si>
  <si>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</si>
  <si>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</si>
  <si>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</si>
  <si>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</si>
  <si>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</si>
  <si>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</si>
  <si>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</si>
  <si>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</si>
  <si>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</si>
  <si>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</si>
  <si>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</si>
  <si>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</si>
  <si>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</si>
  <si>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</si>
  <si>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</si>
  <si>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</si>
  <si>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</si>
  <si>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</si>
  <si>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</si>
  <si>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</si>
  <si>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</si>
  <si>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</si>
  <si>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</si>
  <si>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</si>
  <si>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</si>
  <si>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</si>
  <si>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</si>
  <si>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</si>
  <si>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</si>
  <si>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</si>
  <si>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</si>
  <si>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</si>
  <si>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</si>
  <si>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</si>
  <si>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</si>
  <si>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</si>
  <si>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</si>
  <si>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</si>
  <si>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</si>
  <si>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</si>
  <si>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</si>
  <si>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</si>
  <si>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</si>
  <si>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</si>
  <si>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</si>
  <si>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</si>
  <si>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</si>
  <si>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</si>
  <si>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</si>
  <si>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</si>
  <si>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</si>
  <si>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</si>
  <si>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</si>
  <si>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</si>
  <si>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</si>
  <si>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</si>
  <si>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</si>
  <si>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</si>
  <si>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</si>
  <si>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</si>
  <si>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</si>
  <si>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</si>
  <si>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</si>
  <si>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</si>
  <si>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</si>
  <si>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</si>
  <si>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</si>
  <si>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</si>
  <si>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</si>
  <si>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</si>
  <si>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</si>
  <si>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</si>
  <si>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</si>
  <si>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</si>
  <si>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</si>
  <si>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</si>
  <si>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</si>
  <si>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</si>
  <si>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</si>
  <si>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</si>
  <si>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</si>
  <si>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</si>
  <si>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</si>
  <si>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</si>
  <si>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</si>
  <si>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</si>
  <si>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</si>
  <si>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</si>
  <si>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</si>
  <si>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</si>
  <si>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</si>
  <si>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</si>
  <si>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</si>
  <si>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</si>
  <si>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</si>
  <si>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</si>
  <si>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</si>
  <si>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</si>
  <si>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</si>
  <si>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</si>
  <si>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</si>
  <si>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</si>
  <si>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</si>
  <si>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</si>
  <si>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</si>
  <si>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</si>
  <si>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</si>
  <si>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</si>
  <si>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</si>
  <si>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</si>
  <si>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</si>
  <si>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</si>
  <si>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</si>
  <si>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</si>
  <si>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</si>
  <si>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</si>
  <si>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</si>
  <si>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</si>
  <si>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</si>
  <si>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</si>
  <si>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</si>
  <si>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</si>
  <si>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</si>
  <si>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</si>
  <si>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</si>
  <si>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</si>
  <si>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</si>
  <si>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</si>
  <si>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</si>
  <si>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</si>
  <si>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</si>
  <si>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</si>
  <si>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</si>
  <si>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</si>
  <si>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</si>
  <si>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</si>
  <si>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</si>
  <si>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</si>
  <si>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</si>
  <si>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</si>
  <si>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</si>
  <si>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</si>
  <si>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</si>
  <si>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</si>
  <si>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</si>
  <si>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</si>
  <si>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</si>
  <si>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</si>
  <si>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</si>
  <si>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</si>
  <si>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</si>
  <si>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</si>
  <si>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</si>
  <si>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</si>
  <si>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</si>
  <si>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</si>
  <si>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</si>
  <si>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</si>
  <si>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</si>
  <si>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</si>
  <si>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</si>
  <si>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</si>
  <si>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</si>
  <si>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</si>
  <si>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</si>
  <si>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</si>
  <si>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</si>
  <si>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</si>
  <si>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</si>
  <si>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</si>
  <si>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</si>
  <si>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</si>
  <si>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</si>
  <si>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</si>
  <si>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</si>
  <si>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</si>
  <si>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</si>
  <si>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</si>
  <si>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</si>
  <si>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</si>
  <si>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</si>
  <si>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</si>
  <si>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</si>
  <si>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</si>
  <si>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</si>
  <si>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</si>
  <si>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</si>
  <si>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</si>
  <si>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</si>
  <si>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</si>
  <si>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TRANSPORTE</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</si>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</sst>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CALDAS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4" sqref="A14"/>
    </sheetView>
  </sheetViews>
  <sheetFormatPr baseColWidth="10" defaultRowHeight="15"/>
  <cols>
    <col min="2" max="2" width="10.42578125" customWidth="1"/>
    <col min="3" max="3" width="11.85546875" customWidth="1"/>
    <col min="8" max="8" width="83" customWidth="1"/>
    <col min="26" max="26" width="9.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4" customWidth="1"/>
    <col min="2" max="2" width="108.28515625" style="113" customWidth="1"/>
    <col min="3" max="3" width="15.42578125" style="144" customWidth="1"/>
    <col min="4" max="4" width="24.7109375"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1848</v>
      </c>
      <c r="B1" s="667"/>
      <c r="C1" s="667"/>
      <c r="D1" s="668"/>
    </row>
    <row r="2" spans="1:10" ht="56.25" customHeight="1" thickTop="1" thickBot="1">
      <c r="A2" s="193" t="s">
        <v>943</v>
      </c>
      <c r="B2" s="194" t="s">
        <v>1436</v>
      </c>
      <c r="C2" s="194" t="s">
        <v>982</v>
      </c>
      <c r="D2" s="223" t="s">
        <v>1846</v>
      </c>
    </row>
    <row r="3" spans="1:10" ht="54" thickTop="1" thickBot="1">
      <c r="A3" s="131" t="s">
        <v>983</v>
      </c>
      <c r="B3" s="132" t="s">
        <v>1220</v>
      </c>
      <c r="C3" s="133" t="str">
        <f>'200.1'!L31</f>
        <v>Ha</v>
      </c>
      <c r="D3" s="180">
        <f>VLOOKUP('200.1'!A88,'200.1'!A36:N107,14,FALSE)</f>
        <v>3356141.8904155316</v>
      </c>
      <c r="G3" t="s">
        <v>980</v>
      </c>
      <c r="J3" s="1"/>
    </row>
    <row r="4" spans="1:10" ht="54" thickTop="1" thickBot="1">
      <c r="A4" s="134" t="s">
        <v>985</v>
      </c>
      <c r="B4" s="135" t="s">
        <v>1169</v>
      </c>
      <c r="C4" s="133" t="s">
        <v>984</v>
      </c>
      <c r="D4" s="180">
        <f>VLOOKUP('200.2'!A88,'200.2'!A37:N108,14,FALSE)</f>
        <v>199196.19348311092</v>
      </c>
      <c r="J4" s="1"/>
    </row>
    <row r="5" spans="1:10" ht="54" thickTop="1" thickBot="1">
      <c r="A5" s="134" t="s">
        <v>986</v>
      </c>
      <c r="B5" s="135" t="s">
        <v>1170</v>
      </c>
      <c r="C5" s="136" t="s">
        <v>987</v>
      </c>
      <c r="D5" s="180">
        <f>VLOOKUP('201.1'!A88,'201.1'!A38:N109,14,FALSE)</f>
        <v>185696.9495684868</v>
      </c>
    </row>
    <row r="6" spans="1:10" ht="54" thickTop="1" thickBot="1">
      <c r="A6" s="134" t="s">
        <v>988</v>
      </c>
      <c r="B6" s="135" t="s">
        <v>1171</v>
      </c>
      <c r="C6" s="136" t="s">
        <v>987</v>
      </c>
      <c r="D6" s="180">
        <f>VLOOKUP('201.2'!A88,'201.2'!A39:N110,14,FALSE)</f>
        <v>145326.13324910315</v>
      </c>
    </row>
    <row r="7" spans="1:10" ht="70.5" customHeight="1" thickTop="1" thickBot="1">
      <c r="A7" s="134" t="s">
        <v>989</v>
      </c>
      <c r="B7" s="135" t="s">
        <v>1172</v>
      </c>
      <c r="C7" s="136" t="s">
        <v>987</v>
      </c>
      <c r="D7" s="180">
        <f>VLOOKUP('201.3'!A88,'201.3'!A40:N111,14,FALSE)</f>
        <v>46417.488891367444</v>
      </c>
    </row>
    <row r="8" spans="1:10" ht="54" thickTop="1" thickBot="1">
      <c r="A8" s="134" t="s">
        <v>990</v>
      </c>
      <c r="B8" s="135" t="s">
        <v>1173</v>
      </c>
      <c r="C8" s="136" t="s">
        <v>987</v>
      </c>
      <c r="D8" s="181">
        <f>VLOOKUP('201.4'!A88,'201.4'!A41:N112,14,FALSE)</f>
        <v>69076.669284058924</v>
      </c>
    </row>
    <row r="9" spans="1:10" ht="54" thickTop="1" thickBot="1">
      <c r="A9" s="134" t="s">
        <v>991</v>
      </c>
      <c r="B9" s="135" t="s">
        <v>1170</v>
      </c>
      <c r="C9" s="136" t="s">
        <v>1844</v>
      </c>
      <c r="D9" s="181">
        <f>VLOOKUP('201.5'!A88,'201.5'!A42:N113,14,FALSE)</f>
        <v>185696.9495684868</v>
      </c>
    </row>
    <row r="10" spans="1:10" ht="54" thickTop="1" thickBot="1">
      <c r="A10" s="134" t="s">
        <v>992</v>
      </c>
      <c r="B10" s="135" t="s">
        <v>1171</v>
      </c>
      <c r="C10" s="136" t="s">
        <v>1844</v>
      </c>
      <c r="D10" s="181">
        <f>VLOOKUP('201.6'!A88,'201.6'!A43:N114,14,FALSE)</f>
        <v>145326.13324910315</v>
      </c>
    </row>
    <row r="11" spans="1:10" ht="54" thickTop="1" thickBot="1">
      <c r="A11" s="134" t="s">
        <v>993</v>
      </c>
      <c r="B11" s="135" t="s">
        <v>1171</v>
      </c>
      <c r="C11" s="136" t="s">
        <v>387</v>
      </c>
      <c r="D11" s="181">
        <f>VLOOKUP('201.7'!A88,'201.7'!A44:N115,14,FALSE)</f>
        <v>141739.86084910866</v>
      </c>
    </row>
    <row r="12" spans="1:10" ht="54" thickTop="1" thickBot="1">
      <c r="A12" s="134" t="s">
        <v>994</v>
      </c>
      <c r="B12" s="135" t="s">
        <v>1174</v>
      </c>
      <c r="C12" s="136" t="s">
        <v>233</v>
      </c>
      <c r="D12" s="181">
        <f>VLOOKUP('201.8'!A88,'201.8'!A45:N116,14,FALSE)</f>
        <v>19515.80387771301</v>
      </c>
    </row>
    <row r="13" spans="1:10" ht="54" thickTop="1" thickBot="1">
      <c r="A13" s="134" t="s">
        <v>995</v>
      </c>
      <c r="B13" s="135" t="s">
        <v>1175</v>
      </c>
      <c r="C13" s="136" t="s">
        <v>233</v>
      </c>
      <c r="D13" s="181">
        <f>VLOOKUP('201.9'!A88,'201.9'!A46:N117,14,FALSE)</f>
        <v>19219.978232997615</v>
      </c>
    </row>
    <row r="14" spans="1:10" ht="54" thickTop="1" thickBot="1">
      <c r="A14" s="134" t="s">
        <v>996</v>
      </c>
      <c r="B14" s="135" t="s">
        <v>1176</v>
      </c>
      <c r="C14" s="136" t="s">
        <v>144</v>
      </c>
      <c r="D14" s="181">
        <f>VLOOKUP('201.10'!A88,'201.10'!A47:N118,14,FALSE)</f>
        <v>7452.3873528004951</v>
      </c>
    </row>
    <row r="15" spans="1:10" ht="54" thickTop="1" thickBot="1">
      <c r="A15" s="134" t="s">
        <v>997</v>
      </c>
      <c r="B15" s="135" t="s">
        <v>1177</v>
      </c>
      <c r="C15" s="136" t="s">
        <v>998</v>
      </c>
      <c r="D15" s="181">
        <f>VLOOKUP('201.11'!A88,'201.11'!A48:N119,14,FALSE)</f>
        <v>3737.1327970620755</v>
      </c>
    </row>
    <row r="16" spans="1:10" ht="54" thickTop="1" thickBot="1">
      <c r="A16" s="134" t="s">
        <v>999</v>
      </c>
      <c r="B16" s="135" t="s">
        <v>1178</v>
      </c>
      <c r="C16" s="136" t="s">
        <v>1844</v>
      </c>
      <c r="D16" s="181">
        <f>VLOOKUP('201.12'!A88,'201.12'!A49:N120,14,FALSE)</f>
        <v>92310.663992084548</v>
      </c>
    </row>
    <row r="17" spans="1:4" ht="64.5" thickTop="1" thickBot="1">
      <c r="A17" s="137" t="s">
        <v>1000</v>
      </c>
      <c r="B17" s="138" t="s">
        <v>1179</v>
      </c>
      <c r="C17" s="136" t="s">
        <v>1844</v>
      </c>
      <c r="D17" s="181">
        <f>VLOOKUP('201.13'!A88,'201.13'!A50:N121,14,FALSE)</f>
        <v>143507.58551444262</v>
      </c>
    </row>
    <row r="18" spans="1:4" ht="54" thickTop="1" thickBot="1">
      <c r="A18" s="134" t="s">
        <v>1001</v>
      </c>
      <c r="B18" s="135" t="s">
        <v>1180</v>
      </c>
      <c r="C18" s="136" t="s">
        <v>144</v>
      </c>
      <c r="D18" s="181">
        <f>VLOOKUP('201.14'!A88,'201.14'!A51:N122,14,FALSE)</f>
        <v>61256.078397358397</v>
      </c>
    </row>
    <row r="19" spans="1:4" ht="54" thickTop="1" thickBot="1">
      <c r="A19" s="134" t="s">
        <v>1002</v>
      </c>
      <c r="B19" s="135" t="s">
        <v>1181</v>
      </c>
      <c r="C19" s="136" t="s">
        <v>144</v>
      </c>
      <c r="D19" s="181">
        <f>VLOOKUP('201.15'!A88,'201.15'!A52:N123,14,FALSE)</f>
        <v>75837.659174833447</v>
      </c>
    </row>
    <row r="20" spans="1:4" ht="54" thickTop="1" thickBot="1">
      <c r="A20" s="134" t="s">
        <v>1003</v>
      </c>
      <c r="B20" s="135" t="s">
        <v>1182</v>
      </c>
      <c r="C20" s="136" t="s">
        <v>144</v>
      </c>
      <c r="D20" s="181">
        <f>VLOOKUP('201.16'!A88,'201.16'!A53:N124,14,FALSE)</f>
        <v>2386.7842093333329</v>
      </c>
    </row>
    <row r="21" spans="1:4" ht="54" thickTop="1" thickBot="1">
      <c r="A21" s="134" t="s">
        <v>1004</v>
      </c>
      <c r="B21" s="135" t="s">
        <v>1183</v>
      </c>
      <c r="C21" s="136" t="s">
        <v>1844</v>
      </c>
      <c r="D21" s="181">
        <f>VLOOKUP('201.17'!A88,'201.17'!A54:N125,14,FALSE)</f>
        <v>100591.54136322495</v>
      </c>
    </row>
    <row r="22" spans="1:4" ht="54" thickTop="1" thickBot="1">
      <c r="A22" s="134" t="s">
        <v>1005</v>
      </c>
      <c r="B22" s="135" t="s">
        <v>1184</v>
      </c>
      <c r="C22" s="136" t="s">
        <v>1844</v>
      </c>
      <c r="D22" s="181">
        <f>VLOOKUP('201.18'!A88,'201.18'!A55:N126,14,FALSE)</f>
        <v>100591.54136322495</v>
      </c>
    </row>
    <row r="23" spans="1:4" ht="54" thickTop="1" thickBot="1">
      <c r="A23" s="134" t="s">
        <v>1006</v>
      </c>
      <c r="B23" s="135" t="s">
        <v>1185</v>
      </c>
      <c r="C23" s="136" t="s">
        <v>144</v>
      </c>
      <c r="D23" s="181">
        <f>VLOOKUP('201.19'!A88,'201.19'!A56:N127,14,FALSE)</f>
        <v>4751.1116058608441</v>
      </c>
    </row>
    <row r="24" spans="1:4" ht="54" thickTop="1" thickBot="1">
      <c r="A24" s="134" t="s">
        <v>1007</v>
      </c>
      <c r="B24" s="135" t="s">
        <v>1186</v>
      </c>
      <c r="C24" s="136" t="s">
        <v>144</v>
      </c>
      <c r="D24" s="181">
        <f>VLOOKUP('201.20'!A88,'201.20'!A57:N128,14,FALSE)</f>
        <v>1148.3154420030162</v>
      </c>
    </row>
    <row r="25" spans="1:4" ht="54" thickTop="1" thickBot="1">
      <c r="A25" s="134" t="s">
        <v>1008</v>
      </c>
      <c r="B25" s="135" t="s">
        <v>1187</v>
      </c>
      <c r="C25" s="136" t="s">
        <v>144</v>
      </c>
      <c r="D25" s="181">
        <f>VLOOKUP('201.21'!A88,'201.21'!A58:N129,14,FALSE)</f>
        <v>5478.1137567026726</v>
      </c>
    </row>
    <row r="26" spans="1:4" ht="54" thickTop="1" thickBot="1">
      <c r="A26" s="134" t="s">
        <v>1424</v>
      </c>
      <c r="B26" s="135" t="s">
        <v>1412</v>
      </c>
      <c r="C26" s="136" t="s">
        <v>1844</v>
      </c>
      <c r="D26" s="181">
        <f>VLOOKUP('203.1'!A88,'203.1'!A59:N130,14,FALSE)</f>
        <v>1425878.3982300996</v>
      </c>
    </row>
    <row r="27" spans="1:4" ht="54" thickTop="1" thickBot="1">
      <c r="A27" s="134" t="s">
        <v>1425</v>
      </c>
      <c r="B27" s="135" t="s">
        <v>1416</v>
      </c>
      <c r="C27" s="136" t="s">
        <v>1844</v>
      </c>
      <c r="D27" s="181">
        <f>VLOOKUP('203.2'!A88,'203.2'!A60:N131,14,FALSE)</f>
        <v>1727169.9113740295</v>
      </c>
    </row>
    <row r="28" spans="1:4" ht="54" thickTop="1" thickBot="1">
      <c r="A28" s="134" t="s">
        <v>1426</v>
      </c>
      <c r="B28" s="135" t="s">
        <v>1417</v>
      </c>
      <c r="C28" s="136" t="s">
        <v>1844</v>
      </c>
      <c r="D28" s="181">
        <f>VLOOKUP('203.3'!A88,'203.3'!A61:N132,14,FALSE)</f>
        <v>1942378.1350482651</v>
      </c>
    </row>
    <row r="29" spans="1:4" ht="54" thickTop="1" thickBot="1">
      <c r="A29" s="134" t="s">
        <v>1427</v>
      </c>
      <c r="B29" s="135" t="s">
        <v>1418</v>
      </c>
      <c r="C29" s="136" t="s">
        <v>1844</v>
      </c>
      <c r="D29" s="181">
        <f>VLOOKUP('203.4'!A88,'203.4'!A62:N133,14,FALSE)</f>
        <v>887547.42130421964</v>
      </c>
    </row>
    <row r="30" spans="1:4" ht="54" thickTop="1" thickBot="1">
      <c r="A30" s="134" t="s">
        <v>1428</v>
      </c>
      <c r="B30" s="135" t="s">
        <v>1419</v>
      </c>
      <c r="C30" s="136" t="s">
        <v>1844</v>
      </c>
      <c r="D30" s="181">
        <f>VLOOKUP('203.5'!A88,'203.5'!A63:N134,14,FALSE)</f>
        <v>1028985.3793328766</v>
      </c>
    </row>
    <row r="31" spans="1:4" ht="54" thickTop="1" thickBot="1">
      <c r="A31" s="134" t="s">
        <v>1429</v>
      </c>
      <c r="B31" s="135" t="s">
        <v>1420</v>
      </c>
      <c r="C31" s="136" t="s">
        <v>1844</v>
      </c>
      <c r="D31" s="181">
        <f>VLOOKUP('203.6'!A88,'203.6'!A64:N135,14,FALSE)</f>
        <v>1118991.3526238401</v>
      </c>
    </row>
    <row r="32" spans="1:4" ht="54" thickTop="1" thickBot="1">
      <c r="A32" s="134" t="s">
        <v>1430</v>
      </c>
      <c r="B32" s="135" t="s">
        <v>1421</v>
      </c>
      <c r="C32" s="136" t="s">
        <v>1844</v>
      </c>
      <c r="D32" s="181">
        <f>VLOOKUP('203.7'!A88,'203.7'!A65:N136,14,FALSE)</f>
        <v>291503.30106467434</v>
      </c>
    </row>
    <row r="33" spans="1:4" ht="54" thickTop="1" thickBot="1">
      <c r="A33" s="134" t="s">
        <v>1431</v>
      </c>
      <c r="B33" s="135" t="s">
        <v>1870</v>
      </c>
      <c r="C33" s="136" t="s">
        <v>1844</v>
      </c>
      <c r="D33" s="181">
        <f>VLOOKUP('203.8'!A88,'203.8'!A66:N137,14,FALSE)</f>
        <v>416050.02860963333</v>
      </c>
    </row>
    <row r="34" spans="1:4" ht="54" thickTop="1" thickBot="1">
      <c r="A34" s="134" t="s">
        <v>1432</v>
      </c>
      <c r="B34" s="135" t="s">
        <v>1423</v>
      </c>
      <c r="C34" s="136" t="s">
        <v>1844</v>
      </c>
      <c r="D34" s="181">
        <f>VLOOKUP('203.9'!A88,'203.9'!A67:N138,14,FALSE)</f>
        <v>441192.05230812379</v>
      </c>
    </row>
    <row r="35" spans="1:4" ht="54" thickTop="1" thickBot="1">
      <c r="A35" s="134" t="s">
        <v>1433</v>
      </c>
      <c r="B35" s="135" t="s">
        <v>1413</v>
      </c>
      <c r="C35" s="136" t="s">
        <v>1844</v>
      </c>
      <c r="D35" s="181">
        <f>VLOOKUP('203.10'!A88,'203.10'!A68:N139,14,FALSE)</f>
        <v>228357.39408157501</v>
      </c>
    </row>
    <row r="36" spans="1:4" ht="54" thickTop="1" thickBot="1">
      <c r="A36" s="134" t="s">
        <v>1434</v>
      </c>
      <c r="B36" s="135" t="s">
        <v>1414</v>
      </c>
      <c r="C36" s="136" t="s">
        <v>1844</v>
      </c>
      <c r="D36" s="181">
        <f>VLOOKUP('203.11'!A88,'203.11'!A69:N140,14,FALSE)</f>
        <v>313196.2952976271</v>
      </c>
    </row>
    <row r="37" spans="1:4" ht="54" thickTop="1" thickBot="1">
      <c r="A37" s="134" t="s">
        <v>1435</v>
      </c>
      <c r="B37" s="220" t="s">
        <v>1415</v>
      </c>
      <c r="C37" s="136" t="s">
        <v>1844</v>
      </c>
      <c r="D37" s="181">
        <f>VLOOKUP('203.12'!A88,'203.12'!A70:N141,14,FALSE)</f>
        <v>326257.08682931046</v>
      </c>
    </row>
    <row r="38" spans="1:4" ht="54" thickTop="1" thickBot="1">
      <c r="A38" s="134" t="s">
        <v>1009</v>
      </c>
      <c r="B38" s="135" t="s">
        <v>1188</v>
      </c>
      <c r="C38" s="136" t="s">
        <v>387</v>
      </c>
      <c r="D38" s="181">
        <f>VLOOKUP('210.1.1'!A88,'210.1.1'!A71:N142,14,FALSE)</f>
        <v>11773.777009026608</v>
      </c>
    </row>
    <row r="39" spans="1:4" ht="54" thickTop="1" thickBot="1">
      <c r="A39" s="134" t="s">
        <v>1010</v>
      </c>
      <c r="B39" s="135" t="s">
        <v>1189</v>
      </c>
      <c r="C39" s="136" t="s">
        <v>387</v>
      </c>
      <c r="D39" s="181">
        <f>VLOOKUP('210.1.2'!A88,'210.1.2'!A72:N143,14,FALSE)</f>
        <v>2874.1096093835458</v>
      </c>
    </row>
    <row r="40" spans="1:4" ht="54" thickTop="1" thickBot="1">
      <c r="A40" s="134" t="s">
        <v>1011</v>
      </c>
      <c r="B40" s="135" t="s">
        <v>1190</v>
      </c>
      <c r="C40" s="136" t="s">
        <v>387</v>
      </c>
      <c r="D40" s="181">
        <f>VLOOKUP('210.2.1'!A90,'210.2.1'!A73:N144,14,FALSE)</f>
        <v>37970.811859333553</v>
      </c>
    </row>
    <row r="41" spans="1:4" ht="54" thickTop="1" thickBot="1">
      <c r="A41" s="134" t="s">
        <v>1012</v>
      </c>
      <c r="B41" s="135" t="s">
        <v>1191</v>
      </c>
      <c r="C41" s="136" t="s">
        <v>387</v>
      </c>
      <c r="D41" s="181">
        <f>VLOOKUP('210.2.2'!A88,'210.2.2'!A74:N145,14,FALSE)</f>
        <v>11773.777009026608</v>
      </c>
    </row>
    <row r="42" spans="1:4" ht="54" thickTop="1" thickBot="1">
      <c r="A42" s="134" t="s">
        <v>1013</v>
      </c>
      <c r="B42" s="135" t="s">
        <v>1192</v>
      </c>
      <c r="C42" s="136" t="s">
        <v>387</v>
      </c>
      <c r="D42" s="181">
        <f>VLOOKUP('210.2.3'!A91,'210.2.3'!A91:N146,14,FALSE)</f>
        <v>29071.144459690495</v>
      </c>
    </row>
    <row r="43" spans="1:4" ht="54" thickTop="1" thickBot="1">
      <c r="A43" s="134" t="s">
        <v>1014</v>
      </c>
      <c r="B43" s="135" t="s">
        <v>1193</v>
      </c>
      <c r="C43" s="136" t="s">
        <v>387</v>
      </c>
      <c r="D43" s="181">
        <f>VLOOKUP('210.2.4'!A88,'210.2.4'!A88:N147,14,FALSE)</f>
        <v>2874.1096093835458</v>
      </c>
    </row>
    <row r="44" spans="1:4" ht="54" thickTop="1" thickBot="1">
      <c r="A44" s="134" t="s">
        <v>1015</v>
      </c>
      <c r="B44" s="135" t="s">
        <v>1194</v>
      </c>
      <c r="C44" s="136" t="s">
        <v>387</v>
      </c>
      <c r="D44" s="181">
        <f>VLOOKUP('211.1'!A88,'211.1'!A88:N148,14,FALSE)</f>
        <v>11813.82343635024</v>
      </c>
    </row>
    <row r="45" spans="1:4" ht="54" thickTop="1" thickBot="1">
      <c r="A45" s="134" t="s">
        <v>1016</v>
      </c>
      <c r="B45" s="135" t="s">
        <v>1195</v>
      </c>
      <c r="C45" s="136" t="s">
        <v>387</v>
      </c>
      <c r="D45" s="181">
        <f>VLOOKUP('220.1'!A88,'220.1'!A88:N149,14,FALSE)</f>
        <v>12880.622843703359</v>
      </c>
    </row>
    <row r="46" spans="1:4" ht="54" thickTop="1" thickBot="1">
      <c r="A46" s="134" t="s">
        <v>1017</v>
      </c>
      <c r="B46" s="135" t="s">
        <v>1196</v>
      </c>
      <c r="C46" s="136" t="s">
        <v>387</v>
      </c>
      <c r="D46" s="181">
        <f>VLOOKUP('221.1'!A88,'221.1'!A88:N150,14,FALSE)</f>
        <v>9871.7500449743329</v>
      </c>
    </row>
    <row r="47" spans="1:4" ht="54" thickTop="1" thickBot="1">
      <c r="A47" s="134" t="s">
        <v>1018</v>
      </c>
      <c r="B47" s="135" t="s">
        <v>1197</v>
      </c>
      <c r="C47" s="136" t="s">
        <v>387</v>
      </c>
      <c r="D47" s="181">
        <f>VLOOKUP('221.2'!A88,'221.2'!A88:N151,14,FALSE)</f>
        <v>5556.6978837810439</v>
      </c>
    </row>
    <row r="48" spans="1:4" ht="64.5" thickTop="1" thickBot="1">
      <c r="A48" s="134" t="s">
        <v>1440</v>
      </c>
      <c r="B48" s="135" t="s">
        <v>1437</v>
      </c>
      <c r="C48" s="136" t="s">
        <v>233</v>
      </c>
      <c r="D48" s="181">
        <f>VLOOKUP('223.1'!A88,'223.1'!A88:N152,14,FALSE)</f>
        <v>10188.951952522657</v>
      </c>
    </row>
    <row r="49" spans="1:4" ht="54" thickTop="1" thickBot="1">
      <c r="A49" s="134" t="s">
        <v>1441</v>
      </c>
      <c r="B49" s="135" t="s">
        <v>1438</v>
      </c>
      <c r="C49" s="136" t="s">
        <v>233</v>
      </c>
      <c r="D49" s="181">
        <f>VLOOKUP('223.2'!A88,'223.2'!A88:N153,14,FALSE)</f>
        <v>9459.8926127247887</v>
      </c>
    </row>
    <row r="50" spans="1:4" ht="54" thickTop="1" thickBot="1">
      <c r="A50" s="134" t="s">
        <v>1442</v>
      </c>
      <c r="B50" s="135" t="s">
        <v>1439</v>
      </c>
      <c r="C50" s="136" t="s">
        <v>387</v>
      </c>
      <c r="D50" s="181">
        <f>VLOOKUP('223.3.1'!A88,'223.3.1'!A88:N154,14,FALSE)</f>
        <v>56424</v>
      </c>
    </row>
    <row r="51" spans="1:4" ht="64.5" thickTop="1" thickBot="1">
      <c r="A51" s="134" t="s">
        <v>1443</v>
      </c>
      <c r="B51" s="135" t="s">
        <v>1445</v>
      </c>
      <c r="C51" s="136" t="s">
        <v>387</v>
      </c>
      <c r="D51" s="181">
        <f>VLOOKUP('223.3.2'!A88,'223.3.2'!A88:N155,14,FALSE)</f>
        <v>120873.78897426423</v>
      </c>
    </row>
    <row r="52" spans="1:4" ht="54" thickTop="1" thickBot="1">
      <c r="A52" s="134" t="s">
        <v>1444</v>
      </c>
      <c r="B52" s="135" t="s">
        <v>1446</v>
      </c>
      <c r="C52" s="136" t="s">
        <v>387</v>
      </c>
      <c r="D52" s="181">
        <f>VLOOKUP('223.3.3'!A88,'223.3.3'!A88:N156,14,FALSE)</f>
        <v>108435.47217178978</v>
      </c>
    </row>
    <row r="53" spans="1:4" ht="54" thickTop="1" thickBot="1">
      <c r="A53" s="140" t="s">
        <v>1019</v>
      </c>
      <c r="B53" s="141" t="s">
        <v>1955</v>
      </c>
      <c r="C53" s="136" t="s">
        <v>233</v>
      </c>
      <c r="D53" s="181">
        <f>VLOOKUP('230.1'!A88,'230.1'!A88:N157,14,FALSE)</f>
        <v>2787.8772173435727</v>
      </c>
    </row>
    <row r="54" spans="1:4" ht="54" thickTop="1" thickBot="1">
      <c r="A54" s="140" t="s">
        <v>1020</v>
      </c>
      <c r="B54" s="141" t="s">
        <v>1198</v>
      </c>
      <c r="C54" s="136" t="s">
        <v>233</v>
      </c>
      <c r="D54" s="181">
        <f>VLOOKUP('231.1'!A88,'231.1'!A88:N159,14,FALSE)</f>
        <v>14831.993228876916</v>
      </c>
    </row>
    <row r="55" spans="1:4" ht="54" thickTop="1" thickBot="1">
      <c r="A55" s="140" t="s">
        <v>1021</v>
      </c>
      <c r="B55" s="141" t="s">
        <v>1447</v>
      </c>
      <c r="C55" s="136" t="s">
        <v>233</v>
      </c>
      <c r="D55" s="181">
        <f>VLOOKUP('232.1'!A88,'232.1'!A88:N160,14,FALSE)</f>
        <v>7565.409677735719</v>
      </c>
    </row>
    <row r="56" spans="1:4" ht="54" thickTop="1" thickBot="1">
      <c r="A56" s="140" t="s">
        <v>1448</v>
      </c>
      <c r="B56" s="141" t="s">
        <v>1871</v>
      </c>
      <c r="C56" s="136" t="s">
        <v>233</v>
      </c>
      <c r="D56" s="181">
        <f>VLOOKUP('233.1'!A88,'233.1'!A88:N161,14,FALSE)</f>
        <v>16102.701963761254</v>
      </c>
    </row>
    <row r="57" spans="1:4" ht="54" thickTop="1" thickBot="1">
      <c r="A57" s="140" t="s">
        <v>1450</v>
      </c>
      <c r="B57" s="141" t="s">
        <v>1451</v>
      </c>
      <c r="C57" s="136" t="s">
        <v>233</v>
      </c>
      <c r="D57" s="181">
        <f>VLOOKUP('233.10'!A88,'233.10'!A88:N162,14,FALSE)</f>
        <v>28457.927187451074</v>
      </c>
    </row>
    <row r="58" spans="1:4" ht="54" thickTop="1" thickBot="1">
      <c r="A58" s="140" t="s">
        <v>1022</v>
      </c>
      <c r="B58" s="141" t="s">
        <v>1452</v>
      </c>
      <c r="C58" s="136" t="s">
        <v>233</v>
      </c>
      <c r="D58" s="181">
        <f>VLOOKUP('234.1'!A88,'234.1'!A88:N163,14,FALSE)</f>
        <v>1027.543833001939</v>
      </c>
    </row>
    <row r="59" spans="1:4" ht="54" thickTop="1" thickBot="1">
      <c r="A59" s="140" t="s">
        <v>1455</v>
      </c>
      <c r="B59" s="141" t="s">
        <v>1456</v>
      </c>
      <c r="C59" s="136" t="s">
        <v>387</v>
      </c>
      <c r="D59" s="181">
        <f>VLOOKUP('235.1'!A88,'235.1'!A88:N164,14,FALSE)</f>
        <v>69432.250091203037</v>
      </c>
    </row>
    <row r="60" spans="1:4" ht="54" thickTop="1" thickBot="1">
      <c r="A60" s="142" t="s">
        <v>1457</v>
      </c>
      <c r="B60" s="141" t="s">
        <v>1458</v>
      </c>
      <c r="C60" s="136" t="s">
        <v>387</v>
      </c>
      <c r="D60" s="181">
        <f>VLOOKUP('235.10'!A88,'235.10'!A88:N165,14,FALSE)</f>
        <v>14728.050293371674</v>
      </c>
    </row>
    <row r="61" spans="1:4" ht="54" thickTop="1" thickBot="1">
      <c r="A61" s="142" t="s">
        <v>1459</v>
      </c>
      <c r="B61" s="141" t="s">
        <v>1460</v>
      </c>
      <c r="C61" s="136" t="s">
        <v>377</v>
      </c>
      <c r="D61" s="181">
        <f>VLOOKUP('235.11'!A88,'235.11'!A88:N166,14,FALSE)</f>
        <v>683.80249747289201</v>
      </c>
    </row>
    <row r="62" spans="1:4" ht="54" thickTop="1" thickBot="1">
      <c r="A62" s="142" t="s">
        <v>1461</v>
      </c>
      <c r="B62" s="141" t="s">
        <v>1872</v>
      </c>
      <c r="C62" s="136" t="s">
        <v>387</v>
      </c>
      <c r="D62" s="181">
        <f>VLOOKUP('236.1'!A88,'236.1'!A88:N167,14,FALSE)</f>
        <v>127916.43096620202</v>
      </c>
    </row>
    <row r="63" spans="1:4" ht="54" thickTop="1" thickBot="1">
      <c r="A63" s="142" t="s">
        <v>1464</v>
      </c>
      <c r="B63" s="141" t="s">
        <v>1873</v>
      </c>
      <c r="C63" s="136" t="s">
        <v>387</v>
      </c>
      <c r="D63" s="181">
        <f>VLOOKUP('236.10'!A87,'236.10'!A87:N168,14,FALSE)</f>
        <v>14728.050293371674</v>
      </c>
    </row>
    <row r="64" spans="1:4" ht="54" thickTop="1" thickBot="1">
      <c r="A64" s="142" t="s">
        <v>1465</v>
      </c>
      <c r="B64" s="143" t="s">
        <v>1466</v>
      </c>
      <c r="C64" s="177" t="s">
        <v>377</v>
      </c>
      <c r="D64" s="181">
        <f>VLOOKUP('236.11'!A88,'236.11'!A88:N169,14,FALSE)</f>
        <v>1414.8547584103792</v>
      </c>
    </row>
    <row r="65" spans="1:4" ht="54" thickTop="1" thickBot="1">
      <c r="A65" s="140" t="s">
        <v>1023</v>
      </c>
      <c r="B65" s="141" t="s">
        <v>1199</v>
      </c>
      <c r="C65" s="136" t="s">
        <v>233</v>
      </c>
      <c r="D65" s="181">
        <f>VLOOKUP('310.1'!A87,'310.1'!A87:N170,14,FALSE)</f>
        <v>955.91791050384631</v>
      </c>
    </row>
    <row r="66" spans="1:4" ht="54" thickTop="1" thickBot="1">
      <c r="A66" s="140" t="s">
        <v>1024</v>
      </c>
      <c r="B66" s="141" t="s">
        <v>1200</v>
      </c>
      <c r="C66" s="136" t="s">
        <v>387</v>
      </c>
      <c r="D66" s="181">
        <f>VLOOKUP('311.1'!A87,'311.1'!A87:N171,14,FALSE)</f>
        <v>54287.653156267916</v>
      </c>
    </row>
    <row r="67" spans="1:4" ht="54" thickTop="1" thickBot="1">
      <c r="A67" s="140" t="s">
        <v>1025</v>
      </c>
      <c r="B67" s="141" t="s">
        <v>1201</v>
      </c>
      <c r="C67" s="136" t="s">
        <v>998</v>
      </c>
      <c r="D67" s="181">
        <f>VLOOKUP('312.1'!A88,'312.1'!A88:N172,14,FALSE)</f>
        <v>8784.4168257074416</v>
      </c>
    </row>
    <row r="68" spans="1:4" ht="54" thickTop="1" thickBot="1">
      <c r="A68" s="140" t="s">
        <v>1026</v>
      </c>
      <c r="B68" s="141" t="s">
        <v>1202</v>
      </c>
      <c r="C68" s="136" t="s">
        <v>998</v>
      </c>
      <c r="D68" s="181">
        <f>VLOOKUP('312.2'!A88,'312.2'!A88:N173,14,FALSE)</f>
        <v>7580.3988551908951</v>
      </c>
    </row>
    <row r="69" spans="1:4" ht="54" thickTop="1" thickBot="1">
      <c r="A69" s="140" t="s">
        <v>1027</v>
      </c>
      <c r="B69" s="141" t="s">
        <v>1203</v>
      </c>
      <c r="C69" s="136" t="s">
        <v>1463</v>
      </c>
      <c r="D69" s="181">
        <f>VLOOKUP('312.3'!A87,'312.3'!A87:N174,14,FALSE)</f>
        <v>2792.1282043972874</v>
      </c>
    </row>
    <row r="70" spans="1:4" ht="54" thickTop="1" thickBot="1">
      <c r="A70" s="140" t="s">
        <v>1028</v>
      </c>
      <c r="B70" s="141" t="s">
        <v>1204</v>
      </c>
      <c r="C70" s="136" t="s">
        <v>387</v>
      </c>
      <c r="D70" s="182">
        <f>VLOOKUP('312.4'!A88,'312.4'!A88:N175,14,FALSE)</f>
        <v>54279.280172831837</v>
      </c>
    </row>
    <row r="71" spans="1:4" ht="54" thickTop="1" thickBot="1">
      <c r="A71" s="140" t="s">
        <v>1029</v>
      </c>
      <c r="B71" s="141" t="s">
        <v>1468</v>
      </c>
      <c r="C71" s="136" t="s">
        <v>387</v>
      </c>
      <c r="D71" s="182">
        <f>VLOOKUP('320.1'!A88,'320.1'!A88:N176,14,FALSE)</f>
        <v>117401.02221385427</v>
      </c>
    </row>
    <row r="72" spans="1:4" ht="54" thickTop="1" thickBot="1">
      <c r="A72" s="140" t="s">
        <v>1030</v>
      </c>
      <c r="B72" s="141" t="s">
        <v>1469</v>
      </c>
      <c r="C72" s="136" t="s">
        <v>387</v>
      </c>
      <c r="D72" s="182">
        <f>VLOOKUP('320.2'!A88,'320.2'!A88:N177,14,FALSE)</f>
        <v>98731.982087047247</v>
      </c>
    </row>
    <row r="73" spans="1:4" ht="54" thickTop="1" thickBot="1">
      <c r="A73" s="140" t="s">
        <v>1472</v>
      </c>
      <c r="B73" s="141" t="s">
        <v>1473</v>
      </c>
      <c r="C73" s="136" t="s">
        <v>387</v>
      </c>
      <c r="D73" s="182">
        <f>VLOOKUP('320.3'!A88,'320.3'!A88:N178,14,FALSE)</f>
        <v>122306.60563600258</v>
      </c>
    </row>
    <row r="74" spans="1:4" ht="54" thickTop="1" thickBot="1">
      <c r="A74" s="140" t="s">
        <v>1474</v>
      </c>
      <c r="B74" s="141" t="s">
        <v>1475</v>
      </c>
      <c r="C74" s="136" t="s">
        <v>387</v>
      </c>
      <c r="D74" s="182">
        <f>VLOOKUP('320.4'!A88,'320.4'!A88:N179,14,FALSE)</f>
        <v>135012.13073940363</v>
      </c>
    </row>
    <row r="75" spans="1:4" ht="54" thickTop="1" thickBot="1">
      <c r="A75" s="140" t="s">
        <v>1476</v>
      </c>
      <c r="B75" s="141" t="s">
        <v>1477</v>
      </c>
      <c r="C75" s="136" t="s">
        <v>387</v>
      </c>
      <c r="D75" s="182">
        <f>VLOOKUP('320.5'!A88,'320.5'!A88:N180,14,FALSE)</f>
        <v>116343.0906125966</v>
      </c>
    </row>
    <row r="76" spans="1:4" ht="54" thickTop="1" thickBot="1">
      <c r="A76" s="140" t="s">
        <v>1478</v>
      </c>
      <c r="B76" s="141" t="s">
        <v>1479</v>
      </c>
      <c r="C76" s="136" t="s">
        <v>387</v>
      </c>
      <c r="D76" s="182">
        <f>VLOOKUP('320.6'!A88,'320.6'!A88:N181,14,FALSE)</f>
        <v>139917.71416155194</v>
      </c>
    </row>
    <row r="77" spans="1:4" ht="54" thickTop="1" thickBot="1">
      <c r="A77" s="140" t="s">
        <v>1031</v>
      </c>
      <c r="B77" s="141" t="s">
        <v>1480</v>
      </c>
      <c r="C77" s="136" t="s">
        <v>387</v>
      </c>
      <c r="D77" s="182">
        <f>VLOOKUP('330.1'!A88,'330.1'!A88:N182,14,FALSE)</f>
        <v>109881.49014629089</v>
      </c>
    </row>
    <row r="78" spans="1:4" ht="54" thickTop="1" thickBot="1">
      <c r="A78" s="142" t="s">
        <v>1032</v>
      </c>
      <c r="B78" s="141" t="s">
        <v>1481</v>
      </c>
      <c r="C78" s="136" t="s">
        <v>387</v>
      </c>
      <c r="D78" s="182">
        <f>VLOOKUP('330.2'!A88,'330.1'!A88:N183,14,FALSE)</f>
        <v>109881.49014629089</v>
      </c>
    </row>
    <row r="79" spans="1:4" ht="54" thickTop="1" thickBot="1">
      <c r="A79" s="142" t="s">
        <v>1482</v>
      </c>
      <c r="B79" s="143" t="s">
        <v>1483</v>
      </c>
      <c r="C79" s="136" t="s">
        <v>387</v>
      </c>
      <c r="D79" s="182">
        <f>VLOOKUP('330.3'!A88,'330.3'!A88:N184,14,FALSE)</f>
        <v>123830.75899693051</v>
      </c>
    </row>
    <row r="80" spans="1:4" ht="54" thickTop="1" thickBot="1">
      <c r="A80" s="142" t="s">
        <v>1484</v>
      </c>
      <c r="B80" s="143" t="s">
        <v>1485</v>
      </c>
      <c r="C80" s="136" t="s">
        <v>387</v>
      </c>
      <c r="D80" s="182">
        <f>VLOOKUP('330.4'!A88,'330.4'!A88:N185,14,FALSE)</f>
        <v>127492.59867184026</v>
      </c>
    </row>
    <row r="81" spans="1:4" ht="54" thickTop="1" thickBot="1">
      <c r="A81" s="142" t="s">
        <v>1486</v>
      </c>
      <c r="B81" s="143" t="s">
        <v>1487</v>
      </c>
      <c r="C81" s="136" t="s">
        <v>387</v>
      </c>
      <c r="D81" s="182">
        <f>VLOOKUP('330.5'!A88,'330.5'!A88:N186,14,FALSE)</f>
        <v>127492.59867184026</v>
      </c>
    </row>
    <row r="82" spans="1:4" ht="54" thickTop="1" thickBot="1">
      <c r="A82" s="142" t="s">
        <v>1488</v>
      </c>
      <c r="B82" s="143" t="s">
        <v>1489</v>
      </c>
      <c r="C82" s="136" t="s">
        <v>387</v>
      </c>
      <c r="D82" s="182">
        <f>VLOOKUP('330.6'!A88,'330.6'!A88:N187,14,FALSE)</f>
        <v>141441.86752247988</v>
      </c>
    </row>
    <row r="83" spans="1:4" ht="54" thickTop="1" thickBot="1">
      <c r="A83" s="140" t="s">
        <v>1033</v>
      </c>
      <c r="B83" s="141" t="s">
        <v>1490</v>
      </c>
      <c r="C83" s="136" t="s">
        <v>387</v>
      </c>
      <c r="D83" s="182">
        <f>VLOOKUP('340.1'!A88,'340.1'!A88:N188,14,FALSE)</f>
        <v>112004.64465670136</v>
      </c>
    </row>
    <row r="84" spans="1:4" ht="54" thickTop="1" thickBot="1">
      <c r="A84" s="140" t="s">
        <v>1034</v>
      </c>
      <c r="B84" s="141" t="s">
        <v>1491</v>
      </c>
      <c r="C84" s="136" t="s">
        <v>387</v>
      </c>
      <c r="D84" s="182">
        <f>VLOOKUP('340.2'!A88,'340.2'!A88:N190,14,FALSE)</f>
        <v>125417.40316693178</v>
      </c>
    </row>
    <row r="85" spans="1:4" ht="54" thickTop="1" thickBot="1">
      <c r="A85" s="140" t="s">
        <v>1035</v>
      </c>
      <c r="B85" s="141" t="s">
        <v>1492</v>
      </c>
      <c r="C85" s="136" t="s">
        <v>387</v>
      </c>
      <c r="D85" s="182">
        <f>VLOOKUP('340.3'!A88,'340.3'!A88:N191,14,FALSE)</f>
        <v>125417.40316693178</v>
      </c>
    </row>
    <row r="86" spans="1:4" ht="54" thickTop="1" thickBot="1">
      <c r="A86" s="140" t="s">
        <v>1493</v>
      </c>
      <c r="B86" s="141" t="s">
        <v>2020</v>
      </c>
      <c r="C86" s="136" t="s">
        <v>387</v>
      </c>
      <c r="D86" s="182">
        <f>VLOOKUP('350.1'!A88,'350.1'!A88:N192,14,FALSE)</f>
        <v>170035.74433802575</v>
      </c>
    </row>
    <row r="87" spans="1:4" ht="54" thickTop="1" thickBot="1">
      <c r="A87" s="199" t="s">
        <v>1494</v>
      </c>
      <c r="B87" s="141" t="s">
        <v>2021</v>
      </c>
      <c r="C87" s="136" t="s">
        <v>387</v>
      </c>
      <c r="D87" s="182">
        <f>VLOOKUP('350.2'!A88,'350.2'!A88:N193,14,FALSE)</f>
        <v>170035.74433802575</v>
      </c>
    </row>
    <row r="88" spans="1:4" ht="54" thickTop="1" thickBot="1">
      <c r="A88" s="142" t="s">
        <v>1495</v>
      </c>
      <c r="B88" s="143" t="s">
        <v>1496</v>
      </c>
      <c r="C88" s="136" t="s">
        <v>387</v>
      </c>
      <c r="D88" s="182">
        <f>VLOOKUP('350.3'!A88,'350.3'!A88:N194,14,FALSE)</f>
        <v>170035.74433802575</v>
      </c>
    </row>
    <row r="89" spans="1:4" ht="54" thickTop="1" thickBot="1">
      <c r="A89" s="140" t="s">
        <v>1497</v>
      </c>
      <c r="B89" s="141" t="s">
        <v>1498</v>
      </c>
      <c r="C89" s="136" t="s">
        <v>387</v>
      </c>
      <c r="D89" s="182">
        <f>VLOOKUP('350.4'!A88,'350.4'!A88:N195,14,FALSE)</f>
        <v>170035.74433802575</v>
      </c>
    </row>
    <row r="90" spans="1:4" ht="54" thickTop="1" thickBot="1">
      <c r="A90" s="142" t="s">
        <v>1499</v>
      </c>
      <c r="B90" s="143" t="s">
        <v>1500</v>
      </c>
      <c r="C90" s="136" t="s">
        <v>387</v>
      </c>
      <c r="D90" s="182">
        <f>VLOOKUP('350.10'!A88,'350.10'!A88:N196,14,FALSE)</f>
        <v>108493.51956546545</v>
      </c>
    </row>
    <row r="91" spans="1:4" ht="54" thickTop="1" thickBot="1">
      <c r="A91" s="142" t="s">
        <v>1501</v>
      </c>
      <c r="B91" s="143" t="s">
        <v>1502</v>
      </c>
      <c r="C91" s="136" t="s">
        <v>387</v>
      </c>
      <c r="D91" s="182">
        <f>VLOOKUP('350.11'!A88,'350.11'!A88:N197,14,FALSE)</f>
        <v>108493.51956546545</v>
      </c>
    </row>
    <row r="92" spans="1:4" ht="54" thickTop="1" thickBot="1">
      <c r="A92" s="142" t="s">
        <v>1503</v>
      </c>
      <c r="B92" s="143" t="s">
        <v>1504</v>
      </c>
      <c r="C92" s="136" t="s">
        <v>387</v>
      </c>
      <c r="D92" s="182">
        <f>VLOOKUP('350.12'!A88,'350.12'!A88:N198,14,FALSE)</f>
        <v>108493.51956546545</v>
      </c>
    </row>
    <row r="93" spans="1:4" ht="54" thickTop="1" thickBot="1">
      <c r="A93" s="142" t="s">
        <v>1505</v>
      </c>
      <c r="B93" s="143" t="s">
        <v>1506</v>
      </c>
      <c r="C93" s="136" t="s">
        <v>387</v>
      </c>
      <c r="D93" s="182">
        <f>VLOOKUP('350.13'!A88,'350.13'!A88:N199,14,FALSE)</f>
        <v>108493.51956546545</v>
      </c>
    </row>
    <row r="94" spans="1:4" ht="54" thickTop="1" thickBot="1">
      <c r="A94" s="140" t="s">
        <v>1507</v>
      </c>
      <c r="B94" s="141" t="s">
        <v>1508</v>
      </c>
      <c r="C94" s="136" t="s">
        <v>998</v>
      </c>
      <c r="D94" s="182">
        <f>VLOOKUP('350.14'!A88,'350.14'!A88:N200,14,FALSE)</f>
        <v>683.80249747289201</v>
      </c>
    </row>
    <row r="95" spans="1:4" ht="54" thickTop="1" thickBot="1">
      <c r="A95" s="142" t="s">
        <v>1509</v>
      </c>
      <c r="B95" s="143" t="s">
        <v>1510</v>
      </c>
      <c r="C95" s="136" t="s">
        <v>387</v>
      </c>
      <c r="D95" s="182">
        <f>VLOOKUP('351.1'!A88,'351.1'!A88:N201,14,FALSE)</f>
        <v>170035.74433802575</v>
      </c>
    </row>
    <row r="96" spans="1:4" ht="54" thickTop="1" thickBot="1">
      <c r="A96" s="142" t="s">
        <v>1511</v>
      </c>
      <c r="B96" s="143" t="s">
        <v>1512</v>
      </c>
      <c r="C96" s="136" t="s">
        <v>387</v>
      </c>
      <c r="D96" s="182">
        <f>VLOOKUP('351.2'!A88,'351.2'!A88:N202,14,FALSE)</f>
        <v>170035.74433802575</v>
      </c>
    </row>
    <row r="97" spans="1:4" ht="54" thickTop="1" thickBot="1">
      <c r="A97" s="142" t="s">
        <v>1513</v>
      </c>
      <c r="B97" s="143" t="s">
        <v>1514</v>
      </c>
      <c r="C97" s="136" t="s">
        <v>387</v>
      </c>
      <c r="D97" s="182">
        <f>VLOOKUP('351.10'!A88,'351.10'!A88:N203,14,FALSE)</f>
        <v>108493.51956546545</v>
      </c>
    </row>
    <row r="98" spans="1:4" ht="54" thickTop="1" thickBot="1">
      <c r="A98" s="142" t="s">
        <v>1515</v>
      </c>
      <c r="B98" s="143" t="s">
        <v>1516</v>
      </c>
      <c r="C98" s="136" t="s">
        <v>387</v>
      </c>
      <c r="D98" s="182">
        <f>VLOOKUP('351.11'!A88,'351.11'!A88:N204,14,FALSE)</f>
        <v>108493.51956546545</v>
      </c>
    </row>
    <row r="99" spans="1:4" ht="54" thickTop="1" thickBot="1">
      <c r="A99" s="142" t="s">
        <v>1517</v>
      </c>
      <c r="B99" s="143" t="s">
        <v>1518</v>
      </c>
      <c r="C99" s="136" t="s">
        <v>998</v>
      </c>
      <c r="D99" s="182">
        <f>VLOOKUP('351.12'!A88,'351.12'!A88:N205,14,FALSE)</f>
        <v>683.80249747289201</v>
      </c>
    </row>
    <row r="100" spans="1:4" ht="54" thickTop="1" thickBot="1">
      <c r="A100" s="142" t="s">
        <v>1521</v>
      </c>
      <c r="B100" s="143" t="s">
        <v>1519</v>
      </c>
      <c r="C100" s="136" t="s">
        <v>998</v>
      </c>
      <c r="D100" s="182">
        <f>VLOOKUP('410.1'!A88,'410.1'!A88:N206,14,FALSE)</f>
        <v>2021.9077289140803</v>
      </c>
    </row>
    <row r="101" spans="1:4" ht="54" thickTop="1" thickBot="1">
      <c r="A101" s="142" t="s">
        <v>1522</v>
      </c>
      <c r="B101" s="143" t="s">
        <v>1520</v>
      </c>
      <c r="C101" s="136" t="s">
        <v>998</v>
      </c>
      <c r="D101" s="182">
        <f>VLOOKUP('410.2'!A88,'410.2'!A88:N207,14,FALSE)</f>
        <v>3210.1295452984837</v>
      </c>
    </row>
    <row r="102" spans="1:4" ht="54" thickTop="1" thickBot="1">
      <c r="A102" s="142" t="s">
        <v>1524</v>
      </c>
      <c r="B102" s="143" t="s">
        <v>1523</v>
      </c>
      <c r="C102" s="136" t="s">
        <v>377</v>
      </c>
      <c r="D102" s="182">
        <f>VLOOKUP('410.3'!A88,'410.3'!A88:N208,14,FALSE)</f>
        <v>2543.1808152747412</v>
      </c>
    </row>
    <row r="103" spans="1:4" ht="54" thickTop="1" thickBot="1">
      <c r="A103" s="142" t="s">
        <v>1526</v>
      </c>
      <c r="B103" s="143" t="s">
        <v>1525</v>
      </c>
      <c r="C103" s="136" t="s">
        <v>1463</v>
      </c>
      <c r="D103" s="182">
        <f>VLOOKUP('411.1'!A88,'411.1'!A88:N209,14,FALSE)</f>
        <v>3973.6103283519769</v>
      </c>
    </row>
    <row r="104" spans="1:4" ht="54" thickTop="1" thickBot="1">
      <c r="A104" s="140" t="s">
        <v>1036</v>
      </c>
      <c r="B104" s="141" t="s">
        <v>1957</v>
      </c>
      <c r="C104" s="136" t="s">
        <v>1463</v>
      </c>
      <c r="D104" s="182">
        <f>VLOOKUP('411.2'!A88,'411.2'!A88:N210,14,FALSE)</f>
        <v>4203.1190348332584</v>
      </c>
    </row>
    <row r="105" spans="1:4" ht="54" thickTop="1" thickBot="1">
      <c r="A105" s="140" t="s">
        <v>1037</v>
      </c>
      <c r="B105" s="141" t="s">
        <v>2053</v>
      </c>
      <c r="C105" s="136" t="s">
        <v>1463</v>
      </c>
      <c r="D105" s="182">
        <f>VLOOKUP('411.3'!A88,'411.3'!A88:N211,14,FALSE)</f>
        <v>4508.9244406078751</v>
      </c>
    </row>
    <row r="106" spans="1:4" ht="54" thickTop="1" thickBot="1">
      <c r="A106" s="140" t="s">
        <v>1527</v>
      </c>
      <c r="B106" s="141" t="s">
        <v>2054</v>
      </c>
      <c r="C106" s="136" t="s">
        <v>1463</v>
      </c>
      <c r="D106" s="182">
        <f>VLOOKUP('411.4'!A88,'411.4'!A88:N212,14,FALSE)</f>
        <v>3178.5372370342011</v>
      </c>
    </row>
    <row r="107" spans="1:4" ht="54" thickTop="1" thickBot="1">
      <c r="A107" s="140" t="s">
        <v>1534</v>
      </c>
      <c r="B107" s="195" t="s">
        <v>1605</v>
      </c>
      <c r="C107" s="136" t="s">
        <v>998</v>
      </c>
      <c r="D107" s="182">
        <f>VLOOKUP('413.1'!A88,'413.1'!A88:N213,14,FALSE)</f>
        <v>4649.3346995602415</v>
      </c>
    </row>
    <row r="108" spans="1:4" ht="54" thickTop="1" thickBot="1">
      <c r="A108" s="140" t="s">
        <v>1536</v>
      </c>
      <c r="B108" s="141" t="s">
        <v>1606</v>
      </c>
      <c r="C108" s="136" t="s">
        <v>998</v>
      </c>
      <c r="D108" s="182">
        <f>VLOOKUP('413.2'!A88,'413.2'!A88:N214,14,FALSE)</f>
        <v>5461.9590732470642</v>
      </c>
    </row>
    <row r="109" spans="1:4" ht="54" thickTop="1" thickBot="1">
      <c r="A109" s="140" t="s">
        <v>1538</v>
      </c>
      <c r="B109" s="141" t="s">
        <v>1607</v>
      </c>
      <c r="C109" s="136" t="s">
        <v>998</v>
      </c>
      <c r="D109" s="182">
        <f>VLOOKUP('413.3'!A88,'413.3'!A88:N215,14,FALSE)</f>
        <v>4747.6218808268986</v>
      </c>
    </row>
    <row r="110" spans="1:4" ht="54" thickTop="1" thickBot="1">
      <c r="A110" s="140" t="s">
        <v>1038</v>
      </c>
      <c r="B110" s="141" t="s">
        <v>1205</v>
      </c>
      <c r="C110" s="136" t="s">
        <v>998</v>
      </c>
      <c r="D110" s="182">
        <f>VLOOKUP('414.1'!A88,'414.1'!A88:N216,14,FALSE)</f>
        <v>5461.9590732470642</v>
      </c>
    </row>
    <row r="111" spans="1:4" ht="54" thickTop="1" thickBot="1">
      <c r="A111" s="140" t="s">
        <v>1039</v>
      </c>
      <c r="B111" s="141" t="s">
        <v>1958</v>
      </c>
      <c r="C111" s="136" t="s">
        <v>998</v>
      </c>
      <c r="D111" s="182">
        <f>VLOOKUP('414.2'!A88,'414.2'!A88:N217,14,FALSE)</f>
        <v>5065.3000917066274</v>
      </c>
    </row>
    <row r="112" spans="1:4" ht="54" thickTop="1" thickBot="1">
      <c r="A112" s="140" t="s">
        <v>1040</v>
      </c>
      <c r="B112" s="141" t="s">
        <v>1959</v>
      </c>
      <c r="C112" s="136" t="s">
        <v>998</v>
      </c>
      <c r="D112" s="182">
        <f>VLOOKUP('414.3'!A88,'414.3'!A88:N218,14,FALSE)</f>
        <v>5065.3000917066274</v>
      </c>
    </row>
    <row r="113" spans="1:4" ht="54" thickTop="1" thickBot="1">
      <c r="A113" s="140" t="s">
        <v>1041</v>
      </c>
      <c r="B113" s="141" t="s">
        <v>1206</v>
      </c>
      <c r="C113" s="136" t="s">
        <v>998</v>
      </c>
      <c r="D113" s="182">
        <f>VLOOKUP('414.4'!A88,'414.4'!A88:N219,14,FALSE)</f>
        <v>6753.7334556088381</v>
      </c>
    </row>
    <row r="114" spans="1:4" ht="54" thickTop="1" thickBot="1">
      <c r="A114" s="140" t="s">
        <v>1042</v>
      </c>
      <c r="B114" s="141" t="s">
        <v>1207</v>
      </c>
      <c r="C114" s="136" t="s">
        <v>998</v>
      </c>
      <c r="D114" s="182">
        <f>VLOOKUP('414.5'!A88,'414.5'!A88:N220,14,FALSE)</f>
        <v>6753.7334556088381</v>
      </c>
    </row>
    <row r="115" spans="1:4" ht="54" thickTop="1" thickBot="1">
      <c r="A115" s="140" t="s">
        <v>1545</v>
      </c>
      <c r="B115" s="141" t="s">
        <v>2055</v>
      </c>
      <c r="C115" s="136" t="s">
        <v>998</v>
      </c>
      <c r="D115" s="182">
        <f>VLOOKUP('414.6'!A88,'414.6'!A88:N221,14,FALSE)</f>
        <v>6753.7334556088381</v>
      </c>
    </row>
    <row r="116" spans="1:4" ht="54" thickTop="1" thickBot="1">
      <c r="A116" s="140" t="s">
        <v>1043</v>
      </c>
      <c r="B116" s="141" t="s">
        <v>1960</v>
      </c>
      <c r="C116" s="136" t="s">
        <v>1463</v>
      </c>
      <c r="D116" s="182">
        <f>VLOOKUP('415.1'!A88,'415.1'!A88:N222,14,FALSE)</f>
        <v>3973.6103283519769</v>
      </c>
    </row>
    <row r="117" spans="1:4" ht="54" thickTop="1" thickBot="1">
      <c r="A117" s="140" t="s">
        <v>1044</v>
      </c>
      <c r="B117" s="141" t="s">
        <v>2057</v>
      </c>
      <c r="C117" s="136" t="s">
        <v>233</v>
      </c>
      <c r="D117" s="182">
        <f>VLOOKUP('420.1'!A87,'420.1'!A87:N223,14,FALSE)</f>
        <v>5277.3874435328289</v>
      </c>
    </row>
    <row r="118" spans="1:4" ht="54" thickTop="1" thickBot="1">
      <c r="A118" s="140" t="s">
        <v>1045</v>
      </c>
      <c r="B118" s="141" t="s">
        <v>2056</v>
      </c>
      <c r="C118" s="145" t="s">
        <v>233</v>
      </c>
      <c r="D118" s="182">
        <f>VLOOKUP('420.2 '!A88,'420.2 '!A59:N107,14,FALSE)</f>
        <v>4067.7333720996421</v>
      </c>
    </row>
    <row r="119" spans="1:4" ht="54" thickTop="1" thickBot="1">
      <c r="A119" s="140" t="s">
        <v>1550</v>
      </c>
      <c r="B119" s="141" t="s">
        <v>1551</v>
      </c>
      <c r="C119" s="136" t="s">
        <v>233</v>
      </c>
      <c r="D119" s="182">
        <f>VLOOKUP('420.3'!A88,'420.3'!A88:N225,14,FALSE)</f>
        <v>2632.3430581303037</v>
      </c>
    </row>
    <row r="120" spans="1:4" ht="54" thickTop="1" thickBot="1">
      <c r="A120" s="140" t="s">
        <v>1046</v>
      </c>
      <c r="B120" s="141" t="s">
        <v>1208</v>
      </c>
      <c r="C120" s="136" t="s">
        <v>233</v>
      </c>
      <c r="D120" s="182">
        <f>VLOOKUP('421.1'!A88,'421.1'!A88:N226,14,FALSE)</f>
        <v>2016.0297777412588</v>
      </c>
    </row>
    <row r="121" spans="1:4" ht="54" thickTop="1" thickBot="1">
      <c r="A121" s="140" t="s">
        <v>1047</v>
      </c>
      <c r="B121" s="141" t="s">
        <v>1209</v>
      </c>
      <c r="C121" s="136" t="s">
        <v>233</v>
      </c>
      <c r="D121" s="182">
        <f>VLOOKUP('421.2'!A88,'421.2'!A88:N227,14,FALSE)</f>
        <v>2644.7167122004812</v>
      </c>
    </row>
    <row r="122" spans="1:4" ht="54" thickTop="1" thickBot="1">
      <c r="A122" s="140" t="s">
        <v>1048</v>
      </c>
      <c r="B122" s="141" t="s">
        <v>1961</v>
      </c>
      <c r="C122" s="136" t="s">
        <v>233</v>
      </c>
      <c r="D122" s="182">
        <f>VLOOKUP('421.3'!A88,'421.3'!A88:N228,14,FALSE)</f>
        <v>2277.4561286281969</v>
      </c>
    </row>
    <row r="123" spans="1:4" ht="54" thickTop="1" thickBot="1">
      <c r="A123" s="140" t="s">
        <v>1049</v>
      </c>
      <c r="B123" s="141" t="s">
        <v>1962</v>
      </c>
      <c r="C123" s="136" t="s">
        <v>233</v>
      </c>
      <c r="D123" s="182">
        <f>VLOOKUP('421.4'!A88,'421.4'!A88:N229,14,FALSE)</f>
        <v>2251.3924743101634</v>
      </c>
    </row>
    <row r="124" spans="1:4" ht="54" thickTop="1" thickBot="1">
      <c r="A124" s="140" t="s">
        <v>1555</v>
      </c>
      <c r="B124" s="143" t="s">
        <v>1556</v>
      </c>
      <c r="C124" s="136" t="s">
        <v>233</v>
      </c>
      <c r="D124" s="182">
        <f>VLOOKUP('430.1.1'!A87,'430.1.1'!A87:N230,14,FALSE)</f>
        <v>11289.379556657543</v>
      </c>
    </row>
    <row r="125" spans="1:4" ht="54" thickTop="1" thickBot="1">
      <c r="A125" s="140" t="s">
        <v>1557</v>
      </c>
      <c r="B125" s="141" t="s">
        <v>1558</v>
      </c>
      <c r="C125" s="136" t="s">
        <v>233</v>
      </c>
      <c r="D125" s="182">
        <f>VLOOKUP('430.1.2'!A88,'430.1.2'!A88:N231,14,FALSE)</f>
        <v>9220.4961359291337</v>
      </c>
    </row>
    <row r="126" spans="1:4" ht="54" thickTop="1" thickBot="1">
      <c r="A126" s="140" t="s">
        <v>1559</v>
      </c>
      <c r="B126" s="141" t="s">
        <v>1608</v>
      </c>
      <c r="C126" s="136" t="s">
        <v>233</v>
      </c>
      <c r="D126" s="182">
        <f>VLOOKUP('430.2.1'!A88,'430.2.1'!A88:N232,14,FALSE)</f>
        <v>11289.379556657543</v>
      </c>
    </row>
    <row r="127" spans="1:4" ht="54" thickTop="1" thickBot="1">
      <c r="A127" s="140" t="s">
        <v>1561</v>
      </c>
      <c r="B127" s="141" t="s">
        <v>1609</v>
      </c>
      <c r="C127" s="136" t="s">
        <v>233</v>
      </c>
      <c r="D127" s="182">
        <f>VLOOKUP('430.2.2'!A88,'430.2.2'!A88:N233,14,FALSE)</f>
        <v>9220.4961359291337</v>
      </c>
    </row>
    <row r="128" spans="1:4" ht="54" thickTop="1" thickBot="1">
      <c r="A128" s="140" t="s">
        <v>1562</v>
      </c>
      <c r="B128" s="141" t="s">
        <v>1610</v>
      </c>
      <c r="C128" s="136" t="s">
        <v>233</v>
      </c>
      <c r="D128" s="182">
        <f>VLOOKUP('431.1.1'!A88,'431.1.1'!A88:N234,14,FALSE)</f>
        <v>23406.335928005159</v>
      </c>
    </row>
    <row r="129" spans="1:4" ht="54" thickTop="1" thickBot="1">
      <c r="A129" s="140" t="s">
        <v>1564</v>
      </c>
      <c r="B129" s="141" t="s">
        <v>1611</v>
      </c>
      <c r="C129" s="136" t="s">
        <v>233</v>
      </c>
      <c r="D129" s="182">
        <f>VLOOKUP('431.1.2'!A88,'431.1.2'!A88:N235,14,FALSE)</f>
        <v>18288.957266858615</v>
      </c>
    </row>
    <row r="130" spans="1:4" ht="54" thickTop="1" thickBot="1">
      <c r="A130" s="140" t="s">
        <v>1567</v>
      </c>
      <c r="B130" s="141" t="s">
        <v>1612</v>
      </c>
      <c r="C130" s="136" t="s">
        <v>233</v>
      </c>
      <c r="D130" s="182">
        <f>VLOOKUP('431.2.1'!A88,'431.2.1'!A88:N236,14,FALSE)</f>
        <v>19700.347553216398</v>
      </c>
    </row>
    <row r="131" spans="1:4" ht="54" thickTop="1" thickBot="1">
      <c r="A131" s="140" t="s">
        <v>1568</v>
      </c>
      <c r="B131" s="141" t="s">
        <v>1613</v>
      </c>
      <c r="C131" s="136" t="s">
        <v>233</v>
      </c>
      <c r="D131" s="182">
        <f>VLOOKUP('431.2.2'!A88,'431.2.2'!A88:N237,14,FALSE)</f>
        <v>15457.022754048332</v>
      </c>
    </row>
    <row r="132" spans="1:4" ht="54" thickTop="1" thickBot="1">
      <c r="A132" s="140" t="s">
        <v>1050</v>
      </c>
      <c r="B132" s="141" t="s">
        <v>1210</v>
      </c>
      <c r="C132" s="136" t="s">
        <v>233</v>
      </c>
      <c r="D132" s="182">
        <f>VLOOKUP('432.1'!A88,'432.1'!A88:N238,14,FALSE)</f>
        <v>7271.308682017846</v>
      </c>
    </row>
    <row r="133" spans="1:4" ht="54" thickTop="1" thickBot="1">
      <c r="A133" s="140" t="s">
        <v>1051</v>
      </c>
      <c r="B133" s="141" t="s">
        <v>1963</v>
      </c>
      <c r="C133" s="136" t="s">
        <v>233</v>
      </c>
      <c r="D133" s="182">
        <f>VLOOKUP('432.2'!A88,'432.2'!A88:N239,14,FALSE)</f>
        <v>5524.9560862977851</v>
      </c>
    </row>
    <row r="134" spans="1:4" ht="54" thickTop="1" thickBot="1">
      <c r="A134" s="140" t="s">
        <v>1052</v>
      </c>
      <c r="B134" s="141" t="s">
        <v>1964</v>
      </c>
      <c r="C134" s="136" t="s">
        <v>233</v>
      </c>
      <c r="D134" s="182">
        <f>VLOOKUP('433.1'!A88,'433.1'!A88:N240,14,FALSE)</f>
        <v>6503.5387867691761</v>
      </c>
    </row>
    <row r="135" spans="1:4" ht="54" thickTop="1" thickBot="1">
      <c r="A135" s="140" t="s">
        <v>1053</v>
      </c>
      <c r="B135" s="141" t="s">
        <v>1965</v>
      </c>
      <c r="C135" s="136" t="s">
        <v>233</v>
      </c>
      <c r="D135" s="182">
        <f>VLOOKUP('433.2'!A88,'433.2'!A88:N241,14,FALSE)</f>
        <v>6034.7783822626734</v>
      </c>
    </row>
    <row r="136" spans="1:4" ht="54" thickTop="1" thickBot="1">
      <c r="A136" s="140" t="s">
        <v>1054</v>
      </c>
      <c r="B136" s="141" t="s">
        <v>1966</v>
      </c>
      <c r="C136" s="136" t="s">
        <v>233</v>
      </c>
      <c r="D136" s="182">
        <f>VLOOKUP('433.3'!A88,'433.3'!A88:N242,14,FALSE)</f>
        <v>6985.9556504451584</v>
      </c>
    </row>
    <row r="137" spans="1:4" ht="54" thickTop="1" thickBot="1">
      <c r="A137" s="140" t="s">
        <v>1055</v>
      </c>
      <c r="B137" s="141" t="s">
        <v>1211</v>
      </c>
      <c r="C137" s="136" t="s">
        <v>233</v>
      </c>
      <c r="D137" s="182">
        <f>VLOOKUP('433.4'!A88,'433.4'!A88:N243,14,FALSE)</f>
        <v>4465.9560682545052</v>
      </c>
    </row>
    <row r="138" spans="1:4" ht="54" thickTop="1" thickBot="1">
      <c r="A138" s="140" t="s">
        <v>1056</v>
      </c>
      <c r="B138" s="141" t="s">
        <v>1967</v>
      </c>
      <c r="C138" s="136" t="s">
        <v>233</v>
      </c>
      <c r="D138" s="182">
        <f>VLOOKUP('433.5'!A88,'433.5'!A88:N244,14,FALSE)</f>
        <v>8449.2300719956729</v>
      </c>
    </row>
    <row r="139" spans="1:4" ht="54" thickTop="1" thickBot="1">
      <c r="A139" s="140" t="s">
        <v>1057</v>
      </c>
      <c r="B139" s="141" t="s">
        <v>1968</v>
      </c>
      <c r="C139" s="136" t="s">
        <v>233</v>
      </c>
      <c r="D139" s="182">
        <f>VLOOKUP('433.6'!A88,'433.6'!A88:N245,14,FALSE)</f>
        <v>7911.6221297042339</v>
      </c>
    </row>
    <row r="140" spans="1:4" ht="54" thickTop="1" thickBot="1">
      <c r="A140" s="140" t="s">
        <v>1058</v>
      </c>
      <c r="B140" s="141" t="s">
        <v>1969</v>
      </c>
      <c r="C140" s="136" t="s">
        <v>233</v>
      </c>
      <c r="D140" s="182">
        <f>VLOOKUP('433.7'!A88,'433.7'!A88:N246,14,FALSE)</f>
        <v>9260.9177685561408</v>
      </c>
    </row>
    <row r="141" spans="1:4" ht="54" thickTop="1" thickBot="1">
      <c r="A141" s="140" t="s">
        <v>1059</v>
      </c>
      <c r="B141" s="141" t="s">
        <v>1212</v>
      </c>
      <c r="C141" s="136" t="s">
        <v>233</v>
      </c>
      <c r="D141" s="182">
        <f>VLOOKUP('433.8'!A88,'433.8'!A88:N247,14,FALSE)</f>
        <v>5887.8073920738689</v>
      </c>
    </row>
    <row r="142" spans="1:4" ht="54" thickTop="1" thickBot="1">
      <c r="A142" s="140" t="s">
        <v>1060</v>
      </c>
      <c r="B142" s="141" t="s">
        <v>1970</v>
      </c>
      <c r="C142" s="136" t="s">
        <v>387</v>
      </c>
      <c r="D142" s="182">
        <f>VLOOKUP('440.1'!A89,'440.1'!A89:N248,14,FALSE)</f>
        <v>333895.9081754848</v>
      </c>
    </row>
    <row r="143" spans="1:4" ht="54" thickTop="1" thickBot="1">
      <c r="A143" s="140" t="s">
        <v>1061</v>
      </c>
      <c r="B143" s="141" t="s">
        <v>1971</v>
      </c>
      <c r="C143" s="136" t="s">
        <v>387</v>
      </c>
      <c r="D143" s="182">
        <f>VLOOKUP('440.2'!A93,'440.2'!A93:N250,14,FALSE)</f>
        <v>333895.9081754848</v>
      </c>
    </row>
    <row r="144" spans="1:4" ht="54" thickTop="1" thickBot="1">
      <c r="A144" s="140" t="s">
        <v>1062</v>
      </c>
      <c r="B144" s="141" t="s">
        <v>1972</v>
      </c>
      <c r="C144" s="136" t="s">
        <v>387</v>
      </c>
      <c r="D144" s="182">
        <f>VLOOKUP('440.3'!A93,'440.3'!A93:N252,14,FALSE)</f>
        <v>333895.9081754848</v>
      </c>
    </row>
    <row r="145" spans="1:4" ht="54" thickTop="1" thickBot="1">
      <c r="A145" s="140" t="s">
        <v>1063</v>
      </c>
      <c r="B145" s="141" t="s">
        <v>1213</v>
      </c>
      <c r="C145" s="136" t="s">
        <v>387</v>
      </c>
      <c r="D145" s="182">
        <f>VLOOKUP('440.4'!A93,'440.4'!A93:N254,14,FALSE)</f>
        <v>355069.10487688892</v>
      </c>
    </row>
    <row r="146" spans="1:4" ht="54" thickTop="1" thickBot="1">
      <c r="A146" s="140" t="s">
        <v>1064</v>
      </c>
      <c r="B146" s="141" t="s">
        <v>1973</v>
      </c>
      <c r="C146" s="136" t="s">
        <v>387</v>
      </c>
      <c r="D146" s="182">
        <f>VLOOKUP('441.1'!A93,'441.1'!A93:N256,14,FALSE)</f>
        <v>333895.9081754848</v>
      </c>
    </row>
    <row r="147" spans="1:4" ht="54" thickTop="1" thickBot="1">
      <c r="A147" s="140" t="s">
        <v>1065</v>
      </c>
      <c r="B147" s="141" t="s">
        <v>1974</v>
      </c>
      <c r="C147" s="136" t="s">
        <v>387</v>
      </c>
      <c r="D147" s="182">
        <f>VLOOKUP('441.2'!A92,'441.2'!A92:N258,14,FALSE)</f>
        <v>333895.9081754848</v>
      </c>
    </row>
    <row r="148" spans="1:4" ht="54" thickTop="1" thickBot="1">
      <c r="A148" s="140" t="s">
        <v>1066</v>
      </c>
      <c r="B148" s="141" t="s">
        <v>1975</v>
      </c>
      <c r="C148" s="136" t="s">
        <v>387</v>
      </c>
      <c r="D148" s="182">
        <f>VLOOKUP('441.3'!A93,'441.3'!A93:N260,14,FALSE)</f>
        <v>333780.2520244366</v>
      </c>
    </row>
    <row r="149" spans="1:4" ht="54" thickTop="1" thickBot="1">
      <c r="A149" s="140" t="s">
        <v>1067</v>
      </c>
      <c r="B149" s="141" t="s">
        <v>1976</v>
      </c>
      <c r="C149" s="136" t="s">
        <v>387</v>
      </c>
      <c r="D149" s="182">
        <f>VLOOKUP('441.4'!A92,'441.4'!A92:N262,14,FALSE)</f>
        <v>354456.86720013386</v>
      </c>
    </row>
    <row r="150" spans="1:4" ht="54" thickTop="1" thickBot="1">
      <c r="A150" s="140" t="s">
        <v>1068</v>
      </c>
      <c r="B150" s="141" t="s">
        <v>1956</v>
      </c>
      <c r="C150" s="136" t="s">
        <v>387</v>
      </c>
      <c r="D150" s="182">
        <f>VLOOKUP('450.1'!A95,'450.1'!A95:N264,14,FALSE)</f>
        <v>365040.17003964318</v>
      </c>
    </row>
    <row r="151" spans="1:4" ht="54" thickTop="1" thickBot="1">
      <c r="A151" s="140" t="s">
        <v>1069</v>
      </c>
      <c r="B151" s="141" t="s">
        <v>1977</v>
      </c>
      <c r="C151" s="136" t="s">
        <v>387</v>
      </c>
      <c r="D151" s="182">
        <f>VLOOKUP('450.2'!A93,'450.2'!A93:N266,14,FALSE)</f>
        <v>364914.14682891755</v>
      </c>
    </row>
    <row r="152" spans="1:4" ht="54" thickTop="1" thickBot="1">
      <c r="A152" s="140" t="s">
        <v>1070</v>
      </c>
      <c r="B152" s="141" t="s">
        <v>1978</v>
      </c>
      <c r="C152" s="136" t="s">
        <v>387</v>
      </c>
      <c r="D152" s="182">
        <f>VLOOKUP('450.3'!A93,'450.3'!A93:N268,14,FALSE)</f>
        <v>364914.14682891755</v>
      </c>
    </row>
    <row r="153" spans="1:4" ht="54" thickTop="1" thickBot="1">
      <c r="A153" s="140" t="s">
        <v>1071</v>
      </c>
      <c r="B153" s="141" t="s">
        <v>1979</v>
      </c>
      <c r="C153" s="136" t="s">
        <v>387</v>
      </c>
      <c r="D153" s="182">
        <f>VLOOKUP('450.4'!A92,'450.4'!A92:N270,14,FALSE)</f>
        <v>365040.17003964318</v>
      </c>
    </row>
    <row r="154" spans="1:4" ht="63.75" customHeight="1" thickTop="1" thickBot="1">
      <c r="A154" s="140" t="s">
        <v>1072</v>
      </c>
      <c r="B154" s="141" t="s">
        <v>1980</v>
      </c>
      <c r="C154" s="136" t="s">
        <v>387</v>
      </c>
      <c r="D154" s="182">
        <f>VLOOKUP('450.5'!A92,'450.5'!A92:N272,14,FALSE)</f>
        <v>364914.14682891755</v>
      </c>
    </row>
    <row r="155" spans="1:4" ht="54" thickTop="1" thickBot="1">
      <c r="A155" s="140" t="s">
        <v>1073</v>
      </c>
      <c r="B155" s="141" t="s">
        <v>1981</v>
      </c>
      <c r="C155" s="136" t="s">
        <v>387</v>
      </c>
      <c r="D155" s="182">
        <f>VLOOKUP('450.6'!A93,'450.6'!A93:N274,14,FALSE)</f>
        <v>364914.14682891755</v>
      </c>
    </row>
    <row r="156" spans="1:4" ht="54" thickTop="1" thickBot="1">
      <c r="A156" s="140" t="s">
        <v>1074</v>
      </c>
      <c r="B156" s="141" t="s">
        <v>1982</v>
      </c>
      <c r="C156" s="136" t="s">
        <v>387</v>
      </c>
      <c r="D156" s="182">
        <f>VLOOKUP('450.7'!A93,'450.7'!A93:N275,14,FALSE)</f>
        <v>364914.14682891755</v>
      </c>
    </row>
    <row r="157" spans="1:4" ht="54" thickTop="1" thickBot="1">
      <c r="A157" s="140" t="s">
        <v>1075</v>
      </c>
      <c r="B157" s="141" t="s">
        <v>1983</v>
      </c>
      <c r="C157" s="136" t="s">
        <v>387</v>
      </c>
      <c r="D157" s="182">
        <f>VLOOKUP('450.8'!A93,'450.8'!A93:N276,14,FALSE)</f>
        <v>364914.14682891755</v>
      </c>
    </row>
    <row r="158" spans="1:4" ht="54" thickTop="1" thickBot="1">
      <c r="A158" s="140" t="s">
        <v>1583</v>
      </c>
      <c r="B158" s="141" t="s">
        <v>1614</v>
      </c>
      <c r="C158" s="136" t="s">
        <v>387</v>
      </c>
      <c r="D158" s="182">
        <f>VLOOKUP('450.10'!A92,'450.10'!A92:N277,14,FALSE)</f>
        <v>406439.97111353552</v>
      </c>
    </row>
    <row r="159" spans="1:4" ht="54" thickTop="1" thickBot="1">
      <c r="A159" s="140" t="s">
        <v>1585</v>
      </c>
      <c r="B159" s="141" t="s">
        <v>1615</v>
      </c>
      <c r="C159" s="136" t="s">
        <v>387</v>
      </c>
      <c r="D159" s="182">
        <f>VLOOKUP('450.11'!A92,'450.11'!A92:N278,14,FALSE)</f>
        <v>406313.94790280989</v>
      </c>
    </row>
    <row r="160" spans="1:4" ht="54" thickTop="1" thickBot="1">
      <c r="A160" s="140" t="s">
        <v>1587</v>
      </c>
      <c r="B160" s="141" t="s">
        <v>1616</v>
      </c>
      <c r="C160" s="136" t="s">
        <v>387</v>
      </c>
      <c r="D160" s="182">
        <f>VLOOKUP('450.12'!A92,'450.11'!A92:N279,14,FALSE)</f>
        <v>406313.94790280989</v>
      </c>
    </row>
    <row r="161" spans="1:4" ht="54" thickTop="1" thickBot="1">
      <c r="A161" s="140" t="s">
        <v>1076</v>
      </c>
      <c r="B161" s="141" t="s">
        <v>1984</v>
      </c>
      <c r="C161" s="136" t="s">
        <v>387</v>
      </c>
      <c r="D161" s="182">
        <f>VLOOKUP('451.1'!A92,'451.1'!A92:N280,14,FALSE)</f>
        <v>364914.14682891755</v>
      </c>
    </row>
    <row r="162" spans="1:4" ht="54" thickTop="1" thickBot="1">
      <c r="A162" s="140" t="s">
        <v>1077</v>
      </c>
      <c r="B162" s="141" t="s">
        <v>1985</v>
      </c>
      <c r="C162" s="136" t="s">
        <v>387</v>
      </c>
      <c r="D162" s="182">
        <f>VLOOKUP('451.2'!A93,'451.2'!A93:N281,14,FALSE)</f>
        <v>364914.14682891755</v>
      </c>
    </row>
    <row r="163" spans="1:4" ht="54" thickTop="1" thickBot="1">
      <c r="A163" s="140" t="s">
        <v>1078</v>
      </c>
      <c r="B163" s="141" t="s">
        <v>1986</v>
      </c>
      <c r="C163" s="136" t="s">
        <v>387</v>
      </c>
      <c r="D163" s="182">
        <f>VLOOKUP('451.3'!A92,'451.3'!A92:N282,14,FALSE)</f>
        <v>364914.14682891755</v>
      </c>
    </row>
    <row r="164" spans="1:4" ht="54" thickTop="1" thickBot="1">
      <c r="A164" s="140" t="s">
        <v>1079</v>
      </c>
      <c r="B164" s="141" t="s">
        <v>1987</v>
      </c>
      <c r="C164" s="136" t="s">
        <v>387</v>
      </c>
      <c r="D164" s="182">
        <f>VLOOKUP('451.4'!A92,'451.4'!A92:N283,14,FALSE)</f>
        <v>406313.94790280989</v>
      </c>
    </row>
    <row r="165" spans="1:4" ht="54" thickTop="1" thickBot="1">
      <c r="A165" s="140" t="s">
        <v>1080</v>
      </c>
      <c r="B165" s="141" t="s">
        <v>1988</v>
      </c>
      <c r="C165" s="136" t="s">
        <v>387</v>
      </c>
      <c r="D165" s="182">
        <f>VLOOKUP('452.1'!A93,'452.1'!A93:N284,14,FALSE)</f>
        <v>364914.14682891755</v>
      </c>
    </row>
    <row r="166" spans="1:4" ht="54" thickTop="1" thickBot="1">
      <c r="A166" s="140" t="s">
        <v>1081</v>
      </c>
      <c r="B166" s="141" t="s">
        <v>1989</v>
      </c>
      <c r="C166" s="136" t="s">
        <v>387</v>
      </c>
      <c r="D166" s="182">
        <f>VLOOKUP('452.2'!A93,'452.2'!A93:N285,14,FALSE)</f>
        <v>364914.14682891755</v>
      </c>
    </row>
    <row r="167" spans="1:4" ht="54" thickTop="1" thickBot="1">
      <c r="A167" s="140" t="s">
        <v>1082</v>
      </c>
      <c r="B167" s="141" t="s">
        <v>1990</v>
      </c>
      <c r="C167" s="136" t="s">
        <v>387</v>
      </c>
      <c r="D167" s="182">
        <f>VLOOKUP('452.3'!A92,'452.3'!A92:N286,14,FALSE)</f>
        <v>364914.14682891755</v>
      </c>
    </row>
    <row r="168" spans="1:4" ht="54" thickTop="1" thickBot="1">
      <c r="A168" s="140" t="s">
        <v>1083</v>
      </c>
      <c r="B168" s="141" t="s">
        <v>1991</v>
      </c>
      <c r="C168" s="136" t="s">
        <v>387</v>
      </c>
      <c r="D168" s="182">
        <f>VLOOKUP('452.4'!A93,'452.4'!A93:N287,14,FALSE)</f>
        <v>364914.14682891755</v>
      </c>
    </row>
    <row r="169" spans="1:4" ht="54" thickTop="1" thickBot="1">
      <c r="A169" s="140" t="s">
        <v>1084</v>
      </c>
      <c r="B169" s="141" t="s">
        <v>1214</v>
      </c>
      <c r="C169" s="136" t="s">
        <v>387</v>
      </c>
      <c r="D169" s="182">
        <f>VLOOKUP('453.1'!A92,'453.1'!A92:N288,14,FALSE)</f>
        <v>366345.32375044632</v>
      </c>
    </row>
    <row r="170" spans="1:4" ht="54" thickTop="1" thickBot="1">
      <c r="A170" s="140" t="s">
        <v>1085</v>
      </c>
      <c r="B170" s="141" t="s">
        <v>1992</v>
      </c>
      <c r="C170" s="136" t="s">
        <v>233</v>
      </c>
      <c r="D170" s="182">
        <f>VLOOKUP('460.1'!A87,'460.1'!A87:N289,14,FALSE)</f>
        <v>5717.1367731397622</v>
      </c>
    </row>
    <row r="171" spans="1:4" ht="54" thickTop="1" thickBot="1">
      <c r="A171" s="200" t="s">
        <v>2016</v>
      </c>
      <c r="B171" s="141" t="s">
        <v>2072</v>
      </c>
      <c r="C171" s="136" t="s">
        <v>233</v>
      </c>
      <c r="D171" s="182">
        <f>VLOOKUP('460.2'!A87,'460.2'!A87:N290,14,FALSE)</f>
        <v>2858.5683865698811</v>
      </c>
    </row>
    <row r="172" spans="1:4" ht="51.75" customHeight="1" thickTop="1" thickBot="1">
      <c r="A172" s="140" t="s">
        <v>1086</v>
      </c>
      <c r="B172" s="141" t="s">
        <v>1215</v>
      </c>
      <c r="C172" s="136" t="s">
        <v>387</v>
      </c>
      <c r="D172" s="182">
        <f>VLOOKUP('461.1'!A87,'461.1'!A87:N291,14,FALSE)</f>
        <v>105606.14378288653</v>
      </c>
    </row>
    <row r="173" spans="1:4" ht="54" thickTop="1" thickBot="1">
      <c r="A173" s="140" t="s">
        <v>1087</v>
      </c>
      <c r="B173" s="141" t="s">
        <v>1216</v>
      </c>
      <c r="C173" s="136" t="s">
        <v>387</v>
      </c>
      <c r="D173" s="182">
        <f>VLOOKUP('461.2'!A89,'461.2'!A89:N294,14,FALSE)</f>
        <v>128604.34051302019</v>
      </c>
    </row>
    <row r="174" spans="1:4" ht="54" thickTop="1" thickBot="1">
      <c r="A174" s="140" t="s">
        <v>1597</v>
      </c>
      <c r="B174" s="141" t="s">
        <v>2077</v>
      </c>
      <c r="C174" s="136" t="s">
        <v>387</v>
      </c>
      <c r="D174" s="182">
        <f>VLOOKUP('462.1.1'!A88,'462.1.1'!A88:N293,14,FALSE)</f>
        <v>176584.96293416608</v>
      </c>
    </row>
    <row r="175" spans="1:4" ht="54" thickTop="1" thickBot="1">
      <c r="A175" s="140" t="s">
        <v>1598</v>
      </c>
      <c r="B175" s="141" t="s">
        <v>2078</v>
      </c>
      <c r="C175" s="136" t="s">
        <v>387</v>
      </c>
      <c r="D175" s="182">
        <f>VLOOKUP('462.1.2'!A88,'462.1.2'!A88:N294,14,FALSE)</f>
        <v>177855.37464027293</v>
      </c>
    </row>
    <row r="176" spans="1:4" ht="54" thickTop="1" thickBot="1">
      <c r="A176" s="140" t="s">
        <v>1599</v>
      </c>
      <c r="B176" s="141" t="s">
        <v>2081</v>
      </c>
      <c r="C176" s="136" t="s">
        <v>387</v>
      </c>
      <c r="D176" s="182">
        <f>VLOOKUP('462.2.1'!A88,'462.2.1'!A88:N295,14,FALSE)</f>
        <v>192247.45013160314</v>
      </c>
    </row>
    <row r="177" spans="1:4" ht="54" thickTop="1" thickBot="1">
      <c r="A177" s="140" t="s">
        <v>1600</v>
      </c>
      <c r="B177" s="141" t="s">
        <v>2082</v>
      </c>
      <c r="C177" s="136" t="s">
        <v>387</v>
      </c>
      <c r="D177" s="182">
        <f>VLOOKUP('462.2.2'!A88,'462.2.2'!A88:N296,14,FALSE)</f>
        <v>193517.86183771005</v>
      </c>
    </row>
    <row r="178" spans="1:4" ht="54" thickTop="1" thickBot="1">
      <c r="A178" s="140" t="s">
        <v>1088</v>
      </c>
      <c r="B178" s="141" t="s">
        <v>1617</v>
      </c>
      <c r="C178" s="136" t="s">
        <v>233</v>
      </c>
      <c r="D178" s="182">
        <f>VLOOKUP('464.1'!A88,'464.1'!A88:N297,14,FALSE)</f>
        <v>18409.105740845338</v>
      </c>
    </row>
    <row r="179" spans="1:4" ht="54" thickTop="1" thickBot="1">
      <c r="A179" s="140" t="s">
        <v>1089</v>
      </c>
      <c r="B179" s="141" t="s">
        <v>1618</v>
      </c>
      <c r="C179" s="136" t="s">
        <v>387</v>
      </c>
      <c r="D179" s="182">
        <f>VLOOKUP('465.1'!A92,'465.1'!A92:N298,14,FALSE)</f>
        <v>113111.44111015295</v>
      </c>
    </row>
    <row r="180" spans="1:4" ht="54" thickTop="1" thickBot="1">
      <c r="A180" s="140" t="s">
        <v>1601</v>
      </c>
      <c r="B180" s="141" t="s">
        <v>1619</v>
      </c>
      <c r="C180" s="136" t="s">
        <v>387</v>
      </c>
      <c r="D180" s="182">
        <f>VLOOKUP('465.2'!A92,'465.2'!A92:N299,14,FALSE)</f>
        <v>23902.264140449744</v>
      </c>
    </row>
    <row r="181" spans="1:4" ht="54" thickTop="1" thickBot="1">
      <c r="A181" s="140" t="s">
        <v>1090</v>
      </c>
      <c r="B181" s="141" t="s">
        <v>1620</v>
      </c>
      <c r="C181" s="136" t="s">
        <v>144</v>
      </c>
      <c r="D181" s="182">
        <f>VLOOKUP('466.1'!A92,'466.1'!A92:N300,14,FALSE)</f>
        <v>4355.5743348396545</v>
      </c>
    </row>
    <row r="182" spans="1:4" ht="54" thickTop="1" thickBot="1">
      <c r="A182" s="140" t="s">
        <v>1091</v>
      </c>
      <c r="B182" s="141" t="s">
        <v>1621</v>
      </c>
      <c r="C182" s="136" t="s">
        <v>144</v>
      </c>
      <c r="D182" s="182">
        <f>VLOOKUP('466.2'!A96,'466.2'!A96:N301,14,FALSE)</f>
        <v>5159.486964730424</v>
      </c>
    </row>
    <row r="183" spans="1:4" ht="54" thickTop="1" thickBot="1">
      <c r="A183" s="142" t="s">
        <v>1092</v>
      </c>
      <c r="B183" s="143" t="s">
        <v>1734</v>
      </c>
      <c r="C183" s="136" t="s">
        <v>387</v>
      </c>
      <c r="D183" s="182">
        <f>VLOOKUP('500.1'!A95,'500.1'!A95:N302,14,FALSE)</f>
        <v>946512.78395422339</v>
      </c>
    </row>
    <row r="184" spans="1:4" ht="54" thickTop="1" thickBot="1">
      <c r="A184" s="140" t="s">
        <v>1623</v>
      </c>
      <c r="B184" s="141" t="s">
        <v>1735</v>
      </c>
      <c r="C184" s="136" t="s">
        <v>387</v>
      </c>
      <c r="D184" s="182">
        <f>VLOOKUP('500.2'!A95,'500.2'!A95:N303,14,FALSE)</f>
        <v>960886.5649826962</v>
      </c>
    </row>
    <row r="185" spans="1:4" ht="57.75" thickTop="1" thickBot="1">
      <c r="A185" s="140" t="s">
        <v>1093</v>
      </c>
      <c r="B185" s="141" t="s">
        <v>1874</v>
      </c>
      <c r="C185" s="136" t="s">
        <v>377</v>
      </c>
      <c r="D185" s="182">
        <f>VLOOKUP('501.1'!A88,'501.1'!A88:N304,14,FALSE)</f>
        <v>1234.8699999999999</v>
      </c>
    </row>
    <row r="186" spans="1:4" ht="57.75" thickTop="1" thickBot="1">
      <c r="A186" s="140" t="s">
        <v>1625</v>
      </c>
      <c r="B186" s="141" t="s">
        <v>1875</v>
      </c>
      <c r="C186" s="136" t="s">
        <v>377</v>
      </c>
      <c r="D186" s="182">
        <f>VLOOKUP('501.10'!A88,'501.10'!A88:N305,14,FALSE)</f>
        <v>1234.3816890149942</v>
      </c>
    </row>
    <row r="187" spans="1:4" ht="57.75" thickTop="1" thickBot="1">
      <c r="A187" s="140" t="s">
        <v>1626</v>
      </c>
      <c r="B187" s="141" t="s">
        <v>1876</v>
      </c>
      <c r="C187" s="136" t="s">
        <v>377</v>
      </c>
      <c r="D187" s="182">
        <f>VLOOKUP('501.20'!A88,'501.20'!A88:N306,14,FALSE)</f>
        <v>683.80249747289201</v>
      </c>
    </row>
    <row r="188" spans="1:4" ht="54" thickTop="1" thickBot="1">
      <c r="A188" s="140" t="s">
        <v>1627</v>
      </c>
      <c r="B188" s="141" t="s">
        <v>1736</v>
      </c>
      <c r="C188" s="136" t="s">
        <v>387</v>
      </c>
      <c r="D188" s="182">
        <f>VLOOKUP('505.1'!A84,'505.1'!A84:N307,14,FALSE)</f>
        <v>830979.05709195149</v>
      </c>
    </row>
    <row r="189" spans="1:4" ht="54" thickTop="1" thickBot="1">
      <c r="A189" s="140" t="s">
        <v>1094</v>
      </c>
      <c r="B189" s="141" t="s">
        <v>1737</v>
      </c>
      <c r="C189" s="136" t="s">
        <v>233</v>
      </c>
      <c r="D189" s="182">
        <f>VLOOKUP('510.1'!A84,'510.1'!A84:N308,14,FALSE)</f>
        <v>92530.036523424802</v>
      </c>
    </row>
    <row r="190" spans="1:4" ht="54" thickTop="1" thickBot="1">
      <c r="A190" s="140" t="s">
        <v>1631</v>
      </c>
      <c r="B190" s="141" t="s">
        <v>1217</v>
      </c>
      <c r="C190" s="136" t="s">
        <v>387</v>
      </c>
      <c r="D190" s="182">
        <f>VLOOKUP('600.1.1'!A85,'600.1.1'!A85:N311,14,FALSE)</f>
        <v>21033.59925220174</v>
      </c>
    </row>
    <row r="191" spans="1:4" ht="54" thickTop="1" thickBot="1">
      <c r="A191" s="140" t="s">
        <v>1632</v>
      </c>
      <c r="B191" s="141" t="s">
        <v>1738</v>
      </c>
      <c r="C191" s="136" t="s">
        <v>387</v>
      </c>
      <c r="D191" s="182">
        <f>VLOOKUP('600.2.1'!A88,'600.2.1'!A88:N310,14,FALSE)</f>
        <v>112041.53653375155</v>
      </c>
    </row>
    <row r="192" spans="1:4" ht="54" thickTop="1" thickBot="1">
      <c r="A192" s="140" t="s">
        <v>1633</v>
      </c>
      <c r="B192" s="141" t="s">
        <v>1739</v>
      </c>
      <c r="C192" s="136" t="s">
        <v>387</v>
      </c>
      <c r="D192" s="182">
        <f>VLOOKUP('600.2.2'!A90,'600.2.2'!A90:N312,14,FALSE)</f>
        <v>152184.69770621907</v>
      </c>
    </row>
    <row r="193" spans="1:4" ht="54" thickTop="1" thickBot="1">
      <c r="A193" s="140" t="s">
        <v>1634</v>
      </c>
      <c r="B193" s="141" t="s">
        <v>1740</v>
      </c>
      <c r="C193" s="136" t="s">
        <v>387</v>
      </c>
      <c r="D193" s="182">
        <f>VLOOKUP('600.2.3'!A89,'600.2.3'!A89:N312,14,FALSE)</f>
        <v>19426.411264908947</v>
      </c>
    </row>
    <row r="194" spans="1:4" ht="54" thickTop="1" thickBot="1">
      <c r="A194" s="140" t="s">
        <v>1635</v>
      </c>
      <c r="B194" s="141" t="s">
        <v>1741</v>
      </c>
      <c r="C194" s="136" t="s">
        <v>387</v>
      </c>
      <c r="D194" s="182">
        <f>VLOOKUP('600.2.4'!A88,'600.2.4'!A88:N312,14,FALSE)</f>
        <v>23952.945696649324</v>
      </c>
    </row>
    <row r="195" spans="1:4" ht="54" thickTop="1" thickBot="1">
      <c r="A195" s="140" t="s">
        <v>1095</v>
      </c>
      <c r="B195" s="141" t="s">
        <v>2093</v>
      </c>
      <c r="C195" s="136" t="s">
        <v>387</v>
      </c>
      <c r="D195" s="182">
        <f>VLOOKUP('610.1'!A89,'610.1'!A89:N314,14,FALSE)</f>
        <v>61715.706277993791</v>
      </c>
    </row>
    <row r="196" spans="1:4" ht="54" thickTop="1" thickBot="1">
      <c r="A196" s="140" t="s">
        <v>1096</v>
      </c>
      <c r="B196" s="141" t="s">
        <v>1742</v>
      </c>
      <c r="C196" s="136" t="s">
        <v>387</v>
      </c>
      <c r="D196" s="182">
        <f>VLOOKUP('610.2'!A89,'610.2'!A89:N315,14,FALSE)</f>
        <v>61715.706277993791</v>
      </c>
    </row>
    <row r="197" spans="1:4" ht="54" thickTop="1" thickBot="1">
      <c r="A197" s="140" t="s">
        <v>1637</v>
      </c>
      <c r="B197" s="141" t="s">
        <v>1743</v>
      </c>
      <c r="C197" s="136" t="s">
        <v>387</v>
      </c>
      <c r="D197" s="182">
        <f>VLOOKUP('610.3'!A89,'610.3'!A89:N316,14,FALSE)</f>
        <v>110556.49847548635</v>
      </c>
    </row>
    <row r="198" spans="1:4" ht="54" thickTop="1" thickBot="1">
      <c r="A198" s="140" t="s">
        <v>1639</v>
      </c>
      <c r="B198" s="141" t="s">
        <v>1744</v>
      </c>
      <c r="C198" s="136" t="s">
        <v>387</v>
      </c>
      <c r="D198" s="182">
        <f>VLOOKUP('610.4'!A89,'610.4'!A89:N317,14,FALSE)</f>
        <v>115479.90720551036</v>
      </c>
    </row>
    <row r="199" spans="1:4" ht="54" thickTop="1" thickBot="1">
      <c r="A199" s="140" t="s">
        <v>1641</v>
      </c>
      <c r="B199" s="141" t="s">
        <v>1218</v>
      </c>
      <c r="C199" s="136" t="s">
        <v>387</v>
      </c>
      <c r="D199" s="182">
        <f>VLOOKUP('610.5'!A89,'610.5'!A89:N318,14,FALSE)</f>
        <v>115879.97675248535</v>
      </c>
    </row>
    <row r="200" spans="1:4" ht="54" thickTop="1" thickBot="1">
      <c r="A200" s="140" t="s">
        <v>1643</v>
      </c>
      <c r="B200" s="141" t="s">
        <v>1745</v>
      </c>
      <c r="C200" s="136" t="s">
        <v>387</v>
      </c>
      <c r="D200" s="182">
        <f>VLOOKUP('610.6'!A89,'610.6'!A89:N319,14,FALSE)</f>
        <v>97951.337414850801</v>
      </c>
    </row>
    <row r="201" spans="1:4" ht="54" thickTop="1" thickBot="1">
      <c r="A201" s="140" t="s">
        <v>1645</v>
      </c>
      <c r="B201" s="141" t="s">
        <v>1746</v>
      </c>
      <c r="C201" s="136" t="s">
        <v>387</v>
      </c>
      <c r="D201" s="182">
        <f>VLOOKUP('610.7'!A89,'610.7'!A89:N320,14,FALSE)</f>
        <v>170125.07555933244</v>
      </c>
    </row>
    <row r="202" spans="1:4" ht="54" thickTop="1" thickBot="1">
      <c r="A202" s="140" t="s">
        <v>1097</v>
      </c>
      <c r="B202" s="141" t="s">
        <v>1747</v>
      </c>
      <c r="C202" s="136" t="s">
        <v>144</v>
      </c>
      <c r="D202" s="182">
        <f>VLOOKUP('620.1'!A88,'620.1'!A88:N321,14,FALSE)</f>
        <v>433996.81528070493</v>
      </c>
    </row>
    <row r="203" spans="1:4" ht="54" thickTop="1" thickBot="1">
      <c r="A203" s="140" t="s">
        <v>1098</v>
      </c>
      <c r="B203" s="141" t="s">
        <v>1877</v>
      </c>
      <c r="C203" s="136" t="s">
        <v>144</v>
      </c>
      <c r="D203" s="182">
        <f>VLOOKUP('620.2'!A88,'620.2'!A88:N322,14,FALSE)</f>
        <v>433996.81528070493</v>
      </c>
    </row>
    <row r="204" spans="1:4" ht="54" thickTop="1" thickBot="1">
      <c r="A204" s="140" t="s">
        <v>1099</v>
      </c>
      <c r="B204" s="141" t="s">
        <v>1748</v>
      </c>
      <c r="C204" s="136" t="s">
        <v>1844</v>
      </c>
      <c r="D204" s="182">
        <f>VLOOKUP('620.3'!A91,'620.3'!A91:N321,14,FALSE)</f>
        <v>103172978.04318787</v>
      </c>
    </row>
    <row r="205" spans="1:4" ht="54" thickTop="1" thickBot="1">
      <c r="A205" s="140" t="s">
        <v>1649</v>
      </c>
      <c r="B205" s="141" t="s">
        <v>1749</v>
      </c>
      <c r="C205" s="136" t="s">
        <v>144</v>
      </c>
      <c r="D205" s="182">
        <f>VLOOKUP('621.1.1'!A95,'621.1.1'!A95:N325,14,FALSE)</f>
        <v>2939633.3581348695</v>
      </c>
    </row>
    <row r="206" spans="1:4" ht="54" thickTop="1" thickBot="1">
      <c r="A206" s="140" t="s">
        <v>1651</v>
      </c>
      <c r="B206" s="141" t="s">
        <v>1750</v>
      </c>
      <c r="C206" s="136" t="s">
        <v>144</v>
      </c>
      <c r="D206" s="182">
        <f>VLOOKUP('621.1.2'!A99,'621.1.2'!A99:N326,14,FALSE)</f>
        <v>4253653.4429877438</v>
      </c>
    </row>
    <row r="207" spans="1:4" ht="54" thickTop="1" thickBot="1">
      <c r="A207" s="140" t="s">
        <v>1100</v>
      </c>
      <c r="B207" s="141" t="s">
        <v>1751</v>
      </c>
      <c r="C207" s="136" t="s">
        <v>387</v>
      </c>
      <c r="D207" s="182">
        <f>VLOOKUP('621.2'!A89,'621.2'!A89:N326,14,FALSE)</f>
        <v>2826755.432839958</v>
      </c>
    </row>
    <row r="208" spans="1:4" ht="54" thickTop="1" thickBot="1">
      <c r="A208" s="140" t="s">
        <v>1101</v>
      </c>
      <c r="B208" s="141" t="s">
        <v>1752</v>
      </c>
      <c r="C208" s="136" t="s">
        <v>144</v>
      </c>
      <c r="D208" s="182">
        <f>VLOOKUP('621.3'!A93,'621.3'!A93:N327,14,FALSE)</f>
        <v>89059485.893393591</v>
      </c>
    </row>
    <row r="209" spans="1:4" ht="54" thickTop="1" thickBot="1">
      <c r="A209" s="140" t="s">
        <v>1102</v>
      </c>
      <c r="B209" s="141" t="s">
        <v>1753</v>
      </c>
      <c r="C209" s="136" t="s">
        <v>387</v>
      </c>
      <c r="D209" s="182">
        <f>VLOOKUP('621.4'!A93,'621.4'!A93:N328,14,FALSE)</f>
        <v>81495353.62145403</v>
      </c>
    </row>
    <row r="210" spans="1:4" ht="54" thickTop="1" thickBot="1">
      <c r="A210" s="140" t="s">
        <v>1103</v>
      </c>
      <c r="B210" s="141" t="s">
        <v>1754</v>
      </c>
      <c r="C210" s="136" t="s">
        <v>144</v>
      </c>
      <c r="D210" s="182">
        <f>VLOOKUP('621.5'!A89,'621.5'!A89:N329,14,FALSE)</f>
        <v>7619078.7962271795</v>
      </c>
    </row>
    <row r="211" spans="1:4" ht="54" thickTop="1" thickBot="1">
      <c r="A211" s="140" t="s">
        <v>1655</v>
      </c>
      <c r="B211" s="141" t="s">
        <v>1755</v>
      </c>
      <c r="C211" s="136" t="s">
        <v>144</v>
      </c>
      <c r="D211" s="182">
        <f>VLOOKUP('621.5.1'!A89,'621.5.1'!A89:N330,14,FALSE)</f>
        <v>680843.17331153841</v>
      </c>
    </row>
    <row r="212" spans="1:4" ht="54" thickTop="1" thickBot="1">
      <c r="A212" s="140" t="s">
        <v>1104</v>
      </c>
      <c r="B212" s="141" t="s">
        <v>1756</v>
      </c>
      <c r="C212" s="136" t="s">
        <v>1844</v>
      </c>
      <c r="D212" s="182">
        <f>VLOOKUP('621.6'!A98,'621.6'!A98:N331,14,FALSE)</f>
        <v>92719561.909723029</v>
      </c>
    </row>
    <row r="213" spans="1:4" ht="54" thickTop="1" thickBot="1">
      <c r="A213" s="140" t="s">
        <v>1730</v>
      </c>
      <c r="B213" s="141" t="s">
        <v>1757</v>
      </c>
      <c r="C213" s="136" t="s">
        <v>1844</v>
      </c>
      <c r="D213" s="182">
        <f>VLOOKUP('621.7'!A89,'621.7'!A89:N332,14,FALSE)</f>
        <v>698067.69140718807</v>
      </c>
    </row>
    <row r="214" spans="1:4" ht="54" thickTop="1" thickBot="1">
      <c r="A214" s="140" t="s">
        <v>1105</v>
      </c>
      <c r="B214" s="141" t="s">
        <v>1993</v>
      </c>
      <c r="C214" s="136" t="s">
        <v>233</v>
      </c>
      <c r="D214" s="182">
        <f>VLOOKUP('622.1'!A89,'622.1'!A89:N333,14,FALSE)</f>
        <v>77936.641886260011</v>
      </c>
    </row>
    <row r="215" spans="1:4" ht="54" thickTop="1" thickBot="1">
      <c r="A215" s="140" t="s">
        <v>1106</v>
      </c>
      <c r="B215" s="141" t="s">
        <v>1758</v>
      </c>
      <c r="C215" s="136" t="s">
        <v>233</v>
      </c>
      <c r="D215" s="182">
        <f>VLOOKUP('622.2'!A89,'622.2'!A89:N335,14,FALSE)</f>
        <v>924325.63684592699</v>
      </c>
    </row>
    <row r="216" spans="1:4" ht="54" thickTop="1" thickBot="1">
      <c r="A216" s="140" t="s">
        <v>1107</v>
      </c>
      <c r="B216" s="141" t="s">
        <v>1759</v>
      </c>
      <c r="C216" s="136" t="s">
        <v>233</v>
      </c>
      <c r="D216" s="182">
        <f>VLOOKUP('622.3'!A89,'622.3'!A89:N336,14,FALSE)</f>
        <v>984707.09862795821</v>
      </c>
    </row>
    <row r="217" spans="1:4" ht="54" thickTop="1" thickBot="1">
      <c r="A217" s="140" t="s">
        <v>1108</v>
      </c>
      <c r="B217" s="141" t="s">
        <v>1760</v>
      </c>
      <c r="C217" s="136" t="s">
        <v>233</v>
      </c>
      <c r="D217" s="182">
        <f>VLOOKUP('622.4'!A89,'622.4'!A89:N337,14,FALSE)</f>
        <v>1021484.8078215574</v>
      </c>
    </row>
    <row r="218" spans="1:4" ht="54" thickTop="1" thickBot="1">
      <c r="A218" s="140" t="s">
        <v>1109</v>
      </c>
      <c r="B218" s="141" t="s">
        <v>1761</v>
      </c>
      <c r="C218" s="136" t="s">
        <v>144</v>
      </c>
      <c r="D218" s="182">
        <f>VLOOKUP('622.5'!A89,'622.5'!A89:N338,14,FALSE)</f>
        <v>75149.031027780235</v>
      </c>
    </row>
    <row r="219" spans="1:4" ht="54" thickTop="1" thickBot="1">
      <c r="A219" s="140" t="s">
        <v>1110</v>
      </c>
      <c r="B219" s="141" t="s">
        <v>1762</v>
      </c>
      <c r="C219" s="136" t="s">
        <v>144</v>
      </c>
      <c r="D219" s="182">
        <f>VLOOKUP('623.1'!A103,'623.1'!A103:N339,14,FALSE)</f>
        <v>814478.24817219318</v>
      </c>
    </row>
    <row r="220" spans="1:4" ht="54" thickTop="1" thickBot="1">
      <c r="A220" s="140" t="s">
        <v>1111</v>
      </c>
      <c r="B220" s="141" t="s">
        <v>1219</v>
      </c>
      <c r="C220" s="136" t="s">
        <v>1994</v>
      </c>
      <c r="D220" s="182">
        <f>VLOOKUP('623.2'!A89,'623.2'!A89:N340,14,FALSE)</f>
        <v>1162267.0353537942</v>
      </c>
    </row>
    <row r="221" spans="1:4" ht="54" thickTop="1" thickBot="1">
      <c r="A221" s="140" t="s">
        <v>1112</v>
      </c>
      <c r="B221" s="141" t="s">
        <v>2113</v>
      </c>
      <c r="C221" s="136" t="s">
        <v>387</v>
      </c>
      <c r="D221" s="182">
        <f>VLOOKUP('630.1'!A89,'630.1'!A89:N341,14,FALSE)</f>
        <v>1387125.5314164185</v>
      </c>
    </row>
    <row r="222" spans="1:4" ht="54" thickTop="1" thickBot="1">
      <c r="A222" s="140" t="s">
        <v>1113</v>
      </c>
      <c r="B222" s="141" t="s">
        <v>2114</v>
      </c>
      <c r="C222" s="136" t="s">
        <v>387</v>
      </c>
      <c r="D222" s="182">
        <f>VLOOKUP('630.2'!A89,'630.2'!A89:N342,14,FALSE)</f>
        <v>1378023.8612580644</v>
      </c>
    </row>
    <row r="223" spans="1:4" ht="54" thickTop="1" thickBot="1">
      <c r="A223" s="140" t="s">
        <v>1114</v>
      </c>
      <c r="B223" s="141" t="s">
        <v>2115</v>
      </c>
      <c r="C223" s="136" t="s">
        <v>387</v>
      </c>
      <c r="D223" s="182">
        <f>VLOOKUP('630.3'!A89,'630.3'!A89:N343,14,FALSE)</f>
        <v>785396.38745169446</v>
      </c>
    </row>
    <row r="224" spans="1:4" ht="54" thickTop="1" thickBot="1">
      <c r="A224" s="140" t="s">
        <v>1115</v>
      </c>
      <c r="B224" s="141" t="s">
        <v>2116</v>
      </c>
      <c r="C224" s="136" t="s">
        <v>387</v>
      </c>
      <c r="D224" s="182">
        <f>VLOOKUP('630.4'!A89,'630.4'!A89:N344,14,FALSE)</f>
        <v>731370.61209511501</v>
      </c>
    </row>
    <row r="225" spans="1:4" ht="54" thickTop="1" thickBot="1">
      <c r="A225" s="140" t="s">
        <v>1116</v>
      </c>
      <c r="B225" s="141" t="s">
        <v>2117</v>
      </c>
      <c r="C225" s="136" t="s">
        <v>387</v>
      </c>
      <c r="D225" s="182">
        <f>VLOOKUP('630.5'!A93,'630.5'!A93:N345,14,FALSE)</f>
        <v>506802.24519451906</v>
      </c>
    </row>
    <row r="226" spans="1:4" ht="54" thickTop="1" thickBot="1">
      <c r="A226" s="140" t="s">
        <v>1117</v>
      </c>
      <c r="B226" s="141" t="s">
        <v>2118</v>
      </c>
      <c r="C226" s="136" t="s">
        <v>387</v>
      </c>
      <c r="D226" s="182">
        <f>VLOOKUP('630.6'!A93,'630.6'!A89:N346,14,FALSE)</f>
        <v>450129.0340193361</v>
      </c>
    </row>
    <row r="227" spans="1:4" ht="54" thickTop="1" thickBot="1">
      <c r="A227" s="140" t="s">
        <v>1118</v>
      </c>
      <c r="B227" s="141" t="s">
        <v>2119</v>
      </c>
      <c r="C227" s="136" t="s">
        <v>387</v>
      </c>
      <c r="D227" s="182">
        <f>VLOOKUP('630.7'!A93,'630.7'!A90:N347,14,FALSE)</f>
        <v>323261.03182250197</v>
      </c>
    </row>
    <row r="228" spans="1:4" ht="54" thickTop="1" thickBot="1">
      <c r="A228" s="140" t="s">
        <v>1119</v>
      </c>
      <c r="B228" s="141" t="s">
        <v>1763</v>
      </c>
      <c r="C228" s="136" t="s">
        <v>144</v>
      </c>
      <c r="D228" s="182">
        <f>VLOOKUP('632.1'!A90,'632.1'!A90:N349,14,FALSE)</f>
        <v>407729.80140550243</v>
      </c>
    </row>
    <row r="229" spans="1:4" ht="54" thickTop="1" thickBot="1">
      <c r="A229" s="140" t="s">
        <v>1658</v>
      </c>
      <c r="B229" s="141" t="s">
        <v>1764</v>
      </c>
      <c r="C229" s="136" t="s">
        <v>144</v>
      </c>
      <c r="D229" s="182">
        <f>VLOOKUP('632.2'!A90,'632.2'!A90:N350,14,FALSE)</f>
        <v>417741.08583572472</v>
      </c>
    </row>
    <row r="230" spans="1:4" ht="54" thickTop="1" thickBot="1">
      <c r="A230" s="140" t="s">
        <v>1661</v>
      </c>
      <c r="B230" s="141" t="s">
        <v>1765</v>
      </c>
      <c r="C230" s="136" t="s">
        <v>377</v>
      </c>
      <c r="D230" s="182">
        <f>VLOOKUP('640.1'!A90,'640.1'!A90:N351,14,FALSE)</f>
        <v>9269.8110947427213</v>
      </c>
    </row>
    <row r="231" spans="1:4" ht="54" thickTop="1" thickBot="1">
      <c r="A231" s="140" t="s">
        <v>1662</v>
      </c>
      <c r="B231" s="141" t="s">
        <v>1766</v>
      </c>
      <c r="C231" s="136" t="s">
        <v>377</v>
      </c>
      <c r="D231" s="182">
        <f>VLOOKUP('640.2'!A90,'640.2'!A90:N352,14,FALSE)</f>
        <v>9460.3829211973371</v>
      </c>
    </row>
    <row r="232" spans="1:4" ht="54" thickTop="1" thickBot="1">
      <c r="A232" s="140" t="s">
        <v>1120</v>
      </c>
      <c r="B232" s="141" t="s">
        <v>1767</v>
      </c>
      <c r="C232" s="136" t="s">
        <v>1663</v>
      </c>
      <c r="D232" s="182">
        <f>VLOOKUP('641.1'!A90,'641.1'!A90:N353,14,FALSE)</f>
        <v>2039.2625246755551</v>
      </c>
    </row>
    <row r="233" spans="1:4" ht="54" thickTop="1" thickBot="1">
      <c r="A233" s="140" t="s">
        <v>1121</v>
      </c>
      <c r="B233" s="141" t="s">
        <v>1767</v>
      </c>
      <c r="C233" s="136" t="s">
        <v>377</v>
      </c>
      <c r="D233" s="182">
        <f>VLOOKUP('641.2'!A90,'641.2'!A90:N354,14,FALSE)</f>
        <v>58385.408006353988</v>
      </c>
    </row>
    <row r="234" spans="1:4" ht="54" thickTop="1" thickBot="1">
      <c r="A234" s="140" t="s">
        <v>1122</v>
      </c>
      <c r="B234" s="141" t="s">
        <v>1768</v>
      </c>
      <c r="C234" s="136" t="s">
        <v>1844</v>
      </c>
      <c r="D234" s="182">
        <f>VLOOKUP('642.1'!A90,'642.1'!A90:N355,14,FALSE)</f>
        <v>522035.2256528553</v>
      </c>
    </row>
    <row r="235" spans="1:4" ht="54" thickTop="1" thickBot="1">
      <c r="A235" s="140" t="s">
        <v>1123</v>
      </c>
      <c r="B235" s="141" t="s">
        <v>1769</v>
      </c>
      <c r="C235" s="136" t="s">
        <v>144</v>
      </c>
      <c r="D235" s="182">
        <f>VLOOKUP('642.2'!A90,'642.2'!A90:N356,14,FALSE)</f>
        <v>46216.621262161061</v>
      </c>
    </row>
    <row r="236" spans="1:4" ht="54" thickTop="1" thickBot="1">
      <c r="A236" s="140" t="s">
        <v>1124</v>
      </c>
      <c r="B236" s="141" t="s">
        <v>1770</v>
      </c>
      <c r="C236" s="136" t="s">
        <v>377</v>
      </c>
      <c r="D236" s="182">
        <f>VLOOKUP('650.1'!A95,'650.1'!A95:N358,14,FALSE)</f>
        <v>10518.492518112338</v>
      </c>
    </row>
    <row r="237" spans="1:4" ht="54" thickTop="1" thickBot="1">
      <c r="A237" s="140" t="s">
        <v>1125</v>
      </c>
      <c r="B237" s="141" t="s">
        <v>2126</v>
      </c>
      <c r="C237" s="136" t="s">
        <v>377</v>
      </c>
      <c r="D237" s="182">
        <f>VLOOKUP('650.2'!A93,'650.2'!A93:N359,14,FALSE)</f>
        <v>10294.035806023508</v>
      </c>
    </row>
    <row r="238" spans="1:4" ht="54" thickTop="1" thickBot="1">
      <c r="A238" s="140" t="s">
        <v>1126</v>
      </c>
      <c r="B238" s="141" t="s">
        <v>1771</v>
      </c>
      <c r="C238" s="136" t="s">
        <v>377</v>
      </c>
      <c r="D238" s="205">
        <f>VLOOKUP('650.3'!A90,'650.3'!A90:N360,14,FALSE)</f>
        <v>15.007026482679084</v>
      </c>
    </row>
    <row r="239" spans="1:4" ht="54" thickTop="1" thickBot="1">
      <c r="A239" s="140" t="s">
        <v>1127</v>
      </c>
      <c r="B239" s="141" t="s">
        <v>2130</v>
      </c>
      <c r="C239" s="136" t="s">
        <v>377</v>
      </c>
      <c r="D239" s="182">
        <f>VLOOKUP('650.4'!A93,'650.4'!A93:N361,14,FALSE)</f>
        <v>4689.2876615583209</v>
      </c>
    </row>
    <row r="240" spans="1:4" ht="57.75" thickTop="1" thickBot="1">
      <c r="A240" s="140" t="s">
        <v>1128</v>
      </c>
      <c r="B240" s="141" t="s">
        <v>1772</v>
      </c>
      <c r="C240" s="136" t="s">
        <v>233</v>
      </c>
      <c r="D240" s="182">
        <f>VLOOKUP('660.1'!A87,'660.1'!A87:N362,14,FALSE)</f>
        <v>409793.53066975268</v>
      </c>
    </row>
    <row r="241" spans="1:4" ht="76.5" thickTop="1" thickBot="1">
      <c r="A241" s="140" t="s">
        <v>1129</v>
      </c>
      <c r="B241" s="141" t="s">
        <v>1879</v>
      </c>
      <c r="C241" s="136" t="s">
        <v>144</v>
      </c>
      <c r="D241" s="182">
        <f>VLOOKUP('660.2'!A87,'660.2'!A87:N363,14,FALSE)</f>
        <v>471953.97721823677</v>
      </c>
    </row>
    <row r="242" spans="1:4" ht="54" thickTop="1" thickBot="1">
      <c r="A242" s="140" t="s">
        <v>1676</v>
      </c>
      <c r="B242" s="141" t="s">
        <v>1773</v>
      </c>
      <c r="C242" s="136" t="s">
        <v>144</v>
      </c>
      <c r="D242" s="182">
        <f>VLOOKUP('661.1'!A87,'661.1'!A87:N364,14,FALSE)</f>
        <v>940475.76379411737</v>
      </c>
    </row>
    <row r="243" spans="1:4" ht="54" thickTop="1" thickBot="1">
      <c r="A243" s="140" t="s">
        <v>1130</v>
      </c>
      <c r="B243" s="141" t="s">
        <v>1774</v>
      </c>
      <c r="C243" s="136" t="s">
        <v>144</v>
      </c>
      <c r="D243" s="182">
        <f>VLOOKUP('662.1'!A87,'662.1'!A87:N365,14,FALSE)</f>
        <v>507705.92707574787</v>
      </c>
    </row>
    <row r="244" spans="1:4" ht="54" thickTop="1" thickBot="1">
      <c r="A244" s="140" t="s">
        <v>1131</v>
      </c>
      <c r="B244" s="141" t="s">
        <v>1775</v>
      </c>
      <c r="C244" s="136" t="s">
        <v>144</v>
      </c>
      <c r="D244" s="182">
        <f>VLOOKUP('662.2'!A87,'662.2'!A87:N366,14,FALSE)</f>
        <v>479429.82068807993</v>
      </c>
    </row>
    <row r="245" spans="1:4" ht="54" thickTop="1" thickBot="1">
      <c r="A245" s="140" t="s">
        <v>1677</v>
      </c>
      <c r="B245" s="141" t="s">
        <v>1776</v>
      </c>
      <c r="C245" s="136" t="s">
        <v>144</v>
      </c>
      <c r="D245" s="182">
        <f>VLOOKUP('663.1'!A87,'663.1'!A87:N367,14,FALSE)</f>
        <v>29682.833075605482</v>
      </c>
    </row>
    <row r="246" spans="1:4" ht="54" thickTop="1" thickBot="1">
      <c r="A246" s="140" t="s">
        <v>1132</v>
      </c>
      <c r="B246" s="141" t="s">
        <v>1777</v>
      </c>
      <c r="C246" s="136" t="s">
        <v>387</v>
      </c>
      <c r="D246" s="182">
        <f>VLOOKUP('670.1'!A87,'670.1'!A87:N368,14,FALSE)</f>
        <v>334006.71203648654</v>
      </c>
    </row>
    <row r="247" spans="1:4" ht="54" thickTop="1" thickBot="1">
      <c r="A247" s="140" t="s">
        <v>1133</v>
      </c>
      <c r="B247" s="141" t="s">
        <v>1778</v>
      </c>
      <c r="C247" s="136" t="s">
        <v>387</v>
      </c>
      <c r="D247" s="182">
        <f>VLOOKUP('670.2'!A87,'670.2'!A87:N369,14,FALSE)</f>
        <v>334006.71203648654</v>
      </c>
    </row>
    <row r="248" spans="1:4" ht="54" thickTop="1" thickBot="1">
      <c r="A248" s="140" t="s">
        <v>1679</v>
      </c>
      <c r="B248" s="141" t="s">
        <v>1779</v>
      </c>
      <c r="C248" s="136" t="s">
        <v>387</v>
      </c>
      <c r="D248" s="182">
        <f>VLOOKUP('670.3'!A87,'670.3'!A87:N370,14,FALSE)</f>
        <v>334006.71203648654</v>
      </c>
    </row>
    <row r="249" spans="1:4" ht="54" thickTop="1" thickBot="1">
      <c r="A249" s="140" t="s">
        <v>1680</v>
      </c>
      <c r="B249" s="141" t="s">
        <v>1780</v>
      </c>
      <c r="C249" s="136" t="s">
        <v>387</v>
      </c>
      <c r="D249" s="182">
        <f>VLOOKUP('670.4'!A87,'670.4'!A87:N371,14,FALSE)</f>
        <v>334006.71203648654</v>
      </c>
    </row>
    <row r="250" spans="1:4" ht="54" thickTop="1" thickBot="1">
      <c r="A250" s="140" t="s">
        <v>1681</v>
      </c>
      <c r="B250" s="141" t="s">
        <v>1781</v>
      </c>
      <c r="C250" s="136" t="s">
        <v>387</v>
      </c>
      <c r="D250" s="182">
        <f>VLOOKUP('670.5'!A89,'670.5'!A89:N372,14,FALSE)</f>
        <v>360095.90502084361</v>
      </c>
    </row>
    <row r="251" spans="1:4" ht="54" thickTop="1" thickBot="1">
      <c r="A251" s="140" t="s">
        <v>1134</v>
      </c>
      <c r="B251" s="141" t="s">
        <v>1782</v>
      </c>
      <c r="C251" s="136" t="s">
        <v>387</v>
      </c>
      <c r="D251" s="182">
        <f>VLOOKUP('671.1'!A89,'671.1'!A89:N373,14,FALSE)</f>
        <v>647622.14439010026</v>
      </c>
    </row>
    <row r="252" spans="1:4" ht="54" thickTop="1" thickBot="1">
      <c r="A252" s="140" t="s">
        <v>1135</v>
      </c>
      <c r="B252" s="141" t="s">
        <v>1783</v>
      </c>
      <c r="C252" s="136" t="s">
        <v>144</v>
      </c>
      <c r="D252" s="182">
        <f>VLOOKUP('671.2'!A89,'671.2'!A89:N374,14,FALSE)</f>
        <v>63729.823774843833</v>
      </c>
    </row>
    <row r="253" spans="1:4" ht="54" thickTop="1" thickBot="1">
      <c r="A253" s="140" t="s">
        <v>1682</v>
      </c>
      <c r="B253" s="141" t="s">
        <v>1784</v>
      </c>
      <c r="C253" s="136" t="s">
        <v>387</v>
      </c>
      <c r="D253" s="182">
        <f>VLOOKUP('671.3'!A87,'671.3'!A87:N375,14,FALSE)</f>
        <v>686639.83646586933</v>
      </c>
    </row>
    <row r="254" spans="1:4" ht="54" thickTop="1" thickBot="1">
      <c r="A254" s="140" t="s">
        <v>1683</v>
      </c>
      <c r="B254" s="141" t="s">
        <v>1785</v>
      </c>
      <c r="C254" s="136" t="s">
        <v>144</v>
      </c>
      <c r="D254" s="182">
        <f>VLOOKUP('671.4'!A87,'671.4'!A87:N376,14,FALSE)</f>
        <v>66889.259774614504</v>
      </c>
    </row>
    <row r="255" spans="1:4" ht="54" thickTop="1" thickBot="1">
      <c r="A255" s="140" t="s">
        <v>1136</v>
      </c>
      <c r="B255" s="141" t="s">
        <v>1786</v>
      </c>
      <c r="C255" s="136" t="s">
        <v>144</v>
      </c>
      <c r="D255" s="182">
        <f>VLOOKUP('672.1'!A87,'672.1'!A87:N377,14,FALSE)</f>
        <v>48255.723219656866</v>
      </c>
    </row>
    <row r="256" spans="1:4" ht="54" thickTop="1" thickBot="1">
      <c r="A256" s="140" t="s">
        <v>1684</v>
      </c>
      <c r="B256" s="141" t="s">
        <v>1787</v>
      </c>
      <c r="C256" s="136" t="s">
        <v>144</v>
      </c>
      <c r="D256" s="182">
        <f>VLOOKUP('672.2'!A87,'672.2'!A87:N378,14,FALSE)</f>
        <v>69222.49182589112</v>
      </c>
    </row>
    <row r="257" spans="1:4" ht="54" thickTop="1" thickBot="1">
      <c r="A257" s="140" t="s">
        <v>1685</v>
      </c>
      <c r="B257" s="141" t="s">
        <v>1788</v>
      </c>
      <c r="C257" s="136" t="s">
        <v>144</v>
      </c>
      <c r="D257" s="182">
        <f>VLOOKUP('672.3'!A87,'672.3'!A87:N379,14,FALSE)</f>
        <v>50236.752648607137</v>
      </c>
    </row>
    <row r="258" spans="1:4" ht="54" thickTop="1" thickBot="1">
      <c r="A258" s="140" t="s">
        <v>1686</v>
      </c>
      <c r="B258" s="141" t="s">
        <v>1789</v>
      </c>
      <c r="C258" s="136" t="s">
        <v>144</v>
      </c>
      <c r="D258" s="182">
        <f>VLOOKUP('672.4'!A87,'672.3'!A87:N380,14,FALSE)</f>
        <v>50236.752648607137</v>
      </c>
    </row>
    <row r="259" spans="1:4" ht="54" thickTop="1" thickBot="1">
      <c r="A259" s="140" t="s">
        <v>1731</v>
      </c>
      <c r="B259" s="141" t="s">
        <v>1790</v>
      </c>
      <c r="C259" s="136" t="s">
        <v>233</v>
      </c>
      <c r="D259" s="182">
        <f>VLOOKUP('673.1.1'!A87,'673.1.1'!A87:N381,14,FALSE)</f>
        <v>9075.7832669831805</v>
      </c>
    </row>
    <row r="260" spans="1:4" ht="54" thickTop="1" thickBot="1">
      <c r="A260" s="140" t="s">
        <v>1732</v>
      </c>
      <c r="B260" s="141" t="s">
        <v>2045</v>
      </c>
      <c r="C260" s="136" t="s">
        <v>233</v>
      </c>
      <c r="D260" s="182">
        <f>VLOOKUP('673.1.2'!A87,'673.1.2'!A87:N382,14,FALSE)</f>
        <v>14028.88913583777</v>
      </c>
    </row>
    <row r="261" spans="1:4" ht="54" thickTop="1" thickBot="1">
      <c r="A261" s="140" t="s">
        <v>1137</v>
      </c>
      <c r="B261" s="141" t="s">
        <v>1791</v>
      </c>
      <c r="C261" s="136" t="s">
        <v>387</v>
      </c>
      <c r="D261" s="182">
        <f>VLOOKUP('673.2'!A87,'673.2'!A87:N383,14,FALSE)</f>
        <v>87397.373768523394</v>
      </c>
    </row>
    <row r="262" spans="1:4" ht="54" thickTop="1" thickBot="1">
      <c r="A262" s="140" t="s">
        <v>1138</v>
      </c>
      <c r="B262" s="141" t="s">
        <v>1792</v>
      </c>
      <c r="C262" s="136" t="s">
        <v>387</v>
      </c>
      <c r="D262" s="182">
        <f>VLOOKUP('673.3'!A89,'673.3'!A89:N384,14,FALSE)</f>
        <v>110731.79018616304</v>
      </c>
    </row>
    <row r="263" spans="1:4" ht="54" thickTop="1" thickBot="1">
      <c r="A263" s="140" t="s">
        <v>1139</v>
      </c>
      <c r="B263" s="141" t="s">
        <v>1995</v>
      </c>
      <c r="C263" s="136" t="s">
        <v>144</v>
      </c>
      <c r="D263" s="182">
        <f>VLOOKUP('674.1'!A89,'674.1'!A89:N385,14,FALSE)</f>
        <v>281821.73310947849</v>
      </c>
    </row>
    <row r="264" spans="1:4" ht="54" thickTop="1" thickBot="1">
      <c r="A264" s="140" t="s">
        <v>1140</v>
      </c>
      <c r="B264" s="141" t="s">
        <v>1793</v>
      </c>
      <c r="C264" s="136" t="s">
        <v>144</v>
      </c>
      <c r="D264" s="182">
        <f>VLOOKUP('674.2'!A89,'674.2'!A89:N386,14,FALSE)</f>
        <v>558762.13604441728</v>
      </c>
    </row>
    <row r="265" spans="1:4" ht="54" thickTop="1" thickBot="1">
      <c r="A265" s="140" t="s">
        <v>1141</v>
      </c>
      <c r="B265" s="141" t="s">
        <v>1794</v>
      </c>
      <c r="C265" s="136" t="s">
        <v>233</v>
      </c>
      <c r="D265" s="182">
        <f>VLOOKUP('680.1'!A87,'680.1'!A87:N387,14,FALSE)</f>
        <v>189855.22381155449</v>
      </c>
    </row>
    <row r="266" spans="1:4" ht="54" thickTop="1" thickBot="1">
      <c r="A266" s="140" t="s">
        <v>1142</v>
      </c>
      <c r="B266" s="141" t="s">
        <v>1795</v>
      </c>
      <c r="C266" s="136" t="s">
        <v>144</v>
      </c>
      <c r="D266" s="182">
        <f>VLOOKUP('680.2'!A87,'680.2'!A87:N388,14,FALSE)</f>
        <v>12967.709836491209</v>
      </c>
    </row>
    <row r="267" spans="1:4" ht="54" thickTop="1" thickBot="1">
      <c r="A267" s="140" t="s">
        <v>1143</v>
      </c>
      <c r="B267" s="141" t="s">
        <v>1796</v>
      </c>
      <c r="C267" s="136" t="s">
        <v>387</v>
      </c>
      <c r="D267" s="182">
        <f>VLOOKUP('680.3'!A89,'680.3'!A89:N389,14,FALSE)</f>
        <v>63456.599330526617</v>
      </c>
    </row>
    <row r="268" spans="1:4" ht="54" thickTop="1" thickBot="1">
      <c r="A268" s="140" t="s">
        <v>1144</v>
      </c>
      <c r="B268" s="141" t="s">
        <v>1797</v>
      </c>
      <c r="C268" s="136" t="s">
        <v>387</v>
      </c>
      <c r="D268" s="182">
        <f>VLOOKUP('681.1'!A89,'681.1'!A89:N390,14,FALSE)</f>
        <v>230115.52692480868</v>
      </c>
    </row>
    <row r="269" spans="1:4" ht="54" thickTop="1" thickBot="1">
      <c r="A269" s="140" t="s">
        <v>1691</v>
      </c>
      <c r="B269" s="141" t="s">
        <v>1798</v>
      </c>
      <c r="C269" s="136" t="s">
        <v>387</v>
      </c>
      <c r="D269" s="182">
        <f>VLOOKUP('681.2'!A89,'681.2'!A89:N391,14,FALSE)</f>
        <v>230115.52692480868</v>
      </c>
    </row>
    <row r="270" spans="1:4" ht="54" thickTop="1" thickBot="1">
      <c r="A270" s="140" t="s">
        <v>1692</v>
      </c>
      <c r="B270" s="141" t="s">
        <v>1799</v>
      </c>
      <c r="C270" s="136" t="s">
        <v>387</v>
      </c>
      <c r="D270" s="182">
        <f>VLOOKUP('681.3'!A89,'681.3'!A89:N392,14,FALSE)</f>
        <v>230115.52692480868</v>
      </c>
    </row>
    <row r="271" spans="1:4" ht="54" thickTop="1" thickBot="1">
      <c r="A271" s="140" t="s">
        <v>1693</v>
      </c>
      <c r="B271" s="141" t="s">
        <v>1800</v>
      </c>
      <c r="C271" s="136" t="s">
        <v>387</v>
      </c>
      <c r="D271" s="182">
        <f>VLOOKUP('681.4'!A89,'681.4'!A89:N393,14,FALSE)</f>
        <v>230115.52692480868</v>
      </c>
    </row>
    <row r="272" spans="1:4" ht="54" thickTop="1" thickBot="1">
      <c r="A272" s="140" t="s">
        <v>1145</v>
      </c>
      <c r="B272" s="141" t="s">
        <v>1801</v>
      </c>
      <c r="C272" s="136" t="s">
        <v>387</v>
      </c>
      <c r="D272" s="182">
        <f>VLOOKUP('682.1'!A89,'682.1'!A89:N394,14,FALSE)</f>
        <v>328499.55827034754</v>
      </c>
    </row>
    <row r="273" spans="1:4" ht="54" thickTop="1" thickBot="1">
      <c r="A273" s="140" t="s">
        <v>1694</v>
      </c>
      <c r="B273" s="141" t="s">
        <v>1802</v>
      </c>
      <c r="C273" s="136" t="s">
        <v>387</v>
      </c>
      <c r="D273" s="182">
        <f>VLOOKUP('682.2'!A89,'682.2'!A89:N395,14,FALSE)</f>
        <v>328499.55827034754</v>
      </c>
    </row>
    <row r="274" spans="1:4" ht="54" thickTop="1" thickBot="1">
      <c r="A274" s="140" t="s">
        <v>1696</v>
      </c>
      <c r="B274" s="141" t="s">
        <v>1803</v>
      </c>
      <c r="C274" s="136" t="s">
        <v>387</v>
      </c>
      <c r="D274" s="182">
        <f>VLOOKUP('682.3'!A89,'682.3'!A89:N396,14,FALSE)</f>
        <v>328499.55827034754</v>
      </c>
    </row>
    <row r="275" spans="1:4" ht="54" thickTop="1" thickBot="1">
      <c r="A275" s="140" t="s">
        <v>1698</v>
      </c>
      <c r="B275" s="141" t="s">
        <v>1996</v>
      </c>
      <c r="C275" s="136" t="s">
        <v>387</v>
      </c>
      <c r="D275" s="182">
        <f>VLOOKUP('682.4'!A89,'682.4'!A89:N397,14,FALSE)</f>
        <v>328499.55827034754</v>
      </c>
    </row>
    <row r="276" spans="1:4" ht="54" thickTop="1" thickBot="1">
      <c r="A276" s="140" t="s">
        <v>1700</v>
      </c>
      <c r="B276" s="141" t="s">
        <v>1804</v>
      </c>
      <c r="C276" s="136" t="s">
        <v>233</v>
      </c>
      <c r="D276" s="182">
        <f>VLOOKUP('683.1'!A89,'683.1'!A89:N398,14,FALSE)</f>
        <v>11379.030284158209</v>
      </c>
    </row>
    <row r="277" spans="1:4" ht="54" thickTop="1" thickBot="1">
      <c r="A277" s="140" t="s">
        <v>1702</v>
      </c>
      <c r="B277" s="141" t="s">
        <v>1805</v>
      </c>
      <c r="C277" s="136" t="s">
        <v>233</v>
      </c>
      <c r="D277" s="182">
        <f>VLOOKUP('683.2'!A89,'683.2'!A89:N399,14,FALSE)</f>
        <v>30474.29896320901</v>
      </c>
    </row>
    <row r="278" spans="1:4" ht="54" thickTop="1" thickBot="1">
      <c r="A278" s="140" t="s">
        <v>1704</v>
      </c>
      <c r="B278" s="141" t="s">
        <v>1806</v>
      </c>
      <c r="C278" s="136" t="s">
        <v>233</v>
      </c>
      <c r="D278" s="182">
        <f>VLOOKUP('683.3'!A89,'683.3'!A89:N400,14,FALSE)</f>
        <v>11379.030284158209</v>
      </c>
    </row>
    <row r="279" spans="1:4" ht="54" thickTop="1" thickBot="1">
      <c r="A279" s="140" t="s">
        <v>1705</v>
      </c>
      <c r="B279" s="141" t="s">
        <v>1807</v>
      </c>
      <c r="C279" s="136" t="s">
        <v>233</v>
      </c>
      <c r="D279" s="182">
        <f>VLOOKUP('683.4'!A89,'683.4'!A89:N401,14,FALSE)</f>
        <v>30474.29896320901</v>
      </c>
    </row>
    <row r="280" spans="1:4" ht="54" thickTop="1" thickBot="1">
      <c r="A280" s="140" t="s">
        <v>1706</v>
      </c>
      <c r="B280" s="141" t="s">
        <v>1808</v>
      </c>
      <c r="C280" s="136" t="s">
        <v>233</v>
      </c>
      <c r="D280" s="182">
        <f>VLOOKUP('683.5'!A87,'683.5'!A87:N402,14,FALSE)</f>
        <v>72701.858883358465</v>
      </c>
    </row>
    <row r="281" spans="1:4" ht="54" thickTop="1" thickBot="1">
      <c r="A281" s="140" t="s">
        <v>2046</v>
      </c>
      <c r="B281" s="141" t="s">
        <v>1809</v>
      </c>
      <c r="C281" s="136" t="s">
        <v>233</v>
      </c>
      <c r="D281" s="182">
        <f>VLOOKUP('690.1.1'!A89,'690.1.1'!A89:N403,14,FALSE)</f>
        <v>22965.400021882</v>
      </c>
    </row>
    <row r="282" spans="1:4" ht="54" thickTop="1" thickBot="1">
      <c r="A282" s="140" t="s">
        <v>1709</v>
      </c>
      <c r="B282" s="141" t="s">
        <v>1810</v>
      </c>
      <c r="C282" s="136" t="s">
        <v>233</v>
      </c>
      <c r="D282" s="182">
        <f>VLOOKUP('690.1.2'!A89,'690.1.2'!A89:N404,14,FALSE)</f>
        <v>35099.932504693177</v>
      </c>
    </row>
    <row r="283" spans="1:4" ht="54" thickTop="1" thickBot="1">
      <c r="A283" s="140" t="s">
        <v>1146</v>
      </c>
      <c r="B283" s="141" t="s">
        <v>1811</v>
      </c>
      <c r="C283" s="136" t="s">
        <v>144</v>
      </c>
      <c r="D283" s="182">
        <f>VLOOKUP('700.1'!A89,'700.1'!A89:N405,14,FALSE)</f>
        <v>2601.244808463181</v>
      </c>
    </row>
    <row r="284" spans="1:4" ht="54" thickTop="1" thickBot="1">
      <c r="A284" s="140" t="s">
        <v>1147</v>
      </c>
      <c r="B284" s="141" t="s">
        <v>1812</v>
      </c>
      <c r="C284" s="136" t="s">
        <v>144</v>
      </c>
      <c r="D284" s="182">
        <f>VLOOKUP('700.2'!A89,'700.2'!A89:N406,14,FALSE)</f>
        <v>2403.8117681289932</v>
      </c>
    </row>
    <row r="285" spans="1:4" ht="54" thickTop="1" thickBot="1">
      <c r="A285" s="140" t="s">
        <v>1148</v>
      </c>
      <c r="B285" s="141" t="s">
        <v>1813</v>
      </c>
      <c r="C285" s="136" t="s">
        <v>233</v>
      </c>
      <c r="D285" s="182">
        <f>VLOOKUP('700.3'!A89,'700.3'!A89:N407,14,FALSE)</f>
        <v>45374.491810760883</v>
      </c>
    </row>
    <row r="286" spans="1:4" ht="54" thickTop="1" thickBot="1">
      <c r="A286" s="140" t="s">
        <v>1149</v>
      </c>
      <c r="B286" s="141" t="s">
        <v>1814</v>
      </c>
      <c r="C286" s="136" t="s">
        <v>233</v>
      </c>
      <c r="D286" s="182">
        <f>VLOOKUP('700.4'!A89,'700.4'!A89:N408,14,FALSE)</f>
        <v>60986.356977329662</v>
      </c>
    </row>
    <row r="287" spans="1:4" ht="54" thickTop="1" thickBot="1">
      <c r="A287" s="140" t="s">
        <v>1150</v>
      </c>
      <c r="B287" s="141" t="s">
        <v>1815</v>
      </c>
      <c r="C287" s="136" t="s">
        <v>1844</v>
      </c>
      <c r="D287" s="182">
        <f>VLOOKUP('701.1'!A89,'701.1'!A89:N409,14,FALSE)</f>
        <v>10530.277332814983</v>
      </c>
    </row>
    <row r="288" spans="1:4" ht="54" thickTop="1" thickBot="1">
      <c r="A288" s="140" t="s">
        <v>1712</v>
      </c>
      <c r="B288" s="141" t="s">
        <v>1816</v>
      </c>
      <c r="C288" s="136" t="s">
        <v>1844</v>
      </c>
      <c r="D288" s="182">
        <f>VLOOKUP('710.1'!A89,'710.1'!A89:N410,14,FALSE)</f>
        <v>715793.86518710456</v>
      </c>
    </row>
    <row r="289" spans="1:4" ht="54" thickTop="1" thickBot="1">
      <c r="A289" s="140" t="s">
        <v>1151</v>
      </c>
      <c r="B289" s="141" t="s">
        <v>1817</v>
      </c>
      <c r="C289" s="136" t="s">
        <v>233</v>
      </c>
      <c r="D289" s="182">
        <f>VLOOKUP('710.2'!A89,'710.2'!A89:N411,14,FALSE)</f>
        <v>778193.87329722941</v>
      </c>
    </row>
    <row r="290" spans="1:4" ht="54" thickTop="1" thickBot="1">
      <c r="A290" s="140" t="s">
        <v>1152</v>
      </c>
      <c r="B290" s="141" t="s">
        <v>1818</v>
      </c>
      <c r="C290" s="136" t="s">
        <v>1844</v>
      </c>
      <c r="D290" s="182">
        <f>VLOOKUP('720.1'!A89,'720.1'!A89:N412,14,FALSE)</f>
        <v>276514.11126643798</v>
      </c>
    </row>
    <row r="291" spans="1:4" ht="54" thickTop="1" thickBot="1">
      <c r="A291" s="140" t="s">
        <v>1153</v>
      </c>
      <c r="B291" s="141" t="s">
        <v>1819</v>
      </c>
      <c r="C291" s="136" t="s">
        <v>144</v>
      </c>
      <c r="D291" s="182">
        <f>VLOOKUP('730.1'!A89,'730.1'!A89:N413,14,FALSE)</f>
        <v>164287.74291551806</v>
      </c>
    </row>
    <row r="292" spans="1:4" ht="54" thickTop="1" thickBot="1">
      <c r="A292" s="140" t="s">
        <v>1154</v>
      </c>
      <c r="B292" s="141" t="s">
        <v>1820</v>
      </c>
      <c r="C292" s="136" t="s">
        <v>1844</v>
      </c>
      <c r="D292" s="182">
        <f>VLOOKUP('730.2'!A89,'730.2'!A89:N414,14,FALSE)</f>
        <v>137274.84422797232</v>
      </c>
    </row>
    <row r="293" spans="1:4" ht="54" thickTop="1" thickBot="1">
      <c r="A293" s="140" t="s">
        <v>1155</v>
      </c>
      <c r="B293" s="141" t="s">
        <v>1821</v>
      </c>
      <c r="C293" s="136" t="s">
        <v>1844</v>
      </c>
      <c r="D293" s="182">
        <f>VLOOKUP('730.3'!A89,'730.3'!A89:N415,14,FALSE)</f>
        <v>98024.280191052647</v>
      </c>
    </row>
    <row r="294" spans="1:4" ht="54" thickTop="1" thickBot="1">
      <c r="A294" s="140" t="s">
        <v>1713</v>
      </c>
      <c r="B294" s="141" t="s">
        <v>1822</v>
      </c>
      <c r="C294" s="136" t="s">
        <v>1844</v>
      </c>
      <c r="D294" s="182">
        <f>VLOOKUP('730.4'!A89,'730.4'!A89:N416,14,FALSE)</f>
        <v>55327.275571874838</v>
      </c>
    </row>
    <row r="295" spans="1:4" ht="54" thickTop="1" thickBot="1">
      <c r="A295" s="140" t="s">
        <v>1156</v>
      </c>
      <c r="B295" s="141" t="s">
        <v>1823</v>
      </c>
      <c r="C295" s="136" t="s">
        <v>144</v>
      </c>
      <c r="D295" s="182">
        <f>VLOOKUP('731.1'!A89,'731.1'!A89:N417,14,FALSE)</f>
        <v>175884.14670221586</v>
      </c>
    </row>
    <row r="296" spans="1:4" ht="54" thickTop="1" thickBot="1">
      <c r="A296" s="140" t="s">
        <v>1157</v>
      </c>
      <c r="B296" s="141" t="s">
        <v>1824</v>
      </c>
      <c r="C296" s="136" t="s">
        <v>1994</v>
      </c>
      <c r="D296" s="182">
        <f>VLOOKUP('740.1'!A89,'740.1'!A89:N418,14,FALSE)</f>
        <v>20335.510616915704</v>
      </c>
    </row>
    <row r="297" spans="1:4" ht="54" thickTop="1" thickBot="1">
      <c r="A297" s="140" t="s">
        <v>1716</v>
      </c>
      <c r="B297" s="141" t="s">
        <v>1825</v>
      </c>
      <c r="C297" s="136" t="s">
        <v>1844</v>
      </c>
      <c r="D297" s="182">
        <f>VLOOKUP('741.1'!A89,'741.1'!A89:N419,14,FALSE)</f>
        <v>82384.138995106914</v>
      </c>
    </row>
    <row r="298" spans="1:4" ht="54" thickTop="1" thickBot="1">
      <c r="A298" s="140" t="s">
        <v>1158</v>
      </c>
      <c r="B298" s="141" t="s">
        <v>1826</v>
      </c>
      <c r="C298" s="136" t="s">
        <v>144</v>
      </c>
      <c r="D298" s="182">
        <f>VLOOKUP('800.1'!A89,'800.1'!A89:N420,14,FALSE)</f>
        <v>34239.651014553412</v>
      </c>
    </row>
    <row r="299" spans="1:4" ht="54" thickTop="1" thickBot="1">
      <c r="A299" s="140" t="s">
        <v>1159</v>
      </c>
      <c r="B299" s="141" t="s">
        <v>1827</v>
      </c>
      <c r="C299" s="136" t="s">
        <v>144</v>
      </c>
      <c r="D299" s="182">
        <f>VLOOKUP('800.2'!A89,'800.2'!A89:N421,14,FALSE)</f>
        <v>27055.914429120025</v>
      </c>
    </row>
    <row r="300" spans="1:4" ht="54" thickTop="1" thickBot="1">
      <c r="A300" s="140" t="s">
        <v>1160</v>
      </c>
      <c r="B300" s="141" t="s">
        <v>1828</v>
      </c>
      <c r="C300" s="136" t="s">
        <v>144</v>
      </c>
      <c r="D300" s="182">
        <f>VLOOKUP('800.3'!A89,'800.3'!A89:N422,14,FALSE)</f>
        <v>58679.504577886604</v>
      </c>
    </row>
    <row r="301" spans="1:4" ht="54" thickTop="1" thickBot="1">
      <c r="A301" s="140" t="s">
        <v>1161</v>
      </c>
      <c r="B301" s="141" t="s">
        <v>1829</v>
      </c>
      <c r="C301" s="136" t="s">
        <v>144</v>
      </c>
      <c r="D301" s="182">
        <f>VLOOKUP('800.4'!A89,'800.4'!A89:N423,14,FALSE)</f>
        <v>51034.660702053647</v>
      </c>
    </row>
    <row r="302" spans="1:4" ht="54" thickTop="1" thickBot="1">
      <c r="A302" s="140" t="s">
        <v>1717</v>
      </c>
      <c r="B302" s="141" t="s">
        <v>1830</v>
      </c>
      <c r="C302" s="136" t="s">
        <v>1844</v>
      </c>
      <c r="D302" s="182">
        <f>VLOOKUP('802.1'!A89,'802.1'!A89:N424,14,FALSE)</f>
        <v>418610.85088834184</v>
      </c>
    </row>
    <row r="303" spans="1:4" ht="54" thickTop="1" thickBot="1">
      <c r="A303" s="140" t="s">
        <v>1718</v>
      </c>
      <c r="B303" s="141" t="s">
        <v>1880</v>
      </c>
      <c r="C303" s="136" t="s">
        <v>1844</v>
      </c>
      <c r="D303" s="182">
        <f>VLOOKUP('802.2'!A89,'802.2'!A89:N425,14,FALSE)</f>
        <v>77553.00707980954</v>
      </c>
    </row>
    <row r="304" spans="1:4" ht="54" thickTop="1" thickBot="1">
      <c r="A304" s="140" t="s">
        <v>1719</v>
      </c>
      <c r="B304" s="141" t="s">
        <v>1831</v>
      </c>
      <c r="C304" s="136" t="s">
        <v>1844</v>
      </c>
      <c r="D304" s="182">
        <f>VLOOKUP('802.3'!A89,'802.3'!A89:N426,14,FALSE)</f>
        <v>49020.542854461659</v>
      </c>
    </row>
    <row r="305" spans="1:4" ht="54" thickTop="1" thickBot="1">
      <c r="A305" s="140" t="s">
        <v>1720</v>
      </c>
      <c r="B305" s="141" t="s">
        <v>1832</v>
      </c>
      <c r="C305" s="136" t="s">
        <v>1844</v>
      </c>
      <c r="D305" s="182">
        <f>VLOOKUP('802.4'!A89,'802.4'!A89:N427,14,FALSE)</f>
        <v>41798.844640846241</v>
      </c>
    </row>
    <row r="306" spans="1:4" ht="54" thickTop="1" thickBot="1">
      <c r="A306" s="140" t="s">
        <v>1721</v>
      </c>
      <c r="B306" s="141" t="s">
        <v>1833</v>
      </c>
      <c r="C306" s="136" t="s">
        <v>1844</v>
      </c>
      <c r="D306" s="182">
        <f>VLOOKUP('802.5'!A89,'802.5'!A89:N428,14,FALSE)</f>
        <v>334325.38507777115</v>
      </c>
    </row>
    <row r="307" spans="1:4" ht="54" thickTop="1" thickBot="1">
      <c r="A307" s="140" t="s">
        <v>1722</v>
      </c>
      <c r="B307" s="141" t="s">
        <v>1834</v>
      </c>
      <c r="C307" s="136" t="s">
        <v>1844</v>
      </c>
      <c r="D307" s="182">
        <f>VLOOKUP('802.6'!A89,'802.6'!A89:N429,14,FALSE)</f>
        <v>325235.751451666</v>
      </c>
    </row>
    <row r="308" spans="1:4" ht="54" thickTop="1" thickBot="1">
      <c r="A308" s="140" t="s">
        <v>1723</v>
      </c>
      <c r="B308" s="141" t="s">
        <v>1835</v>
      </c>
      <c r="C308" s="136" t="s">
        <v>1844</v>
      </c>
      <c r="D308" s="182">
        <f>VLOOKUP('802.7'!A89,'802.7'!A89:N430,14,FALSE)</f>
        <v>213080.67890875001</v>
      </c>
    </row>
    <row r="309" spans="1:4" ht="54" thickTop="1" thickBot="1">
      <c r="A309" s="140" t="s">
        <v>1724</v>
      </c>
      <c r="B309" s="141" t="s">
        <v>1836</v>
      </c>
      <c r="C309" s="136" t="s">
        <v>1844</v>
      </c>
      <c r="D309" s="182">
        <f>VLOOKUP('802.8'!A89,'802.8'!A89:N431,14,FALSE)</f>
        <v>182042.44811048068</v>
      </c>
    </row>
    <row r="310" spans="1:4" ht="54" thickTop="1" thickBot="1">
      <c r="A310" s="140" t="s">
        <v>1162</v>
      </c>
      <c r="B310" s="141" t="s">
        <v>1837</v>
      </c>
      <c r="C310" s="136" t="s">
        <v>233</v>
      </c>
      <c r="D310" s="182">
        <f>VLOOKUP('810.1'!A89,'810.1'!A89:N432,14,FALSE)</f>
        <v>24111.17927691681</v>
      </c>
    </row>
    <row r="311" spans="1:4" ht="54" thickTop="1" thickBot="1">
      <c r="A311" s="140" t="s">
        <v>1163</v>
      </c>
      <c r="B311" s="141" t="s">
        <v>1838</v>
      </c>
      <c r="C311" s="136" t="s">
        <v>233</v>
      </c>
      <c r="D311" s="182">
        <f>VLOOKUP('810.2'!A89,'810.2'!A89:N433,14,FALSE)</f>
        <v>14654.466611642179</v>
      </c>
    </row>
    <row r="312" spans="1:4" ht="54" thickTop="1" thickBot="1">
      <c r="A312" s="140" t="s">
        <v>1164</v>
      </c>
      <c r="B312" s="141" t="s">
        <v>1839</v>
      </c>
      <c r="C312" s="136" t="s">
        <v>233</v>
      </c>
      <c r="D312" s="182">
        <f>VLOOKUP('810.3'!A89,'810.3'!A89:N435,14,FALSE)</f>
        <v>8739.5974688709721</v>
      </c>
    </row>
    <row r="313" spans="1:4" ht="57.75" thickTop="1" thickBot="1">
      <c r="A313" s="140" t="s">
        <v>1725</v>
      </c>
      <c r="B313" s="141" t="s">
        <v>2049</v>
      </c>
      <c r="C313" s="136" t="s">
        <v>233</v>
      </c>
      <c r="D313" s="182">
        <f>VLOOKUP('811.1'!A89,'811.1'!A89:N436,14,FALSE)</f>
        <v>52693.569817218755</v>
      </c>
    </row>
    <row r="314" spans="1:4" ht="57.75" thickTop="1" thickBot="1">
      <c r="A314" s="140" t="s">
        <v>1726</v>
      </c>
      <c r="B314" s="141" t="s">
        <v>2050</v>
      </c>
      <c r="C314" s="136" t="s">
        <v>233</v>
      </c>
      <c r="D314" s="182">
        <f>VLOOKUP('811.2'!A89,'811.2'!A89:N437,14,FALSE)</f>
        <v>60700.903616036689</v>
      </c>
    </row>
    <row r="315" spans="1:4" ht="54" thickTop="1" thickBot="1">
      <c r="A315" s="140" t="s">
        <v>1165</v>
      </c>
      <c r="B315" s="141" t="s">
        <v>2052</v>
      </c>
      <c r="C315" s="136" t="s">
        <v>233</v>
      </c>
      <c r="D315" s="182">
        <f>VLOOKUP('812.1'!A89,'812.1'!A89:N438,14,FALSE)</f>
        <v>72228.228084141243</v>
      </c>
    </row>
    <row r="316" spans="1:4" ht="54" thickTop="1" thickBot="1">
      <c r="A316" s="140" t="s">
        <v>1727</v>
      </c>
      <c r="B316" s="141" t="s">
        <v>1840</v>
      </c>
      <c r="C316" s="136" t="s">
        <v>1994</v>
      </c>
      <c r="D316" s="182">
        <f>VLOOKUP('820.1'!A89,'820.1'!A89:N439,14,FALSE)</f>
        <v>81482.344272662245</v>
      </c>
    </row>
    <row r="317" spans="1:4" ht="54" thickTop="1" thickBot="1">
      <c r="A317" s="140" t="s">
        <v>1728</v>
      </c>
      <c r="B317" s="141" t="s">
        <v>1841</v>
      </c>
      <c r="C317" s="136" t="s">
        <v>984</v>
      </c>
      <c r="D317" s="182">
        <f>VLOOKUP('820.1.2'!A88,'820.1.2'!A88:N440,14,FALSE)</f>
        <v>33087551.997500002</v>
      </c>
    </row>
    <row r="318" spans="1:4" ht="57.75" thickTop="1" thickBot="1">
      <c r="A318" s="140" t="s">
        <v>1166</v>
      </c>
      <c r="B318" s="141" t="s">
        <v>1842</v>
      </c>
      <c r="C318" s="136" t="s">
        <v>1997</v>
      </c>
      <c r="D318" s="182">
        <f>VLOOKUP('900.1'!A88,'900.1'!A88:N441,14,FALSE)</f>
        <v>1147.8243710297454</v>
      </c>
    </row>
    <row r="319" spans="1:4" ht="57.75" thickTop="1" thickBot="1">
      <c r="A319" s="140" t="s">
        <v>1167</v>
      </c>
      <c r="B319" s="141" t="s">
        <v>2194</v>
      </c>
      <c r="C319" s="136" t="s">
        <v>1998</v>
      </c>
      <c r="D319" s="182">
        <f>VLOOKUP('900.2'!A88,'900.2'!A88:N442,14,FALSE)</f>
        <v>1408.6935462637784</v>
      </c>
    </row>
    <row r="320" spans="1:4" ht="54" thickTop="1" thickBot="1">
      <c r="A320" s="140" t="s">
        <v>1168</v>
      </c>
      <c r="B320" s="141" t="s">
        <v>1843</v>
      </c>
      <c r="C320" s="136" t="s">
        <v>1998</v>
      </c>
      <c r="D320" s="182">
        <f>VLOOKUP('900.3'!A88,'900.3'!A88:N443,14,FALSE)</f>
        <v>1408.6935462637784</v>
      </c>
    </row>
    <row r="321" spans="1:4" ht="53.25" thickTop="1">
      <c r="A321" s="115"/>
      <c r="B321" s="112"/>
      <c r="C321" s="139"/>
      <c r="D321" s="183" t="s">
        <v>2017</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7" sqref="A7"/>
    </sheetView>
  </sheetViews>
  <sheetFormatPr baseColWidth="10" defaultColWidth="9.140625" defaultRowHeight="15"/>
  <cols>
    <col min="1" max="1" width="11.5703125" customWidth="1"/>
    <col min="2" max="2" width="9.140625" style="2"/>
    <col min="3" max="3" width="84.5703125" style="1" customWidth="1"/>
    <col min="4" max="4" width="17.42578125" style="186" customWidth="1"/>
  </cols>
  <sheetData>
    <row r="1" spans="1:4" ht="66" customHeight="1" thickTop="1">
      <c r="A1" s="670" t="s">
        <v>1849</v>
      </c>
      <c r="B1" s="671"/>
      <c r="C1" s="671"/>
      <c r="D1" s="672"/>
    </row>
    <row r="2" spans="1:4" ht="20.25" customHeight="1" thickBot="1">
      <c r="A2" s="673"/>
      <c r="B2" s="674"/>
      <c r="C2" s="674"/>
      <c r="D2" s="675"/>
    </row>
    <row r="3" spans="1:4" ht="16.5" thickTop="1" thickBot="1">
      <c r="A3" s="669" t="s">
        <v>2222</v>
      </c>
      <c r="B3" s="669"/>
      <c r="C3" s="669"/>
      <c r="D3" s="669"/>
    </row>
    <row r="4" spans="1:4" ht="16.5" thickTop="1" thickBot="1">
      <c r="A4" s="669"/>
      <c r="B4" s="669"/>
      <c r="C4" s="669"/>
      <c r="D4" s="669"/>
    </row>
    <row r="5" spans="1:4" ht="16.5" thickTop="1" thickBot="1">
      <c r="A5" s="669"/>
      <c r="B5" s="669"/>
      <c r="C5" s="669"/>
      <c r="D5" s="669"/>
    </row>
    <row r="6" spans="1:4" ht="16.5" thickTop="1" thickBot="1">
      <c r="A6" s="653" t="s">
        <v>2237</v>
      </c>
      <c r="B6" s="654" t="s">
        <v>1881</v>
      </c>
      <c r="C6" s="655" t="s">
        <v>2343</v>
      </c>
      <c r="D6" s="656">
        <v>33832.699999999997</v>
      </c>
    </row>
    <row r="7" spans="1:4" ht="16.5" thickTop="1" thickBot="1">
      <c r="A7" s="6"/>
      <c r="B7" s="7"/>
      <c r="C7" s="8"/>
      <c r="D7" s="187" t="s">
        <v>1847</v>
      </c>
    </row>
    <row r="8" spans="1:4" ht="16.5" thickTop="1" thickBot="1">
      <c r="A8" s="657" t="s">
        <v>98</v>
      </c>
      <c r="B8" s="658" t="s">
        <v>1881</v>
      </c>
      <c r="C8" s="659" t="s">
        <v>99</v>
      </c>
      <c r="D8" s="660">
        <v>58677.433987924393</v>
      </c>
    </row>
    <row r="9" spans="1:4" ht="16.5" thickTop="1" thickBot="1">
      <c r="A9" s="657" t="s">
        <v>102</v>
      </c>
      <c r="B9" s="658" t="s">
        <v>1881</v>
      </c>
      <c r="C9" s="659" t="s">
        <v>103</v>
      </c>
      <c r="D9" s="660">
        <f>$D$6*1.85</f>
        <v>62590.494999999995</v>
      </c>
    </row>
    <row r="10" spans="1:4" ht="16.5" thickTop="1" thickBot="1">
      <c r="A10" s="657" t="s">
        <v>0</v>
      </c>
      <c r="B10" s="658" t="s">
        <v>1881</v>
      </c>
      <c r="C10" s="659" t="s">
        <v>1</v>
      </c>
      <c r="D10" s="660">
        <v>69346.058349365194</v>
      </c>
    </row>
    <row r="11" spans="1:4" ht="16.5" thickTop="1" thickBot="1">
      <c r="A11" s="657" t="s">
        <v>1673</v>
      </c>
      <c r="B11" s="658" t="s">
        <v>1881</v>
      </c>
      <c r="C11" s="659" t="s">
        <v>1672</v>
      </c>
      <c r="D11" s="660">
        <v>320058.73084322392</v>
      </c>
    </row>
    <row r="12" spans="1:4" ht="16.5" thickTop="1" thickBot="1">
      <c r="A12" s="657" t="s">
        <v>100</v>
      </c>
      <c r="B12" s="658" t="s">
        <v>1881</v>
      </c>
      <c r="C12" s="659" t="s">
        <v>101</v>
      </c>
      <c r="D12" s="660">
        <v>80014.682710805981</v>
      </c>
    </row>
    <row r="13" spans="1:4" ht="16.5" thickTop="1" thickBot="1">
      <c r="A13" s="657" t="s">
        <v>62</v>
      </c>
      <c r="B13" s="658" t="s">
        <v>1881</v>
      </c>
      <c r="C13" s="659" t="s">
        <v>63</v>
      </c>
      <c r="D13" s="660">
        <v>586774.33987924387</v>
      </c>
    </row>
    <row r="14" spans="1:4" ht="16.5" thickTop="1" thickBot="1">
      <c r="A14" s="657" t="s">
        <v>108</v>
      </c>
      <c r="B14" s="658" t="s">
        <v>1881</v>
      </c>
      <c r="C14" s="659" t="s">
        <v>109</v>
      </c>
      <c r="D14" s="660">
        <v>320058.73084322392</v>
      </c>
    </row>
    <row r="15" spans="1:4" ht="16.5" thickTop="1" thickBot="1">
      <c r="A15" s="657" t="s">
        <v>41</v>
      </c>
      <c r="B15" s="658" t="s">
        <v>1881</v>
      </c>
      <c r="C15" s="659" t="s">
        <v>42</v>
      </c>
      <c r="D15" s="660">
        <v>213372.48722881597</v>
      </c>
    </row>
    <row r="16" spans="1:4" ht="16.5" thickTop="1" thickBot="1">
      <c r="A16" s="657" t="s">
        <v>43</v>
      </c>
      <c r="B16" s="658" t="s">
        <v>1881</v>
      </c>
      <c r="C16" s="659" t="s">
        <v>44</v>
      </c>
      <c r="D16" s="660">
        <v>320058.73084322392</v>
      </c>
    </row>
    <row r="17" spans="1:4" ht="16.5" thickTop="1" thickBot="1">
      <c r="A17" s="657" t="s">
        <v>106</v>
      </c>
      <c r="B17" s="658" t="s">
        <v>1881</v>
      </c>
      <c r="C17" s="659" t="s">
        <v>107</v>
      </c>
      <c r="D17" s="660">
        <v>106686.24361440798</v>
      </c>
    </row>
    <row r="18" spans="1:4" ht="16.5" thickTop="1" thickBot="1">
      <c r="A18" s="657" t="s">
        <v>1674</v>
      </c>
      <c r="B18" s="658" t="s">
        <v>1881</v>
      </c>
      <c r="C18" s="659" t="s">
        <v>1999</v>
      </c>
      <c r="D18" s="660">
        <v>96017.619252967183</v>
      </c>
    </row>
    <row r="19" spans="1:4" ht="16.5" thickTop="1" thickBot="1">
      <c r="A19" s="657" t="s">
        <v>96</v>
      </c>
      <c r="B19" s="658" t="s">
        <v>92</v>
      </c>
      <c r="C19" s="659" t="s">
        <v>97</v>
      </c>
      <c r="D19" s="660">
        <v>2133724.8722881596</v>
      </c>
    </row>
    <row r="20" spans="1:4" ht="16.5" thickTop="1" thickBot="1">
      <c r="A20" s="657" t="s">
        <v>76</v>
      </c>
      <c r="B20" s="658" t="s">
        <v>1881</v>
      </c>
      <c r="C20" s="659" t="s">
        <v>77</v>
      </c>
      <c r="D20" s="660">
        <v>485912.31941843667</v>
      </c>
    </row>
    <row r="21" spans="1:4" ht="16.5" thickTop="1" thickBot="1">
      <c r="A21" s="657" t="s">
        <v>74</v>
      </c>
      <c r="B21" s="658" t="s">
        <v>1881</v>
      </c>
      <c r="C21" s="659" t="s">
        <v>75</v>
      </c>
      <c r="D21" s="660">
        <v>477235.31371453602</v>
      </c>
    </row>
    <row r="22" spans="1:4" ht="16.5" thickTop="1" thickBot="1">
      <c r="A22" s="657" t="s">
        <v>84</v>
      </c>
      <c r="B22" s="658" t="s">
        <v>1881</v>
      </c>
      <c r="C22" s="659" t="s">
        <v>85</v>
      </c>
      <c r="D22" s="660">
        <v>544482.10791976599</v>
      </c>
    </row>
    <row r="23" spans="1:4" ht="16.5" thickTop="1" thickBot="1">
      <c r="A23" s="657" t="s">
        <v>78</v>
      </c>
      <c r="B23" s="658" t="s">
        <v>1881</v>
      </c>
      <c r="C23" s="659" t="s">
        <v>79</v>
      </c>
      <c r="D23" s="660">
        <v>605221.14784707059</v>
      </c>
    </row>
    <row r="24" spans="1:4" ht="16.5" thickTop="1" thickBot="1">
      <c r="A24" s="657" t="s">
        <v>64</v>
      </c>
      <c r="B24" s="658" t="s">
        <v>1881</v>
      </c>
      <c r="C24" s="659" t="s">
        <v>65</v>
      </c>
      <c r="D24" s="660">
        <v>468558.30801063532</v>
      </c>
    </row>
    <row r="25" spans="1:4" ht="16.5" thickTop="1" thickBot="1">
      <c r="A25" s="657" t="s">
        <v>80</v>
      </c>
      <c r="B25" s="658" t="s">
        <v>1881</v>
      </c>
      <c r="C25" s="659" t="s">
        <v>81</v>
      </c>
      <c r="D25" s="660">
        <v>557497.61647561705</v>
      </c>
    </row>
    <row r="26" spans="1:4" ht="16.5" thickTop="1" thickBot="1">
      <c r="A26" s="657" t="s">
        <v>82</v>
      </c>
      <c r="B26" s="658" t="s">
        <v>1881</v>
      </c>
      <c r="C26" s="659" t="s">
        <v>83</v>
      </c>
      <c r="D26" s="660">
        <v>577020.87930939358</v>
      </c>
    </row>
    <row r="27" spans="1:4" ht="16.5" thickTop="1" thickBot="1">
      <c r="A27" s="657" t="s">
        <v>104</v>
      </c>
      <c r="B27" s="658" t="s">
        <v>1881</v>
      </c>
      <c r="C27" s="659" t="s">
        <v>105</v>
      </c>
      <c r="D27" s="660">
        <v>145339.84554033595</v>
      </c>
    </row>
    <row r="28" spans="1:4" ht="16.5" thickTop="1" thickBot="1">
      <c r="A28" s="657" t="s">
        <v>4</v>
      </c>
      <c r="B28" s="658" t="s">
        <v>1881</v>
      </c>
      <c r="C28" s="659" t="s">
        <v>5</v>
      </c>
      <c r="D28" s="660">
        <v>162693.85694813728</v>
      </c>
    </row>
    <row r="29" spans="1:4" ht="16.5" customHeight="1" thickTop="1" thickBot="1">
      <c r="A29" s="657" t="s">
        <v>45</v>
      </c>
      <c r="B29" s="658" t="s">
        <v>1881</v>
      </c>
      <c r="C29" s="659" t="s">
        <v>2225</v>
      </c>
      <c r="D29" s="660">
        <f>$D$43+$D$64</f>
        <v>169276.73861440798</v>
      </c>
    </row>
    <row r="30" spans="1:4" ht="16.5" thickTop="1" thickBot="1">
      <c r="A30" s="657" t="s">
        <v>66</v>
      </c>
      <c r="B30" s="658" t="s">
        <v>1881</v>
      </c>
      <c r="C30" s="659" t="s">
        <v>67</v>
      </c>
      <c r="D30" s="660">
        <v>160029.36542161196</v>
      </c>
    </row>
    <row r="31" spans="1:4" ht="16.5" thickTop="1" thickBot="1">
      <c r="A31" s="657" t="s">
        <v>23</v>
      </c>
      <c r="B31" s="658" t="s">
        <v>1881</v>
      </c>
      <c r="C31" s="659" t="s">
        <v>24</v>
      </c>
      <c r="D31" s="660">
        <f>$D$64*10</f>
        <v>625904.94999999995</v>
      </c>
    </row>
    <row r="32" spans="1:4" ht="16.5" thickTop="1" thickBot="1">
      <c r="A32" s="657" t="s">
        <v>7</v>
      </c>
      <c r="B32" s="658" t="s">
        <v>1881</v>
      </c>
      <c r="C32" s="659" t="s">
        <v>8</v>
      </c>
      <c r="D32" s="660">
        <f>$D$64*2</f>
        <v>125180.98999999999</v>
      </c>
    </row>
    <row r="33" spans="1:4" ht="16.5" thickTop="1" thickBot="1">
      <c r="A33" s="657" t="s">
        <v>9</v>
      </c>
      <c r="B33" s="658" t="s">
        <v>1881</v>
      </c>
      <c r="C33" s="659" t="s">
        <v>10</v>
      </c>
      <c r="D33" s="660">
        <f>$D$64*3</f>
        <v>187771.48499999999</v>
      </c>
    </row>
    <row r="34" spans="1:4" ht="16.5" thickTop="1" thickBot="1">
      <c r="A34" s="657" t="s">
        <v>11</v>
      </c>
      <c r="B34" s="658" t="s">
        <v>1881</v>
      </c>
      <c r="C34" s="659" t="s">
        <v>12</v>
      </c>
      <c r="D34" s="660">
        <f>$D$64*4</f>
        <v>250361.97999999998</v>
      </c>
    </row>
    <row r="35" spans="1:4" ht="16.5" thickTop="1" thickBot="1">
      <c r="A35" s="657" t="s">
        <v>13</v>
      </c>
      <c r="B35" s="658" t="s">
        <v>1881</v>
      </c>
      <c r="C35" s="659" t="s">
        <v>14</v>
      </c>
      <c r="D35" s="660">
        <f>$D$64*5</f>
        <v>312952.47499999998</v>
      </c>
    </row>
    <row r="36" spans="1:4" ht="16.5" thickTop="1" thickBot="1">
      <c r="A36" s="657" t="s">
        <v>15</v>
      </c>
      <c r="B36" s="658" t="s">
        <v>1881</v>
      </c>
      <c r="C36" s="659" t="s">
        <v>16</v>
      </c>
      <c r="D36" s="660">
        <f>$D$64*6</f>
        <v>375542.97</v>
      </c>
    </row>
    <row r="37" spans="1:4" ht="16.5" thickTop="1" thickBot="1">
      <c r="A37" s="657" t="s">
        <v>17</v>
      </c>
      <c r="B37" s="658" t="s">
        <v>1881</v>
      </c>
      <c r="C37" s="659" t="s">
        <v>18</v>
      </c>
      <c r="D37" s="660">
        <f>$D$64*7</f>
        <v>438133.46499999997</v>
      </c>
    </row>
    <row r="38" spans="1:4" ht="16.5" thickTop="1" thickBot="1">
      <c r="A38" s="657" t="s">
        <v>19</v>
      </c>
      <c r="B38" s="658" t="s">
        <v>1881</v>
      </c>
      <c r="C38" s="659" t="s">
        <v>20</v>
      </c>
      <c r="D38" s="660">
        <f>$D$64*8</f>
        <v>500723.95999999996</v>
      </c>
    </row>
    <row r="39" spans="1:4" ht="16.5" thickTop="1" thickBot="1">
      <c r="A39" s="657" t="s">
        <v>21</v>
      </c>
      <c r="B39" s="658" t="s">
        <v>1881</v>
      </c>
      <c r="C39" s="659" t="s">
        <v>22</v>
      </c>
      <c r="D39" s="660">
        <f>$D$64*9</f>
        <v>563314.45499999996</v>
      </c>
    </row>
    <row r="40" spans="1:4" ht="16.5" thickTop="1" thickBot="1">
      <c r="A40" s="657" t="s">
        <v>72</v>
      </c>
      <c r="B40" s="658" t="s">
        <v>1881</v>
      </c>
      <c r="C40" s="659" t="s">
        <v>73</v>
      </c>
      <c r="D40" s="660">
        <v>58677.433987924393</v>
      </c>
    </row>
    <row r="41" spans="1:4" ht="16.5" thickTop="1" thickBot="1">
      <c r="A41" s="657" t="s">
        <v>27</v>
      </c>
      <c r="B41" s="658" t="s">
        <v>1881</v>
      </c>
      <c r="C41" s="659" t="s">
        <v>28</v>
      </c>
      <c r="D41" s="660">
        <v>117354.86797584879</v>
      </c>
    </row>
    <row r="42" spans="1:4" ht="16.5" thickTop="1" thickBot="1">
      <c r="A42" s="657" t="s">
        <v>25</v>
      </c>
      <c r="B42" s="658" t="s">
        <v>1881</v>
      </c>
      <c r="C42" s="659" t="s">
        <v>26</v>
      </c>
      <c r="D42" s="660">
        <v>117354.86797584879</v>
      </c>
    </row>
    <row r="43" spans="1:4" ht="16.5" thickTop="1" thickBot="1">
      <c r="A43" s="657" t="s">
        <v>30</v>
      </c>
      <c r="B43" s="658" t="s">
        <v>1881</v>
      </c>
      <c r="C43" s="659" t="s">
        <v>31</v>
      </c>
      <c r="D43" s="660">
        <v>106686.24361440798</v>
      </c>
    </row>
    <row r="44" spans="1:4" ht="17.25" customHeight="1" thickTop="1" thickBot="1">
      <c r="A44" s="657" t="s">
        <v>40</v>
      </c>
      <c r="B44" s="658" t="s">
        <v>1881</v>
      </c>
      <c r="C44" s="659" t="s">
        <v>2224</v>
      </c>
      <c r="D44" s="660">
        <v>266715.60903601995</v>
      </c>
    </row>
    <row r="45" spans="1:4" ht="16.5" thickTop="1" thickBot="1">
      <c r="A45" s="657" t="s">
        <v>32</v>
      </c>
      <c r="B45" s="658" t="s">
        <v>1881</v>
      </c>
      <c r="C45" s="659" t="s">
        <v>33</v>
      </c>
      <c r="D45" s="660">
        <f>D43*2</f>
        <v>213372.48722881597</v>
      </c>
    </row>
    <row r="46" spans="1:4" ht="16.5" thickTop="1" thickBot="1">
      <c r="A46" s="657" t="s">
        <v>34</v>
      </c>
      <c r="B46" s="658" t="s">
        <v>1881</v>
      </c>
      <c r="C46" s="659" t="s">
        <v>35</v>
      </c>
      <c r="D46" s="660">
        <f>D43*3</f>
        <v>320058.73084322398</v>
      </c>
    </row>
    <row r="47" spans="1:4" ht="16.5" thickTop="1" thickBot="1">
      <c r="A47" s="657" t="s">
        <v>70</v>
      </c>
      <c r="B47" s="658" t="s">
        <v>1881</v>
      </c>
      <c r="C47" s="659" t="s">
        <v>71</v>
      </c>
      <c r="D47" s="660">
        <f>D43+(3*D8)</f>
        <v>282718.54557818116</v>
      </c>
    </row>
    <row r="48" spans="1:4" ht="16.5" thickTop="1" thickBot="1">
      <c r="A48" s="657" t="s">
        <v>36</v>
      </c>
      <c r="B48" s="658" t="s">
        <v>1881</v>
      </c>
      <c r="C48" s="659" t="s">
        <v>37</v>
      </c>
      <c r="D48" s="660">
        <v>117354.86797584879</v>
      </c>
    </row>
    <row r="49" spans="1:4" ht="16.5" thickTop="1" thickBot="1">
      <c r="A49" s="657" t="s">
        <v>38</v>
      </c>
      <c r="B49" s="658" t="s">
        <v>1881</v>
      </c>
      <c r="C49" s="659" t="s">
        <v>39</v>
      </c>
      <c r="D49" s="660">
        <v>128023.49233728957</v>
      </c>
    </row>
    <row r="50" spans="1:4" ht="16.5" thickTop="1" thickBot="1">
      <c r="A50" s="657" t="s">
        <v>89</v>
      </c>
      <c r="B50" s="658" t="s">
        <v>1881</v>
      </c>
      <c r="C50" s="659" t="s">
        <v>90</v>
      </c>
      <c r="D50" s="660">
        <v>133357.80451800997</v>
      </c>
    </row>
    <row r="51" spans="1:4" ht="16.5" thickTop="1" thickBot="1">
      <c r="A51" s="657" t="s">
        <v>46</v>
      </c>
      <c r="B51" s="658" t="s">
        <v>1881</v>
      </c>
      <c r="C51" s="659" t="s">
        <v>47</v>
      </c>
      <c r="D51" s="660">
        <f>$D$6*1.85</f>
        <v>62590.494999999995</v>
      </c>
    </row>
    <row r="52" spans="1:4" ht="16.5" thickTop="1" thickBot="1">
      <c r="A52" s="657" t="s">
        <v>48</v>
      </c>
      <c r="B52" s="658" t="s">
        <v>1881</v>
      </c>
      <c r="C52" s="659" t="s">
        <v>49</v>
      </c>
      <c r="D52" s="660">
        <f>D51*2</f>
        <v>125180.98999999999</v>
      </c>
    </row>
    <row r="53" spans="1:4" ht="16.5" thickTop="1" thickBot="1">
      <c r="A53" s="657" t="s">
        <v>50</v>
      </c>
      <c r="B53" s="658" t="s">
        <v>1881</v>
      </c>
      <c r="C53" s="659" t="s">
        <v>51</v>
      </c>
      <c r="D53" s="660">
        <v>106686.24361440798</v>
      </c>
    </row>
    <row r="54" spans="1:4" ht="16.5" thickTop="1" thickBot="1">
      <c r="A54" s="657" t="s">
        <v>68</v>
      </c>
      <c r="B54" s="658" t="s">
        <v>1881</v>
      </c>
      <c r="C54" s="659" t="s">
        <v>69</v>
      </c>
      <c r="D54" s="660">
        <v>213372.48722881597</v>
      </c>
    </row>
    <row r="55" spans="1:4" ht="46.5" thickTop="1" thickBot="1">
      <c r="A55" s="657" t="s">
        <v>29</v>
      </c>
      <c r="B55" s="658" t="s">
        <v>1881</v>
      </c>
      <c r="C55" s="659" t="s">
        <v>1882</v>
      </c>
      <c r="D55" s="661">
        <v>800146.82710805978</v>
      </c>
    </row>
    <row r="56" spans="1:4" ht="16.5" thickTop="1" thickBot="1">
      <c r="A56" s="657" t="s">
        <v>52</v>
      </c>
      <c r="B56" s="658" t="s">
        <v>1881</v>
      </c>
      <c r="C56" s="659" t="s">
        <v>53</v>
      </c>
      <c r="D56" s="660">
        <v>80014.682710805981</v>
      </c>
    </row>
    <row r="57" spans="1:4" ht="16.5" thickTop="1" thickBot="1">
      <c r="A57" s="657" t="s">
        <v>54</v>
      </c>
      <c r="B57" s="658" t="s">
        <v>1881</v>
      </c>
      <c r="C57" s="659" t="s">
        <v>55</v>
      </c>
      <c r="D57" s="660">
        <v>160029.36542161196</v>
      </c>
    </row>
    <row r="58" spans="1:4" ht="16.5" thickTop="1" thickBot="1">
      <c r="A58" s="657" t="s">
        <v>56</v>
      </c>
      <c r="B58" s="658" t="s">
        <v>1881</v>
      </c>
      <c r="C58" s="659" t="s">
        <v>57</v>
      </c>
      <c r="D58" s="660">
        <v>106686.24361440798</v>
      </c>
    </row>
    <row r="59" spans="1:4" ht="16.5" thickTop="1" thickBot="1">
      <c r="A59" s="657" t="s">
        <v>2</v>
      </c>
      <c r="B59" s="658" t="s">
        <v>1881</v>
      </c>
      <c r="C59" s="659" t="s">
        <v>3</v>
      </c>
      <c r="D59" s="660">
        <v>213372.48722881597</v>
      </c>
    </row>
    <row r="60" spans="1:4" ht="16.5" thickTop="1" thickBot="1">
      <c r="A60" s="657" t="s">
        <v>58</v>
      </c>
      <c r="B60" s="658" t="s">
        <v>1881</v>
      </c>
      <c r="C60" s="659" t="s">
        <v>59</v>
      </c>
      <c r="D60" s="660">
        <v>133357.80451800997</v>
      </c>
    </row>
    <row r="61" spans="1:4" ht="16.5" thickTop="1" thickBot="1">
      <c r="A61" s="657" t="s">
        <v>86</v>
      </c>
      <c r="B61" s="658" t="s">
        <v>1881</v>
      </c>
      <c r="C61" s="659" t="s">
        <v>87</v>
      </c>
      <c r="D61" s="660">
        <v>160029.36542161196</v>
      </c>
    </row>
    <row r="62" spans="1:4" ht="16.5" thickTop="1" thickBot="1">
      <c r="A62" s="657" t="s">
        <v>88</v>
      </c>
      <c r="B62" s="658" t="s">
        <v>1881</v>
      </c>
      <c r="C62" s="659" t="s">
        <v>87</v>
      </c>
      <c r="D62" s="660">
        <v>160029.36542161196</v>
      </c>
    </row>
    <row r="63" spans="1:4" ht="16.5" thickTop="1" thickBot="1">
      <c r="A63" s="657" t="s">
        <v>60</v>
      </c>
      <c r="B63" s="658" t="s">
        <v>1881</v>
      </c>
      <c r="C63" s="659" t="s">
        <v>61</v>
      </c>
      <c r="D63" s="660">
        <v>160029.36542161196</v>
      </c>
    </row>
    <row r="64" spans="1:4" ht="17.25" customHeight="1" thickTop="1" thickBot="1">
      <c r="A64" s="657" t="s">
        <v>6</v>
      </c>
      <c r="B64" s="658" t="s">
        <v>1881</v>
      </c>
      <c r="C64" s="659" t="s">
        <v>2223</v>
      </c>
      <c r="D64" s="660">
        <f>$D$6*1.85</f>
        <v>62590.494999999995</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2227</v>
      </c>
      <c r="B67" s="658" t="s">
        <v>1881</v>
      </c>
      <c r="C67" s="659" t="s">
        <v>2226</v>
      </c>
      <c r="D67" s="660">
        <f>$D$6*1.85</f>
        <v>62590.494999999995</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79" t="s">
        <v>1849</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1845</v>
      </c>
    </row>
    <row r="7" spans="1:4" ht="30" customHeight="1" thickTop="1" thickBot="1">
      <c r="A7" s="13" t="s">
        <v>115</v>
      </c>
      <c r="B7" s="11" t="s">
        <v>92</v>
      </c>
      <c r="C7" s="14" t="s">
        <v>116</v>
      </c>
      <c r="D7" s="651">
        <v>1315.1404899516001</v>
      </c>
    </row>
    <row r="8" spans="1:4" ht="30" customHeight="1" thickTop="1" thickBot="1">
      <c r="A8" s="13" t="s">
        <v>112</v>
      </c>
      <c r="B8" s="11" t="s">
        <v>113</v>
      </c>
      <c r="C8" s="14" t="s">
        <v>114</v>
      </c>
      <c r="D8" s="651">
        <v>3771.6647753754351</v>
      </c>
    </row>
    <row r="9" spans="1:4" ht="30" customHeight="1" thickTop="1" thickBot="1">
      <c r="A9" s="13" t="s">
        <v>117</v>
      </c>
      <c r="B9" s="11" t="s">
        <v>113</v>
      </c>
      <c r="C9" s="14" t="s">
        <v>118</v>
      </c>
      <c r="D9" s="651">
        <v>92651.178428983636</v>
      </c>
    </row>
    <row r="10" spans="1:4" ht="30" customHeight="1" thickTop="1" thickBot="1">
      <c r="A10" s="13" t="s">
        <v>119</v>
      </c>
      <c r="B10" s="11" t="s">
        <v>113</v>
      </c>
      <c r="C10" s="14" t="s">
        <v>120</v>
      </c>
      <c r="D10" s="651">
        <v>63499.095348663825</v>
      </c>
    </row>
    <row r="11" spans="1:4" ht="30" customHeight="1" thickTop="1" thickBot="1">
      <c r="A11" s="13" t="s">
        <v>123</v>
      </c>
      <c r="B11" s="11" t="s">
        <v>113</v>
      </c>
      <c r="C11" s="14" t="s">
        <v>124</v>
      </c>
      <c r="D11" s="651">
        <v>60813.619356592244</v>
      </c>
    </row>
    <row r="12" spans="1:4" ht="30" customHeight="1" thickTop="1" thickBot="1">
      <c r="A12" s="13" t="s">
        <v>121</v>
      </c>
      <c r="B12" s="11" t="s">
        <v>113</v>
      </c>
      <c r="C12" s="14" t="s">
        <v>122</v>
      </c>
      <c r="D12" s="651">
        <v>77378.944163148029</v>
      </c>
    </row>
    <row r="13" spans="1:4" ht="30" customHeight="1" thickTop="1" thickBot="1">
      <c r="A13" s="13" t="s">
        <v>125</v>
      </c>
      <c r="B13" s="11" t="s">
        <v>113</v>
      </c>
      <c r="C13" s="14" t="s">
        <v>126</v>
      </c>
      <c r="D13" s="651">
        <v>67346.773135623516</v>
      </c>
    </row>
    <row r="14" spans="1:4" ht="30" customHeight="1" thickTop="1" thickBot="1">
      <c r="A14" s="13" t="s">
        <v>131</v>
      </c>
      <c r="B14" s="11" t="s">
        <v>113</v>
      </c>
      <c r="C14" s="14" t="s">
        <v>132</v>
      </c>
      <c r="D14" s="651">
        <v>190674.56185801438</v>
      </c>
    </row>
    <row r="15" spans="1:4" ht="30" customHeight="1" thickTop="1" thickBot="1">
      <c r="A15" s="13" t="s">
        <v>129</v>
      </c>
      <c r="B15" s="11" t="s">
        <v>113</v>
      </c>
      <c r="C15" s="14" t="s">
        <v>130</v>
      </c>
      <c r="D15" s="651">
        <v>149815.72717415419</v>
      </c>
    </row>
    <row r="16" spans="1:4" ht="30" customHeight="1" thickTop="1" thickBot="1">
      <c r="A16" s="13" t="s">
        <v>127</v>
      </c>
      <c r="B16" s="11" t="s">
        <v>113</v>
      </c>
      <c r="C16" s="14" t="s">
        <v>128</v>
      </c>
      <c r="D16" s="651">
        <v>120100.21104043766</v>
      </c>
    </row>
    <row r="17" spans="1:4" ht="30" customHeight="1" thickTop="1" thickBot="1">
      <c r="A17" s="13" t="s">
        <v>1710</v>
      </c>
      <c r="B17" s="11" t="s">
        <v>113</v>
      </c>
      <c r="C17" s="14" t="s">
        <v>1711</v>
      </c>
      <c r="D17" s="651">
        <v>89283.049926322448</v>
      </c>
    </row>
    <row r="18" spans="1:4" ht="30" customHeight="1" thickTop="1" thickBot="1">
      <c r="A18" s="13" t="s">
        <v>133</v>
      </c>
      <c r="B18" s="11" t="s">
        <v>113</v>
      </c>
      <c r="C18" s="14" t="s">
        <v>134</v>
      </c>
      <c r="D18" s="651">
        <v>147.81401468965379</v>
      </c>
    </row>
    <row r="19" spans="1:4" ht="30" customHeight="1" thickTop="1" thickBot="1">
      <c r="A19" s="13" t="s">
        <v>146</v>
      </c>
      <c r="B19" s="11" t="s">
        <v>113</v>
      </c>
      <c r="C19" s="14" t="s">
        <v>147</v>
      </c>
      <c r="D19" s="651">
        <v>352609.76786654064</v>
      </c>
    </row>
    <row r="20" spans="1:4" ht="30" customHeight="1" thickTop="1" thickBot="1">
      <c r="A20" s="13" t="s">
        <v>135</v>
      </c>
      <c r="B20" s="11" t="s">
        <v>113</v>
      </c>
      <c r="C20" s="14" t="s">
        <v>1883</v>
      </c>
      <c r="D20" s="651">
        <v>57725.321965709933</v>
      </c>
    </row>
    <row r="21" spans="1:4" ht="30" customHeight="1" thickTop="1" thickBot="1">
      <c r="A21" s="13" t="s">
        <v>136</v>
      </c>
      <c r="B21" s="11" t="s">
        <v>113</v>
      </c>
      <c r="C21" s="14" t="s">
        <v>137</v>
      </c>
      <c r="D21" s="651">
        <v>133272.95203846629</v>
      </c>
    </row>
    <row r="22" spans="1:4" ht="30" customHeight="1" thickTop="1" thickBot="1">
      <c r="A22" s="13" t="s">
        <v>138</v>
      </c>
      <c r="B22" s="11" t="s">
        <v>113</v>
      </c>
      <c r="C22" s="14" t="s">
        <v>139</v>
      </c>
      <c r="D22" s="651">
        <v>48747.031012384927</v>
      </c>
    </row>
    <row r="23" spans="1:4" ht="30" customHeight="1" thickTop="1" thickBot="1">
      <c r="A23" s="13" t="s">
        <v>143</v>
      </c>
      <c r="B23" s="11" t="s">
        <v>144</v>
      </c>
      <c r="C23" s="14" t="s">
        <v>145</v>
      </c>
      <c r="D23" s="651">
        <v>36011.330372674063</v>
      </c>
    </row>
    <row r="24" spans="1:4" ht="30" customHeight="1" thickTop="1" thickBot="1">
      <c r="A24" s="13" t="s">
        <v>140</v>
      </c>
      <c r="B24" s="11" t="s">
        <v>998</v>
      </c>
      <c r="C24" s="14" t="s">
        <v>142</v>
      </c>
      <c r="D24" s="651">
        <v>31704.413624044988</v>
      </c>
    </row>
    <row r="25" spans="1:4" ht="30" customHeight="1" thickTop="1" thickBot="1">
      <c r="A25" s="13" t="s">
        <v>148</v>
      </c>
      <c r="B25" s="11" t="s">
        <v>113</v>
      </c>
      <c r="C25" s="14" t="s">
        <v>149</v>
      </c>
      <c r="D25" s="651">
        <v>182579.64527440898</v>
      </c>
    </row>
    <row r="26" spans="1:4" ht="30" customHeight="1" thickTop="1" thickBot="1">
      <c r="A26" s="13" t="s">
        <v>150</v>
      </c>
      <c r="B26" s="11" t="s">
        <v>113</v>
      </c>
      <c r="C26" s="14" t="s">
        <v>151</v>
      </c>
      <c r="D26" s="651">
        <v>194985.86734702531</v>
      </c>
    </row>
    <row r="27" spans="1:4" ht="30" customHeight="1" thickTop="1" thickBot="1">
      <c r="A27" s="13" t="s">
        <v>152</v>
      </c>
      <c r="B27" s="11" t="s">
        <v>113</v>
      </c>
      <c r="C27" s="14" t="s">
        <v>153</v>
      </c>
      <c r="D27" s="651">
        <v>58570.448668103774</v>
      </c>
    </row>
    <row r="28" spans="1:4" ht="30" customHeight="1" thickTop="1" thickBot="1">
      <c r="A28" s="13" t="s">
        <v>154</v>
      </c>
      <c r="B28" s="11" t="s">
        <v>113</v>
      </c>
      <c r="C28" s="14" t="s">
        <v>155</v>
      </c>
      <c r="D28" s="651">
        <v>108920.87520616011</v>
      </c>
    </row>
    <row r="29" spans="1:4" ht="30" customHeight="1" thickTop="1" thickBot="1">
      <c r="A29" s="13" t="s">
        <v>156</v>
      </c>
      <c r="B29" s="11" t="s">
        <v>113</v>
      </c>
      <c r="C29" s="14" t="s">
        <v>157</v>
      </c>
      <c r="D29" s="651">
        <v>863.18871173729167</v>
      </c>
    </row>
    <row r="30" spans="1:4" ht="30" customHeight="1" thickTop="1" thickBot="1">
      <c r="A30" s="13" t="s">
        <v>166</v>
      </c>
      <c r="B30" s="11" t="s">
        <v>113</v>
      </c>
      <c r="C30" s="14" t="s">
        <v>167</v>
      </c>
      <c r="D30" s="651">
        <v>93991.659722505079</v>
      </c>
    </row>
    <row r="31" spans="1:4" ht="30" customHeight="1" thickTop="1" thickBot="1">
      <c r="A31" s="13" t="s">
        <v>162</v>
      </c>
      <c r="B31" s="11" t="s">
        <v>113</v>
      </c>
      <c r="C31" s="14" t="s">
        <v>163</v>
      </c>
      <c r="D31" s="651">
        <v>6655.297582259027</v>
      </c>
    </row>
    <row r="32" spans="1:4" ht="30" customHeight="1" thickTop="1" thickBot="1">
      <c r="A32" s="13" t="s">
        <v>164</v>
      </c>
      <c r="B32" s="11" t="s">
        <v>113</v>
      </c>
      <c r="C32" s="14" t="s">
        <v>165</v>
      </c>
      <c r="D32" s="651">
        <v>55716.592750718497</v>
      </c>
    </row>
    <row r="33" spans="1:4" ht="30" customHeight="1" thickTop="1" thickBot="1">
      <c r="A33" s="13" t="s">
        <v>171</v>
      </c>
      <c r="B33" s="11" t="s">
        <v>113</v>
      </c>
      <c r="C33" s="14" t="s">
        <v>172</v>
      </c>
      <c r="D33" s="651">
        <v>6344.3736768683066</v>
      </c>
    </row>
    <row r="34" spans="1:4" ht="30" customHeight="1" thickTop="1" thickBot="1">
      <c r="A34" s="13" t="s">
        <v>160</v>
      </c>
      <c r="B34" s="11" t="s">
        <v>113</v>
      </c>
      <c r="C34" s="14" t="s">
        <v>161</v>
      </c>
      <c r="D34" s="651">
        <v>4983.452979988012</v>
      </c>
    </row>
    <row r="35" spans="1:4" ht="30" customHeight="1" thickTop="1" thickBot="1">
      <c r="A35" s="13" t="s">
        <v>173</v>
      </c>
      <c r="B35" s="11" t="s">
        <v>113</v>
      </c>
      <c r="C35" s="14" t="s">
        <v>1885</v>
      </c>
      <c r="D35" s="651">
        <v>99326.504466418672</v>
      </c>
    </row>
    <row r="36" spans="1:4" ht="30" customHeight="1" thickTop="1" thickBot="1">
      <c r="A36" s="13" t="s">
        <v>170</v>
      </c>
      <c r="B36" s="11" t="s">
        <v>113</v>
      </c>
      <c r="C36" s="14" t="s">
        <v>1884</v>
      </c>
      <c r="D36" s="651">
        <v>91848.920685133678</v>
      </c>
    </row>
    <row r="37" spans="1:4" ht="30" customHeight="1" thickTop="1" thickBot="1">
      <c r="A37" s="13" t="s">
        <v>168</v>
      </c>
      <c r="B37" s="11" t="s">
        <v>113</v>
      </c>
      <c r="C37" s="14" t="s">
        <v>169</v>
      </c>
      <c r="D37" s="651">
        <v>92361.192155890181</v>
      </c>
    </row>
    <row r="38" spans="1:4" ht="30" customHeight="1" thickTop="1" thickBot="1">
      <c r="A38" s="13" t="s">
        <v>174</v>
      </c>
      <c r="B38" s="11" t="s">
        <v>113</v>
      </c>
      <c r="C38" s="14" t="s">
        <v>175</v>
      </c>
      <c r="D38" s="651">
        <v>85359.353143698259</v>
      </c>
    </row>
    <row r="39" spans="1:4" ht="30" customHeight="1" thickTop="1" thickBot="1">
      <c r="A39" s="13" t="s">
        <v>176</v>
      </c>
      <c r="B39" s="11" t="s">
        <v>113</v>
      </c>
      <c r="C39" s="14" t="s">
        <v>177</v>
      </c>
      <c r="D39" s="651">
        <v>92633.625375629272</v>
      </c>
    </row>
    <row r="40" spans="1:4" ht="30" customHeight="1" thickTop="1" thickBot="1">
      <c r="A40" s="13" t="s">
        <v>180</v>
      </c>
      <c r="B40" s="11" t="s">
        <v>113</v>
      </c>
      <c r="C40" s="14" t="s">
        <v>181</v>
      </c>
      <c r="D40" s="651">
        <v>95705.950322682969</v>
      </c>
    </row>
    <row r="41" spans="1:4" ht="30" customHeight="1" thickTop="1" thickBot="1">
      <c r="A41" s="13" t="s">
        <v>178</v>
      </c>
      <c r="B41" s="11" t="s">
        <v>113</v>
      </c>
      <c r="C41" s="14" t="s">
        <v>179</v>
      </c>
      <c r="D41" s="651">
        <v>111742.72212782988</v>
      </c>
    </row>
    <row r="42" spans="1:4" ht="30" customHeight="1" thickTop="1" thickBot="1">
      <c r="A42" s="13" t="s">
        <v>182</v>
      </c>
      <c r="B42" s="11" t="s">
        <v>113</v>
      </c>
      <c r="C42" s="14" t="s">
        <v>183</v>
      </c>
      <c r="D42" s="651">
        <v>111742.72212782988</v>
      </c>
    </row>
    <row r="43" spans="1:4" ht="30" customHeight="1" thickTop="1" thickBot="1">
      <c r="A43" s="13" t="s">
        <v>1671</v>
      </c>
      <c r="B43" s="11" t="s">
        <v>113</v>
      </c>
      <c r="C43" s="14" t="s">
        <v>1670</v>
      </c>
      <c r="D43" s="651">
        <v>5225.8799848604194</v>
      </c>
    </row>
    <row r="44" spans="1:4" ht="30" customHeight="1" thickTop="1" thickBot="1">
      <c r="A44" s="13" t="s">
        <v>184</v>
      </c>
      <c r="B44" s="11" t="s">
        <v>113</v>
      </c>
      <c r="C44" s="14" t="s">
        <v>185</v>
      </c>
      <c r="D44" s="651">
        <v>5225.8799848604194</v>
      </c>
    </row>
    <row r="45" spans="1:4" ht="30" customHeight="1" thickTop="1" thickBot="1">
      <c r="A45" s="13" t="s">
        <v>1602</v>
      </c>
      <c r="B45" s="11" t="s">
        <v>113</v>
      </c>
      <c r="C45" s="14" t="s">
        <v>1603</v>
      </c>
      <c r="D45" s="651">
        <v>4124.1238449670591</v>
      </c>
    </row>
    <row r="46" spans="1:4" ht="30" customHeight="1" thickTop="1" thickBot="1">
      <c r="A46" s="13" t="s">
        <v>188</v>
      </c>
      <c r="B46" s="11" t="s">
        <v>113</v>
      </c>
      <c r="C46" s="14" t="s">
        <v>189</v>
      </c>
      <c r="D46" s="651">
        <v>2266.1202429703994</v>
      </c>
    </row>
    <row r="47" spans="1:4" ht="30" customHeight="1" thickTop="1" thickBot="1">
      <c r="A47" s="13" t="s">
        <v>186</v>
      </c>
      <c r="B47" s="11" t="s">
        <v>113</v>
      </c>
      <c r="C47" s="14" t="s">
        <v>187</v>
      </c>
      <c r="D47" s="651">
        <v>2266.1202429703994</v>
      </c>
    </row>
    <row r="48" spans="1:4" ht="30" customHeight="1" thickTop="1" thickBot="1">
      <c r="A48" s="13" t="s">
        <v>190</v>
      </c>
      <c r="B48" s="11" t="s">
        <v>113</v>
      </c>
      <c r="C48" s="14" t="s">
        <v>191</v>
      </c>
      <c r="D48" s="651">
        <v>3095.366263928805</v>
      </c>
    </row>
    <row r="49" spans="1:4" ht="30" customHeight="1" thickTop="1" thickBot="1">
      <c r="A49" s="13" t="s">
        <v>201</v>
      </c>
      <c r="B49" s="11" t="s">
        <v>113</v>
      </c>
      <c r="C49" s="14" t="s">
        <v>1887</v>
      </c>
      <c r="D49" s="651">
        <v>135641.36132727226</v>
      </c>
    </row>
    <row r="50" spans="1:4" ht="30" customHeight="1" thickTop="1" thickBot="1">
      <c r="A50" s="13" t="s">
        <v>192</v>
      </c>
      <c r="B50" s="11" t="s">
        <v>113</v>
      </c>
      <c r="C50" s="14" t="s">
        <v>193</v>
      </c>
      <c r="D50" s="651">
        <v>64139.998862738037</v>
      </c>
    </row>
    <row r="51" spans="1:4" ht="30" customHeight="1" thickTop="1" thickBot="1">
      <c r="A51" s="13" t="s">
        <v>194</v>
      </c>
      <c r="B51" s="11" t="s">
        <v>113</v>
      </c>
      <c r="C51" s="14" t="s">
        <v>1886</v>
      </c>
      <c r="D51" s="651">
        <v>2826.5198992181899</v>
      </c>
    </row>
    <row r="52" spans="1:4" ht="30" customHeight="1" thickTop="1" thickBot="1">
      <c r="A52" s="13" t="s">
        <v>224</v>
      </c>
      <c r="B52" s="11" t="s">
        <v>92</v>
      </c>
      <c r="C52" s="14" t="s">
        <v>1890</v>
      </c>
      <c r="D52" s="651">
        <v>252224.86992089378</v>
      </c>
    </row>
    <row r="53" spans="1:4" ht="30" customHeight="1" thickTop="1" thickBot="1">
      <c r="A53" s="13" t="s">
        <v>195</v>
      </c>
      <c r="B53" s="11" t="s">
        <v>113</v>
      </c>
      <c r="C53" s="14" t="s">
        <v>196</v>
      </c>
      <c r="D53" s="651">
        <v>5500.7123787180344</v>
      </c>
    </row>
    <row r="54" spans="1:4" ht="30" customHeight="1" thickTop="1" thickBot="1">
      <c r="A54" s="13" t="s">
        <v>214</v>
      </c>
      <c r="B54" s="11" t="s">
        <v>113</v>
      </c>
      <c r="C54" s="14" t="s">
        <v>215</v>
      </c>
      <c r="D54" s="651">
        <v>12828.225442799043</v>
      </c>
    </row>
    <row r="55" spans="1:4" ht="30" customHeight="1" thickTop="1" thickBot="1">
      <c r="A55" s="13" t="s">
        <v>197</v>
      </c>
      <c r="B55" s="11" t="s">
        <v>113</v>
      </c>
      <c r="C55" s="14" t="s">
        <v>198</v>
      </c>
      <c r="D55" s="651">
        <v>493930.12107116426</v>
      </c>
    </row>
    <row r="56" spans="1:4" ht="30" customHeight="1" thickTop="1" thickBot="1">
      <c r="A56" s="13" t="s">
        <v>199</v>
      </c>
      <c r="B56" s="11" t="s">
        <v>113</v>
      </c>
      <c r="C56" s="14" t="s">
        <v>200</v>
      </c>
      <c r="D56" s="651">
        <v>13498.466089559764</v>
      </c>
    </row>
    <row r="57" spans="1:4" ht="30" customHeight="1" thickTop="1" thickBot="1">
      <c r="A57" s="13" t="s">
        <v>202</v>
      </c>
      <c r="B57" s="11" t="s">
        <v>113</v>
      </c>
      <c r="C57" s="14" t="s">
        <v>203</v>
      </c>
      <c r="D57" s="651">
        <v>154150.835349937</v>
      </c>
    </row>
    <row r="58" spans="1:4" ht="30" customHeight="1" thickTop="1" thickBot="1">
      <c r="A58" s="13" t="s">
        <v>212</v>
      </c>
      <c r="B58" s="11" t="s">
        <v>113</v>
      </c>
      <c r="C58" s="14" t="s">
        <v>213</v>
      </c>
      <c r="D58" s="651">
        <v>49403.731444059573</v>
      </c>
    </row>
    <row r="59" spans="1:4" ht="30" customHeight="1" thickTop="1" thickBot="1">
      <c r="A59" s="13" t="s">
        <v>206</v>
      </c>
      <c r="B59" s="11" t="s">
        <v>113</v>
      </c>
      <c r="C59" s="14" t="s">
        <v>207</v>
      </c>
      <c r="D59" s="651">
        <v>4866.0147965582601</v>
      </c>
    </row>
    <row r="60" spans="1:4" ht="30" customHeight="1" thickTop="1" thickBot="1">
      <c r="A60" s="13" t="s">
        <v>204</v>
      </c>
      <c r="B60" s="11" t="s">
        <v>113</v>
      </c>
      <c r="C60" s="14" t="s">
        <v>205</v>
      </c>
      <c r="D60" s="651">
        <v>4946.6919114461252</v>
      </c>
    </row>
    <row r="61" spans="1:4" ht="30" customHeight="1" thickTop="1" thickBot="1">
      <c r="A61" s="13" t="s">
        <v>208</v>
      </c>
      <c r="B61" s="11" t="s">
        <v>113</v>
      </c>
      <c r="C61" s="14" t="s">
        <v>209</v>
      </c>
      <c r="D61" s="651">
        <v>11847.688200315766</v>
      </c>
    </row>
    <row r="62" spans="1:4" ht="30" customHeight="1" thickTop="1" thickBot="1">
      <c r="A62" s="13" t="s">
        <v>210</v>
      </c>
      <c r="B62" s="11" t="s">
        <v>113</v>
      </c>
      <c r="C62" s="14" t="s">
        <v>211</v>
      </c>
      <c r="D62" s="651">
        <v>15346.70544880902</v>
      </c>
    </row>
    <row r="63" spans="1:4" ht="30" customHeight="1" thickTop="1" thickBot="1">
      <c r="A63" s="13" t="s">
        <v>217</v>
      </c>
      <c r="B63" s="11" t="s">
        <v>113</v>
      </c>
      <c r="C63" s="14" t="s">
        <v>218</v>
      </c>
      <c r="D63" s="651">
        <v>27060.119849521212</v>
      </c>
    </row>
    <row r="64" spans="1:4" ht="30" customHeight="1" thickTop="1" thickBot="1">
      <c r="A64" s="13" t="s">
        <v>219</v>
      </c>
      <c r="B64" s="11" t="s">
        <v>113</v>
      </c>
      <c r="C64" s="14" t="s">
        <v>220</v>
      </c>
      <c r="D64" s="651">
        <v>14132.599496090948</v>
      </c>
    </row>
    <row r="65" spans="1:4" ht="30" customHeight="1" thickTop="1" thickBot="1">
      <c r="A65" s="13" t="s">
        <v>216</v>
      </c>
      <c r="B65" s="11" t="s">
        <v>113</v>
      </c>
      <c r="C65" s="14" t="s">
        <v>1888</v>
      </c>
      <c r="D65" s="651">
        <v>14828.792221766646</v>
      </c>
    </row>
    <row r="66" spans="1:4" ht="30" customHeight="1" thickTop="1" thickBot="1">
      <c r="A66" s="13" t="s">
        <v>221</v>
      </c>
      <c r="B66" s="11" t="s">
        <v>113</v>
      </c>
      <c r="C66" s="14" t="s">
        <v>1889</v>
      </c>
      <c r="D66" s="651">
        <v>108481.94656711984</v>
      </c>
    </row>
    <row r="67" spans="1:4" ht="30" customHeight="1" thickTop="1" thickBot="1">
      <c r="A67" s="13" t="s">
        <v>222</v>
      </c>
      <c r="B67" s="11" t="s">
        <v>113</v>
      </c>
      <c r="C67" s="14" t="s">
        <v>223</v>
      </c>
      <c r="D67" s="651">
        <v>44385.95340341155</v>
      </c>
    </row>
    <row r="68" spans="1:4" ht="30" customHeight="1" thickTop="1" thickBot="1">
      <c r="A68" s="13" t="s">
        <v>225</v>
      </c>
      <c r="B68" s="11" t="s">
        <v>113</v>
      </c>
      <c r="C68" s="14" t="s">
        <v>226</v>
      </c>
      <c r="D68" s="651">
        <v>17695.932766243062</v>
      </c>
    </row>
    <row r="69" spans="1:4" ht="30" customHeight="1" thickTop="1" thickBot="1">
      <c r="A69" s="13" t="s">
        <v>227</v>
      </c>
      <c r="B69" s="11" t="s">
        <v>113</v>
      </c>
      <c r="C69" s="14" t="s">
        <v>1891</v>
      </c>
      <c r="D69" s="651">
        <v>18286.060473744506</v>
      </c>
    </row>
    <row r="70" spans="1:4" ht="30" customHeight="1" thickTop="1" thickBot="1">
      <c r="A70" s="13" t="s">
        <v>232</v>
      </c>
      <c r="B70" s="11" t="s">
        <v>233</v>
      </c>
      <c r="C70" s="14" t="s">
        <v>1894</v>
      </c>
      <c r="D70" s="651">
        <v>1455.0822588586334</v>
      </c>
    </row>
    <row r="71" spans="1:4" ht="30" customHeight="1" thickTop="1" thickBot="1">
      <c r="A71" s="13" t="s">
        <v>228</v>
      </c>
      <c r="B71" s="11" t="s">
        <v>113</v>
      </c>
      <c r="C71" s="14" t="s">
        <v>1892</v>
      </c>
      <c r="D71" s="651">
        <v>1455.0822588586334</v>
      </c>
    </row>
    <row r="72" spans="1:4" ht="30" customHeight="1" thickTop="1" thickBot="1">
      <c r="A72" s="13" t="s">
        <v>229</v>
      </c>
      <c r="B72" s="11" t="s">
        <v>113</v>
      </c>
      <c r="C72" s="14" t="s">
        <v>1893</v>
      </c>
      <c r="D72" s="651">
        <v>3603.1737171432969</v>
      </c>
    </row>
    <row r="73" spans="1:4" ht="30" customHeight="1" thickTop="1" thickBot="1">
      <c r="A73" s="13" t="s">
        <v>230</v>
      </c>
      <c r="B73" s="11" t="s">
        <v>113</v>
      </c>
      <c r="C73" s="14" t="s">
        <v>231</v>
      </c>
      <c r="D73" s="651">
        <v>5103.7068126882277</v>
      </c>
    </row>
    <row r="74" spans="1:4" ht="30" customHeight="1" thickTop="1" thickBot="1">
      <c r="A74" s="13" t="s">
        <v>234</v>
      </c>
      <c r="B74" s="11" t="s">
        <v>113</v>
      </c>
      <c r="C74" s="14" t="s">
        <v>235</v>
      </c>
      <c r="D74" s="651">
        <v>2042.4215045688218</v>
      </c>
    </row>
    <row r="75" spans="1:4" ht="30" customHeight="1" thickTop="1" thickBot="1">
      <c r="A75" s="13" t="s">
        <v>236</v>
      </c>
      <c r="B75" s="11" t="s">
        <v>113</v>
      </c>
      <c r="C75" s="14" t="s">
        <v>237</v>
      </c>
      <c r="D75" s="651">
        <v>321263.04159101949</v>
      </c>
    </row>
    <row r="76" spans="1:4" ht="30" customHeight="1" thickTop="1" thickBot="1">
      <c r="A76" s="13" t="s">
        <v>238</v>
      </c>
      <c r="B76" s="11" t="s">
        <v>113</v>
      </c>
      <c r="C76" s="14" t="s">
        <v>239</v>
      </c>
      <c r="D76" s="651">
        <v>408239.74154768046</v>
      </c>
    </row>
    <row r="77" spans="1:4" ht="30" customHeight="1" thickTop="1" thickBot="1">
      <c r="A77" s="13" t="s">
        <v>240</v>
      </c>
      <c r="B77" s="11" t="s">
        <v>113</v>
      </c>
      <c r="C77" s="14" t="s">
        <v>1895</v>
      </c>
      <c r="D77" s="651">
        <v>3095.366263928805</v>
      </c>
    </row>
    <row r="78" spans="1:4" ht="30" customHeight="1" thickTop="1" thickBot="1">
      <c r="A78" s="13" t="s">
        <v>241</v>
      </c>
      <c r="B78" s="11" t="s">
        <v>113</v>
      </c>
      <c r="C78" s="14" t="s">
        <v>1896</v>
      </c>
      <c r="D78" s="651">
        <v>185721.97583572831</v>
      </c>
    </row>
    <row r="79" spans="1:4" ht="30" customHeight="1" thickTop="1" thickBot="1">
      <c r="A79" s="13" t="s">
        <v>246</v>
      </c>
      <c r="B79" s="11" t="s">
        <v>113</v>
      </c>
      <c r="C79" s="14" t="s">
        <v>1901</v>
      </c>
      <c r="D79" s="651">
        <v>132658.00060330704</v>
      </c>
    </row>
    <row r="80" spans="1:4" ht="30" customHeight="1" thickTop="1" thickBot="1">
      <c r="A80" s="13" t="s">
        <v>243</v>
      </c>
      <c r="B80" s="11" t="s">
        <v>113</v>
      </c>
      <c r="C80" s="14" t="s">
        <v>1898</v>
      </c>
      <c r="D80" s="651">
        <v>185721.97583572831</v>
      </c>
    </row>
    <row r="81" spans="1:4" ht="30" customHeight="1" thickTop="1" thickBot="1">
      <c r="A81" s="13" t="s">
        <v>244</v>
      </c>
      <c r="B81" s="11" t="s">
        <v>113</v>
      </c>
      <c r="C81" s="14" t="s">
        <v>1899</v>
      </c>
      <c r="D81" s="651">
        <v>564434.02102435764</v>
      </c>
    </row>
    <row r="82" spans="1:4" ht="30" customHeight="1" thickTop="1" thickBot="1">
      <c r="A82" s="13" t="s">
        <v>245</v>
      </c>
      <c r="B82" s="11" t="s">
        <v>113</v>
      </c>
      <c r="C82" s="14" t="s">
        <v>1900</v>
      </c>
      <c r="D82" s="651">
        <v>157583.27987425707</v>
      </c>
    </row>
    <row r="83" spans="1:4" ht="30" customHeight="1" thickTop="1" thickBot="1">
      <c r="A83" s="13" t="s">
        <v>247</v>
      </c>
      <c r="B83" s="11" t="s">
        <v>113</v>
      </c>
      <c r="C83" s="14" t="s">
        <v>1902</v>
      </c>
      <c r="D83" s="651">
        <v>157583.27987425707</v>
      </c>
    </row>
    <row r="84" spans="1:4" ht="30" customHeight="1" thickTop="1" thickBot="1">
      <c r="A84" s="13" t="s">
        <v>242</v>
      </c>
      <c r="B84" s="11" t="s">
        <v>113</v>
      </c>
      <c r="C84" s="14" t="s">
        <v>1897</v>
      </c>
      <c r="D84" s="651">
        <v>155774.53280900884</v>
      </c>
    </row>
    <row r="85" spans="1:4" ht="30" customHeight="1" thickTop="1" thickBot="1">
      <c r="A85" s="13" t="s">
        <v>248</v>
      </c>
      <c r="B85" s="11" t="s">
        <v>113</v>
      </c>
      <c r="C85" s="14" t="s">
        <v>1903</v>
      </c>
      <c r="D85" s="651">
        <v>386920.78299110068</v>
      </c>
    </row>
    <row r="86" spans="1:4" ht="30" customHeight="1" thickTop="1" thickBot="1">
      <c r="A86" s="13" t="s">
        <v>249</v>
      </c>
      <c r="B86" s="11" t="s">
        <v>113</v>
      </c>
      <c r="C86" s="14" t="s">
        <v>250</v>
      </c>
      <c r="D86" s="651">
        <v>3771.6647753754351</v>
      </c>
    </row>
    <row r="87" spans="1:4" ht="30" customHeight="1" thickTop="1" thickBot="1">
      <c r="A87" s="13" t="s">
        <v>255</v>
      </c>
      <c r="B87" s="11" t="s">
        <v>113</v>
      </c>
      <c r="C87" s="14" t="s">
        <v>256</v>
      </c>
      <c r="D87" s="651">
        <v>2129457.2147232117</v>
      </c>
    </row>
    <row r="88" spans="1:4" ht="30" customHeight="1" thickTop="1" thickBot="1">
      <c r="A88" s="13" t="s">
        <v>253</v>
      </c>
      <c r="B88" s="11" t="s">
        <v>113</v>
      </c>
      <c r="C88" s="14" t="s">
        <v>254</v>
      </c>
      <c r="D88" s="651">
        <v>31893.976635250041</v>
      </c>
    </row>
    <row r="89" spans="1:4" ht="30" customHeight="1" thickTop="1" thickBot="1">
      <c r="A89" s="13" t="s">
        <v>251</v>
      </c>
      <c r="B89" s="11" t="s">
        <v>113</v>
      </c>
      <c r="C89" s="14" t="s">
        <v>252</v>
      </c>
      <c r="D89" s="651">
        <v>30123.593512745716</v>
      </c>
    </row>
    <row r="90" spans="1:4" ht="30" customHeight="1" thickTop="1" thickBot="1">
      <c r="A90" s="13" t="s">
        <v>257</v>
      </c>
      <c r="B90" s="11" t="s">
        <v>113</v>
      </c>
      <c r="C90" s="14" t="s">
        <v>258</v>
      </c>
      <c r="D90" s="651">
        <v>5196.7471259057957</v>
      </c>
    </row>
    <row r="91" spans="1:4" ht="30" customHeight="1" thickTop="1" thickBot="1">
      <c r="A91" s="13" t="s">
        <v>259</v>
      </c>
      <c r="B91" s="11" t="s">
        <v>113</v>
      </c>
      <c r="C91" s="14" t="s">
        <v>260</v>
      </c>
      <c r="D91" s="651">
        <v>83382.901202565175</v>
      </c>
    </row>
    <row r="92" spans="1:4" ht="30" customHeight="1" thickTop="1" thickBot="1">
      <c r="A92" s="13" t="s">
        <v>261</v>
      </c>
      <c r="B92" s="11" t="s">
        <v>113</v>
      </c>
      <c r="C92" s="14" t="s">
        <v>262</v>
      </c>
      <c r="D92" s="651">
        <v>5745.7627893006738</v>
      </c>
    </row>
    <row r="93" spans="1:4" ht="30" customHeight="1" thickTop="1" thickBot="1">
      <c r="A93" s="13" t="s">
        <v>263</v>
      </c>
      <c r="B93" s="11" t="s">
        <v>113</v>
      </c>
      <c r="C93" s="14" t="s">
        <v>264</v>
      </c>
      <c r="D93" s="651">
        <v>6205.9319144511164</v>
      </c>
    </row>
    <row r="94" spans="1:4" ht="30" customHeight="1" thickTop="1" thickBot="1">
      <c r="A94" s="13" t="s">
        <v>265</v>
      </c>
      <c r="B94" s="11" t="s">
        <v>113</v>
      </c>
      <c r="C94" s="14" t="s">
        <v>266</v>
      </c>
      <c r="D94" s="651">
        <v>6205.9319144511164</v>
      </c>
    </row>
    <row r="95" spans="1:4" ht="30" customHeight="1" thickTop="1" thickBot="1">
      <c r="A95" s="13" t="s">
        <v>267</v>
      </c>
      <c r="B95" s="11" t="s">
        <v>113</v>
      </c>
      <c r="C95" s="14" t="s">
        <v>268</v>
      </c>
      <c r="D95" s="651">
        <v>6964.8342086519069</v>
      </c>
    </row>
    <row r="96" spans="1:4" ht="30" customHeight="1" thickTop="1" thickBot="1">
      <c r="A96" s="13" t="s">
        <v>269</v>
      </c>
      <c r="B96" s="11" t="s">
        <v>113</v>
      </c>
      <c r="C96" s="14" t="s">
        <v>270</v>
      </c>
      <c r="D96" s="651">
        <v>133091.96701358436</v>
      </c>
    </row>
    <row r="97" spans="1:4" ht="30" customHeight="1" thickTop="1" thickBot="1">
      <c r="A97" s="13" t="s">
        <v>271</v>
      </c>
      <c r="B97" s="11" t="s">
        <v>113</v>
      </c>
      <c r="C97" s="14" t="s">
        <v>272</v>
      </c>
      <c r="D97" s="651">
        <v>133091.96701358436</v>
      </c>
    </row>
    <row r="98" spans="1:4" ht="30" customHeight="1" thickTop="1" thickBot="1">
      <c r="A98" s="13" t="s">
        <v>273</v>
      </c>
      <c r="B98" s="11" t="s">
        <v>113</v>
      </c>
      <c r="C98" s="14" t="s">
        <v>274</v>
      </c>
      <c r="D98" s="651">
        <v>4421.9518056125789</v>
      </c>
    </row>
    <row r="99" spans="1:4" ht="30" customHeight="1" thickTop="1" thickBot="1">
      <c r="A99" s="13" t="s">
        <v>275</v>
      </c>
      <c r="B99" s="11" t="s">
        <v>113</v>
      </c>
      <c r="C99" s="14" t="s">
        <v>276</v>
      </c>
      <c r="D99" s="651">
        <v>10999.735173867339</v>
      </c>
    </row>
    <row r="100" spans="1:4" ht="30" customHeight="1" thickTop="1" thickBot="1">
      <c r="A100" s="13" t="s">
        <v>277</v>
      </c>
      <c r="B100" s="11" t="s">
        <v>113</v>
      </c>
      <c r="C100" s="14" t="s">
        <v>278</v>
      </c>
      <c r="D100" s="651">
        <v>500294.02216161962</v>
      </c>
    </row>
    <row r="101" spans="1:4" ht="30" customHeight="1" thickTop="1" thickBot="1">
      <c r="A101" s="13" t="s">
        <v>279</v>
      </c>
      <c r="B101" s="11" t="s">
        <v>113</v>
      </c>
      <c r="C101" s="14" t="s">
        <v>1904</v>
      </c>
      <c r="D101" s="651">
        <v>500294.02216161962</v>
      </c>
    </row>
    <row r="102" spans="1:4" ht="30" customHeight="1" thickTop="1" thickBot="1">
      <c r="A102" s="13" t="s">
        <v>280</v>
      </c>
      <c r="B102" s="11" t="s">
        <v>113</v>
      </c>
      <c r="C102" s="14" t="s">
        <v>281</v>
      </c>
      <c r="D102" s="651">
        <v>500294.02216161962</v>
      </c>
    </row>
    <row r="103" spans="1:4" ht="30" customHeight="1" thickTop="1" thickBot="1">
      <c r="A103" s="13" t="s">
        <v>282</v>
      </c>
      <c r="B103" s="11" t="s">
        <v>113</v>
      </c>
      <c r="C103" s="14" t="s">
        <v>283</v>
      </c>
      <c r="D103" s="651">
        <v>731198.69507823081</v>
      </c>
    </row>
    <row r="104" spans="1:4" ht="30" customHeight="1" thickTop="1" thickBot="1">
      <c r="A104" s="13" t="s">
        <v>284</v>
      </c>
      <c r="B104" s="11" t="s">
        <v>113</v>
      </c>
      <c r="C104" s="14" t="s">
        <v>285</v>
      </c>
      <c r="D104" s="651">
        <v>705543.37254388991</v>
      </c>
    </row>
    <row r="105" spans="1:4" ht="30" customHeight="1" thickTop="1" thickBot="1">
      <c r="A105" s="13" t="s">
        <v>286</v>
      </c>
      <c r="B105" s="11" t="s">
        <v>113</v>
      </c>
      <c r="C105" s="14" t="s">
        <v>287</v>
      </c>
      <c r="D105" s="651">
        <v>359185.79899334448</v>
      </c>
    </row>
    <row r="106" spans="1:4" ht="30" customHeight="1" thickTop="1" thickBot="1">
      <c r="A106" s="13" t="s">
        <v>288</v>
      </c>
      <c r="B106" s="11" t="s">
        <v>113</v>
      </c>
      <c r="C106" s="14" t="s">
        <v>289</v>
      </c>
      <c r="D106" s="651">
        <v>5672.0635925404649</v>
      </c>
    </row>
    <row r="107" spans="1:4" ht="30" customHeight="1" thickTop="1" thickBot="1">
      <c r="A107" s="13" t="s">
        <v>290</v>
      </c>
      <c r="B107" s="11" t="s">
        <v>113</v>
      </c>
      <c r="C107" s="14" t="s">
        <v>291</v>
      </c>
      <c r="D107" s="651">
        <v>667058.69621549291</v>
      </c>
    </row>
    <row r="108" spans="1:4" ht="30" customHeight="1" thickTop="1" thickBot="1">
      <c r="A108" s="13" t="s">
        <v>292</v>
      </c>
      <c r="B108" s="11" t="s">
        <v>113</v>
      </c>
      <c r="C108" s="14" t="s">
        <v>293</v>
      </c>
      <c r="D108" s="651">
        <v>4404.263998390129</v>
      </c>
    </row>
    <row r="109" spans="1:4" ht="30" customHeight="1" thickTop="1" thickBot="1">
      <c r="A109" s="13" t="s">
        <v>294</v>
      </c>
      <c r="B109" s="11" t="s">
        <v>113</v>
      </c>
      <c r="C109" s="14" t="s">
        <v>1905</v>
      </c>
      <c r="D109" s="651">
        <v>1174076.5635186057</v>
      </c>
    </row>
    <row r="110" spans="1:4" ht="30" customHeight="1" thickTop="1" thickBot="1">
      <c r="A110" s="13" t="s">
        <v>295</v>
      </c>
      <c r="B110" s="11" t="s">
        <v>113</v>
      </c>
      <c r="C110" s="14" t="s">
        <v>296</v>
      </c>
      <c r="D110" s="651">
        <v>3878.832077958516</v>
      </c>
    </row>
    <row r="111" spans="1:4" ht="30" customHeight="1" thickTop="1" thickBot="1">
      <c r="A111" s="13" t="s">
        <v>297</v>
      </c>
      <c r="B111" s="11" t="s">
        <v>113</v>
      </c>
      <c r="C111" s="14" t="s">
        <v>298</v>
      </c>
      <c r="D111" s="651">
        <v>524265.84462025855</v>
      </c>
    </row>
    <row r="112" spans="1:4" ht="30" customHeight="1" thickTop="1" thickBot="1">
      <c r="A112" s="13" t="s">
        <v>299</v>
      </c>
      <c r="B112" s="11" t="s">
        <v>113</v>
      </c>
      <c r="C112" s="14" t="s">
        <v>300</v>
      </c>
      <c r="D112" s="651">
        <v>590090.47190995573</v>
      </c>
    </row>
    <row r="113" spans="1:4" ht="30" customHeight="1" thickTop="1" thickBot="1">
      <c r="A113" s="13" t="s">
        <v>301</v>
      </c>
      <c r="B113" s="11" t="s">
        <v>113</v>
      </c>
      <c r="C113" s="14" t="s">
        <v>302</v>
      </c>
      <c r="D113" s="651">
        <v>6463.1960010865432</v>
      </c>
    </row>
    <row r="114" spans="1:4" ht="30" customHeight="1" thickTop="1" thickBot="1">
      <c r="A114" s="13" t="s">
        <v>305</v>
      </c>
      <c r="B114" s="11" t="s">
        <v>113</v>
      </c>
      <c r="C114" s="14" t="s">
        <v>306</v>
      </c>
      <c r="D114" s="651">
        <v>92860.987917864157</v>
      </c>
    </row>
    <row r="115" spans="1:4" ht="30" customHeight="1" thickTop="1" thickBot="1">
      <c r="A115" s="13" t="s">
        <v>303</v>
      </c>
      <c r="B115" s="11" t="s">
        <v>113</v>
      </c>
      <c r="C115" s="14" t="s">
        <v>304</v>
      </c>
      <c r="D115" s="651">
        <v>95653.7211243208</v>
      </c>
    </row>
    <row r="116" spans="1:4" ht="30" customHeight="1" thickTop="1" thickBot="1">
      <c r="A116" s="13" t="s">
        <v>309</v>
      </c>
      <c r="B116" s="11" t="s">
        <v>113</v>
      </c>
      <c r="C116" s="14" t="s">
        <v>1906</v>
      </c>
      <c r="D116" s="651">
        <v>151838.84362398967</v>
      </c>
    </row>
    <row r="117" spans="1:4" ht="30" customHeight="1" thickTop="1" thickBot="1">
      <c r="A117" s="13" t="s">
        <v>310</v>
      </c>
      <c r="B117" s="11" t="s">
        <v>113</v>
      </c>
      <c r="C117" s="14" t="s">
        <v>311</v>
      </c>
      <c r="D117" s="651">
        <v>193150.85486915745</v>
      </c>
    </row>
    <row r="118" spans="1:4" ht="30" customHeight="1" thickTop="1" thickBot="1">
      <c r="A118" s="13" t="s">
        <v>313</v>
      </c>
      <c r="B118" s="11" t="s">
        <v>113</v>
      </c>
      <c r="C118" s="14" t="s">
        <v>1908</v>
      </c>
      <c r="D118" s="651">
        <v>193150.85486915745</v>
      </c>
    </row>
    <row r="119" spans="1:4" ht="30" customHeight="1" thickTop="1" thickBot="1">
      <c r="A119" s="13" t="s">
        <v>318</v>
      </c>
      <c r="B119" s="11" t="s">
        <v>113</v>
      </c>
      <c r="C119" s="14" t="s">
        <v>319</v>
      </c>
      <c r="D119" s="651">
        <v>193150.85486915745</v>
      </c>
    </row>
    <row r="120" spans="1:4" ht="30" customHeight="1" thickTop="1" thickBot="1">
      <c r="A120" s="13" t="s">
        <v>314</v>
      </c>
      <c r="B120" s="11" t="s">
        <v>113</v>
      </c>
      <c r="C120" s="14" t="s">
        <v>315</v>
      </c>
      <c r="D120" s="651">
        <v>193150.85486915745</v>
      </c>
    </row>
    <row r="121" spans="1:4" ht="30" customHeight="1" thickTop="1" thickBot="1">
      <c r="A121" s="13" t="s">
        <v>1647</v>
      </c>
      <c r="B121" s="11" t="s">
        <v>113</v>
      </c>
      <c r="C121" s="14" t="s">
        <v>1648</v>
      </c>
      <c r="D121" s="651">
        <v>128279.99772547607</v>
      </c>
    </row>
    <row r="122" spans="1:4" ht="30" customHeight="1" thickTop="1" thickBot="1">
      <c r="A122" s="13" t="s">
        <v>322</v>
      </c>
      <c r="B122" s="11" t="s">
        <v>113</v>
      </c>
      <c r="C122" s="14" t="s">
        <v>323</v>
      </c>
      <c r="D122" s="651">
        <v>128279.99772547607</v>
      </c>
    </row>
    <row r="123" spans="1:4" ht="30" customHeight="1" thickTop="1" thickBot="1">
      <c r="A123" s="13" t="s">
        <v>320</v>
      </c>
      <c r="B123" s="11" t="s">
        <v>113</v>
      </c>
      <c r="C123" s="14" t="s">
        <v>321</v>
      </c>
      <c r="D123" s="651">
        <v>128279.99772547607</v>
      </c>
    </row>
    <row r="124" spans="1:4" ht="30" customHeight="1" thickTop="1" thickBot="1">
      <c r="A124" s="13" t="s">
        <v>312</v>
      </c>
      <c r="B124" s="11" t="s">
        <v>113</v>
      </c>
      <c r="C124" s="14" t="s">
        <v>1907</v>
      </c>
      <c r="D124" s="651">
        <v>138014.28402110696</v>
      </c>
    </row>
    <row r="125" spans="1:4" ht="30" customHeight="1" thickTop="1" thickBot="1">
      <c r="A125" s="13" t="s">
        <v>316</v>
      </c>
      <c r="B125" s="11" t="s">
        <v>113</v>
      </c>
      <c r="C125" s="14" t="s">
        <v>317</v>
      </c>
      <c r="D125" s="651">
        <v>187020.74906933549</v>
      </c>
    </row>
    <row r="126" spans="1:4" ht="30" customHeight="1" thickTop="1" thickBot="1">
      <c r="A126" s="13" t="s">
        <v>307</v>
      </c>
      <c r="B126" s="11" t="s">
        <v>113</v>
      </c>
      <c r="C126" s="14" t="s">
        <v>308</v>
      </c>
      <c r="D126" s="651">
        <v>201410.69940536804</v>
      </c>
    </row>
    <row r="127" spans="1:4" ht="30" customHeight="1" thickTop="1" thickBot="1">
      <c r="A127" s="13" t="s">
        <v>324</v>
      </c>
      <c r="B127" s="11" t="s">
        <v>113</v>
      </c>
      <c r="C127" s="14" t="s">
        <v>325</v>
      </c>
      <c r="D127" s="651">
        <v>1560.6888725691454</v>
      </c>
    </row>
    <row r="128" spans="1:4" ht="30" customHeight="1" thickTop="1" thickBot="1">
      <c r="A128" s="13" t="s">
        <v>326</v>
      </c>
      <c r="B128" s="11" t="s">
        <v>113</v>
      </c>
      <c r="C128" s="14" t="s">
        <v>327</v>
      </c>
      <c r="D128" s="651">
        <v>136901.72968153446</v>
      </c>
    </row>
    <row r="129" spans="1:4" ht="30" customHeight="1" thickTop="1" thickBot="1">
      <c r="A129" s="13" t="s">
        <v>328</v>
      </c>
      <c r="B129" s="11" t="s">
        <v>113</v>
      </c>
      <c r="C129" s="14" t="s">
        <v>329</v>
      </c>
      <c r="D129" s="651">
        <v>557.68615713137467</v>
      </c>
    </row>
    <row r="130" spans="1:4" ht="30" customHeight="1" thickTop="1" thickBot="1">
      <c r="A130" s="13" t="s">
        <v>330</v>
      </c>
      <c r="B130" s="11" t="s">
        <v>113</v>
      </c>
      <c r="C130" s="14" t="s">
        <v>331</v>
      </c>
      <c r="D130" s="651">
        <v>3121.3777451382907</v>
      </c>
    </row>
    <row r="131" spans="1:4" ht="30" customHeight="1" thickTop="1" thickBot="1">
      <c r="A131" s="13" t="s">
        <v>332</v>
      </c>
      <c r="B131" s="11" t="s">
        <v>113</v>
      </c>
      <c r="C131" s="14" t="s">
        <v>333</v>
      </c>
      <c r="D131" s="651">
        <v>3121.3777451382907</v>
      </c>
    </row>
    <row r="132" spans="1:4" ht="30" customHeight="1" thickTop="1" thickBot="1">
      <c r="A132" s="13" t="s">
        <v>334</v>
      </c>
      <c r="B132" s="11" t="s">
        <v>113</v>
      </c>
      <c r="C132" s="14" t="s">
        <v>1675</v>
      </c>
      <c r="D132" s="651">
        <v>4269.004296100803</v>
      </c>
    </row>
    <row r="133" spans="1:4" ht="30" customHeight="1" thickTop="1" thickBot="1">
      <c r="A133" s="13" t="s">
        <v>335</v>
      </c>
      <c r="B133" s="11" t="s">
        <v>92</v>
      </c>
      <c r="C133" s="14" t="s">
        <v>1909</v>
      </c>
      <c r="D133" s="651">
        <v>400235.21772929572</v>
      </c>
    </row>
    <row r="134" spans="1:4" ht="30" customHeight="1" thickTop="1" thickBot="1">
      <c r="A134" s="13" t="s">
        <v>336</v>
      </c>
      <c r="B134" s="11" t="s">
        <v>113</v>
      </c>
      <c r="C134" s="14" t="s">
        <v>337</v>
      </c>
      <c r="D134" s="651">
        <v>1940.76416233744</v>
      </c>
    </row>
    <row r="135" spans="1:4" ht="30" customHeight="1" thickTop="1" thickBot="1">
      <c r="A135" s="13" t="s">
        <v>338</v>
      </c>
      <c r="B135" s="11" t="s">
        <v>339</v>
      </c>
      <c r="C135" s="14" t="s">
        <v>340</v>
      </c>
      <c r="D135" s="651">
        <v>1682.3717244448387</v>
      </c>
    </row>
    <row r="136" spans="1:4" ht="30" customHeight="1" thickTop="1" thickBot="1">
      <c r="A136" s="13" t="s">
        <v>352</v>
      </c>
      <c r="B136" s="11" t="s">
        <v>339</v>
      </c>
      <c r="C136" s="14" t="s">
        <v>353</v>
      </c>
      <c r="D136" s="651">
        <v>1474.7550931250194</v>
      </c>
    </row>
    <row r="137" spans="1:4" ht="30" customHeight="1" thickTop="1" thickBot="1">
      <c r="A137" s="13" t="s">
        <v>343</v>
      </c>
      <c r="B137" s="11" t="s">
        <v>344</v>
      </c>
      <c r="C137" s="14" t="s">
        <v>345</v>
      </c>
      <c r="D137" s="651">
        <v>104.93666691708248</v>
      </c>
    </row>
    <row r="138" spans="1:4" ht="30" customHeight="1" thickTop="1" thickBot="1">
      <c r="A138" s="13" t="s">
        <v>346</v>
      </c>
      <c r="B138" s="11" t="s">
        <v>344</v>
      </c>
      <c r="C138" s="14" t="s">
        <v>347</v>
      </c>
      <c r="D138" s="651">
        <v>13.540215086075161</v>
      </c>
    </row>
    <row r="139" spans="1:4" ht="30" customHeight="1" thickTop="1" thickBot="1">
      <c r="A139" s="13" t="s">
        <v>350</v>
      </c>
      <c r="B139" s="11" t="s">
        <v>339</v>
      </c>
      <c r="C139" s="14" t="s">
        <v>351</v>
      </c>
      <c r="D139" s="651">
        <v>1682.3717244448387</v>
      </c>
    </row>
    <row r="140" spans="1:4" ht="30" customHeight="1" thickTop="1" thickBot="1">
      <c r="A140" s="13" t="s">
        <v>348</v>
      </c>
      <c r="B140" s="11" t="s">
        <v>339</v>
      </c>
      <c r="C140" s="14" t="s">
        <v>349</v>
      </c>
      <c r="D140" s="651">
        <v>1682.3717244448387</v>
      </c>
    </row>
    <row r="141" spans="1:4" ht="30" customHeight="1" thickTop="1" thickBot="1">
      <c r="A141" s="13" t="s">
        <v>356</v>
      </c>
      <c r="B141" s="11" t="s">
        <v>113</v>
      </c>
      <c r="C141" s="14" t="s">
        <v>357</v>
      </c>
      <c r="D141" s="651">
        <v>65470.324994944924</v>
      </c>
    </row>
    <row r="142" spans="1:4" ht="30" customHeight="1" thickTop="1" thickBot="1">
      <c r="A142" s="13" t="s">
        <v>341</v>
      </c>
      <c r="B142" s="11" t="s">
        <v>339</v>
      </c>
      <c r="C142" s="14" t="s">
        <v>342</v>
      </c>
      <c r="D142" s="651">
        <v>1474.7550931250194</v>
      </c>
    </row>
    <row r="143" spans="1:4" ht="30" customHeight="1" thickTop="1" thickBot="1">
      <c r="A143" s="13" t="s">
        <v>354</v>
      </c>
      <c r="B143" s="11" t="s">
        <v>113</v>
      </c>
      <c r="C143" s="14" t="s">
        <v>355</v>
      </c>
      <c r="D143" s="651">
        <v>96209.998294107063</v>
      </c>
    </row>
    <row r="144" spans="1:4" ht="30" customHeight="1" thickTop="1" thickBot="1">
      <c r="A144" s="13" t="s">
        <v>359</v>
      </c>
      <c r="B144" s="11" t="s">
        <v>113</v>
      </c>
      <c r="C144" s="14" t="s">
        <v>360</v>
      </c>
      <c r="D144" s="651">
        <v>224491.12437084029</v>
      </c>
    </row>
    <row r="145" spans="1:4" ht="68.25" customHeight="1" thickTop="1" thickBot="1">
      <c r="A145" s="13" t="s">
        <v>358</v>
      </c>
      <c r="B145" s="11" t="s">
        <v>113</v>
      </c>
      <c r="C145" s="14" t="s">
        <v>2196</v>
      </c>
      <c r="D145" s="651">
        <v>256561.12380220933</v>
      </c>
    </row>
    <row r="146" spans="1:4" ht="30" customHeight="1" thickTop="1" thickBot="1">
      <c r="A146" s="13" t="s">
        <v>361</v>
      </c>
      <c r="B146" s="11" t="s">
        <v>113</v>
      </c>
      <c r="C146" s="14" t="s">
        <v>1910</v>
      </c>
      <c r="D146" s="651">
        <v>421969.51964496064</v>
      </c>
    </row>
    <row r="147" spans="1:4" ht="30" customHeight="1" thickTop="1" thickBot="1">
      <c r="A147" s="13" t="s">
        <v>362</v>
      </c>
      <c r="B147" s="11" t="s">
        <v>113</v>
      </c>
      <c r="C147" s="14" t="s">
        <v>1911</v>
      </c>
      <c r="D147" s="651">
        <v>421969.51964496064</v>
      </c>
    </row>
    <row r="148" spans="1:4" ht="30" customHeight="1" thickTop="1" thickBot="1">
      <c r="A148" s="13" t="s">
        <v>367</v>
      </c>
      <c r="B148" s="11" t="s">
        <v>113</v>
      </c>
      <c r="C148" s="14" t="s">
        <v>368</v>
      </c>
      <c r="D148" s="651">
        <v>4824.9563544848779</v>
      </c>
    </row>
    <row r="149" spans="1:4" ht="30" customHeight="1" thickTop="1" thickBot="1">
      <c r="A149" s="13" t="s">
        <v>363</v>
      </c>
      <c r="B149" s="11" t="s">
        <v>113</v>
      </c>
      <c r="C149" s="14" t="s">
        <v>364</v>
      </c>
      <c r="D149" s="651">
        <v>4529.1191081956604</v>
      </c>
    </row>
    <row r="150" spans="1:4" ht="30" customHeight="1" thickTop="1" thickBot="1">
      <c r="A150" s="13" t="s">
        <v>158</v>
      </c>
      <c r="B150" s="11" t="s">
        <v>113</v>
      </c>
      <c r="C150" s="14" t="s">
        <v>159</v>
      </c>
      <c r="D150" s="651">
        <v>48287.713717289364</v>
      </c>
    </row>
    <row r="151" spans="1:4" ht="30" customHeight="1" thickTop="1" thickBot="1">
      <c r="A151" s="13" t="s">
        <v>369</v>
      </c>
      <c r="B151" s="11" t="s">
        <v>113</v>
      </c>
      <c r="C151" s="14" t="s">
        <v>370</v>
      </c>
      <c r="D151" s="651">
        <v>64566.5156379494</v>
      </c>
    </row>
    <row r="152" spans="1:4" ht="30" customHeight="1" thickTop="1" thickBot="1">
      <c r="A152" s="13" t="s">
        <v>371</v>
      </c>
      <c r="B152" s="11" t="s">
        <v>113</v>
      </c>
      <c r="C152" s="14" t="s">
        <v>372</v>
      </c>
      <c r="D152" s="651">
        <v>132770.83572902431</v>
      </c>
    </row>
    <row r="153" spans="1:4" ht="30" customHeight="1" thickTop="1" thickBot="1">
      <c r="A153" s="13" t="s">
        <v>365</v>
      </c>
      <c r="B153" s="11" t="s">
        <v>113</v>
      </c>
      <c r="C153" s="14" t="s">
        <v>366</v>
      </c>
      <c r="D153" s="651">
        <v>132770.83572902431</v>
      </c>
    </row>
    <row r="154" spans="1:4" ht="30" customHeight="1" thickTop="1" thickBot="1">
      <c r="A154" s="13" t="s">
        <v>373</v>
      </c>
      <c r="B154" s="11" t="s">
        <v>113</v>
      </c>
      <c r="C154" s="14" t="s">
        <v>374</v>
      </c>
      <c r="D154" s="651">
        <v>71518.28773339183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1" zoomScaleNormal="91"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202" customWidth="1"/>
    <col min="4" max="4" width="18.85546875" style="186" customWidth="1"/>
  </cols>
  <sheetData>
    <row r="1" spans="1:4" ht="81.75" customHeight="1" thickTop="1" thickBot="1">
      <c r="A1" s="686" t="s">
        <v>1849</v>
      </c>
      <c r="B1" s="687"/>
      <c r="C1" s="687"/>
      <c r="D1" s="688"/>
    </row>
    <row r="2" spans="1:4" ht="47.25" customHeight="1" thickTop="1" thickBot="1">
      <c r="A2" s="685" t="s">
        <v>375</v>
      </c>
      <c r="B2" s="685"/>
      <c r="C2" s="685"/>
      <c r="D2" s="68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1845</v>
      </c>
    </row>
    <row r="6" spans="1:4" ht="16.5" thickTop="1" thickBot="1">
      <c r="A6" s="662" t="s">
        <v>742</v>
      </c>
      <c r="B6" s="662" t="s">
        <v>377</v>
      </c>
      <c r="C6" s="663" t="s">
        <v>2238</v>
      </c>
      <c r="D6" s="650">
        <v>3986.84129506095</v>
      </c>
    </row>
    <row r="7" spans="1:4" ht="16.5" thickTop="1" thickBot="1">
      <c r="A7" s="662" t="s">
        <v>747</v>
      </c>
      <c r="B7" s="662" t="s">
        <v>377</v>
      </c>
      <c r="C7" s="663" t="s">
        <v>748</v>
      </c>
      <c r="D7" s="650">
        <v>3986.84129506095</v>
      </c>
    </row>
    <row r="8" spans="1:4" ht="16.5" thickTop="1" thickBot="1">
      <c r="A8" s="662" t="s">
        <v>743</v>
      </c>
      <c r="B8" s="662" t="s">
        <v>377</v>
      </c>
      <c r="C8" s="663" t="s">
        <v>744</v>
      </c>
      <c r="D8" s="650">
        <v>4440.4744393685969</v>
      </c>
    </row>
    <row r="9" spans="1:4" ht="16.5" thickTop="1" thickBot="1">
      <c r="A9" s="662" t="s">
        <v>745</v>
      </c>
      <c r="B9" s="662" t="s">
        <v>377</v>
      </c>
      <c r="C9" s="663" t="s">
        <v>746</v>
      </c>
      <c r="D9" s="650">
        <v>4300.8613796948866</v>
      </c>
    </row>
    <row r="10" spans="1:4" ht="16.5" thickTop="1" thickBot="1">
      <c r="A10" s="662" t="s">
        <v>1667</v>
      </c>
      <c r="B10" s="662" t="s">
        <v>377</v>
      </c>
      <c r="C10" s="663" t="s">
        <v>1666</v>
      </c>
      <c r="D10" s="650">
        <v>11373.230975141701</v>
      </c>
    </row>
    <row r="11" spans="1:4" ht="16.5" thickTop="1" thickBot="1">
      <c r="A11" s="662" t="s">
        <v>751</v>
      </c>
      <c r="B11" s="662" t="s">
        <v>377</v>
      </c>
      <c r="C11" s="663" t="s">
        <v>752</v>
      </c>
      <c r="D11" s="650">
        <v>9872.1023547204404</v>
      </c>
    </row>
    <row r="12" spans="1:4" ht="16.5" thickTop="1" thickBot="1">
      <c r="A12" s="662" t="s">
        <v>749</v>
      </c>
      <c r="B12" s="662" t="s">
        <v>377</v>
      </c>
      <c r="C12" s="663" t="s">
        <v>750</v>
      </c>
      <c r="D12" s="650">
        <v>17582.895886570015</v>
      </c>
    </row>
    <row r="13" spans="1:4" ht="16.5" thickTop="1" thickBot="1">
      <c r="A13" s="662" t="s">
        <v>753</v>
      </c>
      <c r="B13" s="662" t="s">
        <v>92</v>
      </c>
      <c r="C13" s="663" t="s">
        <v>1934</v>
      </c>
      <c r="D13" s="650">
        <v>1127.2808408124135</v>
      </c>
    </row>
    <row r="14" spans="1:4" ht="16.5" thickTop="1" thickBot="1">
      <c r="A14" s="662" t="s">
        <v>755</v>
      </c>
      <c r="B14" s="662" t="s">
        <v>233</v>
      </c>
      <c r="C14" s="663" t="s">
        <v>1936</v>
      </c>
      <c r="D14" s="650">
        <v>46462.5</v>
      </c>
    </row>
    <row r="15" spans="1:4" ht="16.5" thickTop="1" thickBot="1">
      <c r="A15" s="662" t="s">
        <v>756</v>
      </c>
      <c r="B15" s="662" t="s">
        <v>92</v>
      </c>
      <c r="C15" s="663" t="s">
        <v>1937</v>
      </c>
      <c r="D15" s="650">
        <v>1568.814624063943</v>
      </c>
    </row>
    <row r="16" spans="1:4" ht="16.5" thickTop="1" thickBot="1">
      <c r="A16" s="662" t="s">
        <v>754</v>
      </c>
      <c r="B16" s="662" t="s">
        <v>233</v>
      </c>
      <c r="C16" s="663" t="s">
        <v>1935</v>
      </c>
      <c r="D16" s="650">
        <v>51625</v>
      </c>
    </row>
    <row r="17" spans="1:4" ht="16.5" thickTop="1" thickBot="1">
      <c r="A17" s="662" t="s">
        <v>776</v>
      </c>
      <c r="B17" s="662" t="s">
        <v>422</v>
      </c>
      <c r="C17" s="663" t="s">
        <v>777</v>
      </c>
      <c r="D17" s="650">
        <v>18933.783380269142</v>
      </c>
    </row>
    <row r="18" spans="1:4" ht="16.5" thickTop="1" thickBot="1">
      <c r="A18" s="662" t="s">
        <v>757</v>
      </c>
      <c r="B18" s="662" t="s">
        <v>387</v>
      </c>
      <c r="C18" s="663" t="s">
        <v>1938</v>
      </c>
      <c r="D18" s="650">
        <v>64044.989190437205</v>
      </c>
    </row>
    <row r="19" spans="1:4" ht="16.5" thickTop="1" thickBot="1">
      <c r="A19" s="662" t="s">
        <v>758</v>
      </c>
      <c r="B19" s="662" t="s">
        <v>387</v>
      </c>
      <c r="C19" s="663" t="s">
        <v>2239</v>
      </c>
      <c r="D19" s="650">
        <v>71815.797158204237</v>
      </c>
    </row>
    <row r="20" spans="1:4" ht="16.5" thickTop="1" thickBot="1">
      <c r="A20" s="662" t="s">
        <v>761</v>
      </c>
      <c r="B20" s="662" t="s">
        <v>387</v>
      </c>
      <c r="C20" s="663" t="s">
        <v>762</v>
      </c>
      <c r="D20" s="650">
        <v>71815.797158204237</v>
      </c>
    </row>
    <row r="21" spans="1:4" ht="16.5" thickTop="1" thickBot="1">
      <c r="A21" s="662" t="s">
        <v>759</v>
      </c>
      <c r="B21" s="662" t="s">
        <v>387</v>
      </c>
      <c r="C21" s="663" t="s">
        <v>2240</v>
      </c>
      <c r="D21" s="650">
        <v>48432.088648060089</v>
      </c>
    </row>
    <row r="22" spans="1:4" ht="16.5" thickTop="1" thickBot="1">
      <c r="A22" s="662" t="s">
        <v>760</v>
      </c>
      <c r="B22" s="662" t="s">
        <v>387</v>
      </c>
      <c r="C22" s="663" t="s">
        <v>2241</v>
      </c>
      <c r="D22" s="650">
        <v>48432.088648060089</v>
      </c>
    </row>
    <row r="23" spans="1:4" ht="16.5" thickTop="1" thickBot="1">
      <c r="A23" s="662" t="s">
        <v>763</v>
      </c>
      <c r="B23" s="662" t="s">
        <v>387</v>
      </c>
      <c r="C23" s="663" t="s">
        <v>764</v>
      </c>
      <c r="D23" s="650">
        <v>68759.173828702726</v>
      </c>
    </row>
    <row r="24" spans="1:4" ht="16.5" thickTop="1" thickBot="1">
      <c r="A24" s="662" t="s">
        <v>772</v>
      </c>
      <c r="B24" s="662" t="s">
        <v>387</v>
      </c>
      <c r="C24" s="663" t="s">
        <v>773</v>
      </c>
      <c r="D24" s="650">
        <v>76399.382053812747</v>
      </c>
    </row>
    <row r="25" spans="1:4" ht="16.5" thickTop="1" thickBot="1">
      <c r="A25" s="662" t="s">
        <v>765</v>
      </c>
      <c r="B25" s="662" t="s">
        <v>387</v>
      </c>
      <c r="C25" s="663" t="s">
        <v>766</v>
      </c>
      <c r="D25" s="650">
        <v>76399.382053812747</v>
      </c>
    </row>
    <row r="26" spans="1:4" ht="16.5" thickTop="1" thickBot="1">
      <c r="A26" s="662" t="s">
        <v>768</v>
      </c>
      <c r="B26" s="662" t="s">
        <v>387</v>
      </c>
      <c r="C26" s="663" t="s">
        <v>2001</v>
      </c>
      <c r="D26" s="650">
        <v>76399.382053812747</v>
      </c>
    </row>
    <row r="27" spans="1:4" ht="16.5" thickTop="1" thickBot="1">
      <c r="A27" s="662" t="s">
        <v>767</v>
      </c>
      <c r="B27" s="662" t="s">
        <v>387</v>
      </c>
      <c r="C27" s="663" t="s">
        <v>2003</v>
      </c>
      <c r="D27" s="650">
        <v>76399.382053812747</v>
      </c>
    </row>
    <row r="28" spans="1:4" ht="16.5" thickTop="1" thickBot="1">
      <c r="A28" s="662" t="s">
        <v>770</v>
      </c>
      <c r="B28" s="662" t="s">
        <v>387</v>
      </c>
      <c r="C28" s="663" t="s">
        <v>2002</v>
      </c>
      <c r="D28" s="650">
        <v>76399.382053812747</v>
      </c>
    </row>
    <row r="29" spans="1:4" ht="16.5" thickTop="1" thickBot="1">
      <c r="A29" s="662" t="s">
        <v>769</v>
      </c>
      <c r="B29" s="662" t="s">
        <v>387</v>
      </c>
      <c r="C29" s="663" t="s">
        <v>2000</v>
      </c>
      <c r="D29" s="650">
        <v>76399.382053812747</v>
      </c>
    </row>
    <row r="30" spans="1:4" ht="16.5" thickTop="1" thickBot="1">
      <c r="A30" s="662" t="s">
        <v>771</v>
      </c>
      <c r="B30" s="662" t="s">
        <v>387</v>
      </c>
      <c r="C30" s="663" t="s">
        <v>2242</v>
      </c>
      <c r="D30" s="650">
        <v>53903.552128920404</v>
      </c>
    </row>
    <row r="31" spans="1:4" ht="16.5" thickTop="1" thickBot="1">
      <c r="A31" s="662" t="s">
        <v>774</v>
      </c>
      <c r="B31" s="662" t="s">
        <v>422</v>
      </c>
      <c r="C31" s="663" t="s">
        <v>775</v>
      </c>
      <c r="D31" s="650">
        <v>48.603551175819234</v>
      </c>
    </row>
    <row r="32" spans="1:4" ht="16.5" thickTop="1" thickBot="1">
      <c r="A32" s="662" t="s">
        <v>779</v>
      </c>
      <c r="B32" s="662" t="s">
        <v>144</v>
      </c>
      <c r="C32" s="663" t="s">
        <v>1940</v>
      </c>
      <c r="D32" s="650">
        <v>549.67162331405575</v>
      </c>
    </row>
    <row r="33" spans="1:4" ht="16.5" thickTop="1" thickBot="1">
      <c r="A33" s="662" t="s">
        <v>780</v>
      </c>
      <c r="B33" s="662" t="s">
        <v>377</v>
      </c>
      <c r="C33" s="663" t="s">
        <v>781</v>
      </c>
      <c r="D33" s="650">
        <v>6834.4220700114092</v>
      </c>
    </row>
    <row r="34" spans="1:4" ht="16.5" thickTop="1" thickBot="1">
      <c r="A34" s="662" t="s">
        <v>786</v>
      </c>
      <c r="B34" s="662" t="s">
        <v>377</v>
      </c>
      <c r="C34" s="663" t="s">
        <v>787</v>
      </c>
      <c r="D34" s="650">
        <v>4340.5671397294127</v>
      </c>
    </row>
    <row r="35" spans="1:4" ht="16.5" thickTop="1" thickBot="1">
      <c r="A35" s="662" t="s">
        <v>782</v>
      </c>
      <c r="B35" s="662" t="s">
        <v>377</v>
      </c>
      <c r="C35" s="663" t="s">
        <v>783</v>
      </c>
      <c r="D35" s="650">
        <v>4782.1431228322854</v>
      </c>
    </row>
    <row r="36" spans="1:4" ht="16.5" thickTop="1" thickBot="1">
      <c r="A36" s="662" t="s">
        <v>784</v>
      </c>
      <c r="B36" s="662" t="s">
        <v>377</v>
      </c>
      <c r="C36" s="663" t="s">
        <v>785</v>
      </c>
      <c r="D36" s="650">
        <v>5813.52476008549</v>
      </c>
    </row>
    <row r="37" spans="1:4" ht="16.5" thickTop="1" thickBot="1">
      <c r="A37" s="662" t="s">
        <v>898</v>
      </c>
      <c r="B37" s="662" t="s">
        <v>377</v>
      </c>
      <c r="C37" s="663" t="s">
        <v>899</v>
      </c>
      <c r="D37" s="650">
        <v>7292.2276336272598</v>
      </c>
    </row>
    <row r="38" spans="1:4" ht="16.5" thickTop="1" thickBot="1">
      <c r="A38" s="662" t="s">
        <v>788</v>
      </c>
      <c r="B38" s="662" t="s">
        <v>377</v>
      </c>
      <c r="C38" s="663" t="s">
        <v>789</v>
      </c>
      <c r="D38" s="650">
        <v>3935.6488229286392</v>
      </c>
    </row>
    <row r="39" spans="1:4" ht="16.5" thickTop="1" thickBot="1">
      <c r="A39" s="662" t="s">
        <v>917</v>
      </c>
      <c r="B39" s="662" t="s">
        <v>92</v>
      </c>
      <c r="C39" s="663" t="s">
        <v>2243</v>
      </c>
      <c r="D39" s="650">
        <v>399590.04569606658</v>
      </c>
    </row>
    <row r="40" spans="1:4" ht="16.5" thickTop="1" thickBot="1">
      <c r="A40" s="662" t="s">
        <v>896</v>
      </c>
      <c r="B40" s="662" t="s">
        <v>92</v>
      </c>
      <c r="C40" s="663" t="s">
        <v>897</v>
      </c>
      <c r="D40" s="650">
        <v>38199.691026906374</v>
      </c>
    </row>
    <row r="41" spans="1:4" ht="16.5" thickTop="1" thickBot="1">
      <c r="A41" s="662" t="s">
        <v>827</v>
      </c>
      <c r="B41" s="662" t="s">
        <v>92</v>
      </c>
      <c r="C41" s="663" t="s">
        <v>828</v>
      </c>
      <c r="D41" s="650">
        <v>764.02082251100342</v>
      </c>
    </row>
    <row r="42" spans="1:4" ht="16.5" thickTop="1" thickBot="1">
      <c r="A42" s="662" t="s">
        <v>432</v>
      </c>
      <c r="B42" s="662" t="s">
        <v>92</v>
      </c>
      <c r="C42" s="663" t="s">
        <v>433</v>
      </c>
      <c r="D42" s="650">
        <v>12809.735932115915</v>
      </c>
    </row>
    <row r="43" spans="1:4" ht="16.5" thickTop="1" thickBot="1">
      <c r="A43" s="662" t="s">
        <v>376</v>
      </c>
      <c r="B43" s="662" t="s">
        <v>377</v>
      </c>
      <c r="C43" s="663" t="s">
        <v>378</v>
      </c>
      <c r="D43" s="650">
        <v>6716.7407527694641</v>
      </c>
    </row>
    <row r="44" spans="1:4" ht="16.5" thickTop="1" thickBot="1">
      <c r="A44" s="662" t="s">
        <v>379</v>
      </c>
      <c r="B44" s="662" t="s">
        <v>144</v>
      </c>
      <c r="C44" s="663" t="s">
        <v>2244</v>
      </c>
      <c r="D44" s="650">
        <v>7998.0178465714544</v>
      </c>
    </row>
    <row r="45" spans="1:4" ht="16.5" thickTop="1" thickBot="1">
      <c r="A45" s="662" t="s">
        <v>778</v>
      </c>
      <c r="B45" s="662" t="s">
        <v>377</v>
      </c>
      <c r="C45" s="663" t="s">
        <v>1939</v>
      </c>
      <c r="D45" s="650">
        <v>19523.164259133049</v>
      </c>
    </row>
    <row r="46" spans="1:4" ht="16.5" thickTop="1" thickBot="1">
      <c r="A46" s="662" t="s">
        <v>913</v>
      </c>
      <c r="B46" s="662" t="s">
        <v>92</v>
      </c>
      <c r="C46" s="663" t="s">
        <v>1953</v>
      </c>
      <c r="D46" s="650">
        <v>21146.6325</v>
      </c>
    </row>
    <row r="47" spans="1:4" ht="16.5" thickTop="1" thickBot="1">
      <c r="A47" s="662" t="s">
        <v>914</v>
      </c>
      <c r="B47" s="662" t="s">
        <v>92</v>
      </c>
      <c r="C47" s="663" t="s">
        <v>1954</v>
      </c>
      <c r="D47" s="650">
        <v>21146.595057412691</v>
      </c>
    </row>
    <row r="48" spans="1:4" ht="16.5" thickTop="1" thickBot="1">
      <c r="A48" s="662" t="s">
        <v>797</v>
      </c>
      <c r="B48" s="662" t="s">
        <v>387</v>
      </c>
      <c r="C48" s="663" t="s">
        <v>798</v>
      </c>
      <c r="D48" s="650">
        <v>58215.72162519164</v>
      </c>
    </row>
    <row r="49" spans="1:4" ht="16.5" thickTop="1" thickBot="1">
      <c r="A49" s="662" t="s">
        <v>800</v>
      </c>
      <c r="B49" s="662" t="s">
        <v>387</v>
      </c>
      <c r="C49" s="663" t="s">
        <v>801</v>
      </c>
      <c r="D49" s="650">
        <v>61033.510047069853</v>
      </c>
    </row>
    <row r="50" spans="1:4" ht="16.5" thickTop="1" thickBot="1">
      <c r="A50" s="662" t="s">
        <v>799</v>
      </c>
      <c r="B50" s="662" t="s">
        <v>387</v>
      </c>
      <c r="C50" s="663" t="s">
        <v>1942</v>
      </c>
      <c r="D50" s="650">
        <v>83007.271999799661</v>
      </c>
    </row>
    <row r="51" spans="1:4" ht="16.5" thickTop="1" thickBot="1">
      <c r="A51" s="662" t="s">
        <v>796</v>
      </c>
      <c r="B51" s="662" t="s">
        <v>387</v>
      </c>
      <c r="C51" s="663" t="s">
        <v>1941</v>
      </c>
      <c r="D51" s="650">
        <v>57299.536540359572</v>
      </c>
    </row>
    <row r="52" spans="1:4" ht="16.5" thickTop="1" thickBot="1">
      <c r="A52" s="662" t="s">
        <v>802</v>
      </c>
      <c r="B52" s="662" t="s">
        <v>387</v>
      </c>
      <c r="C52" s="663" t="s">
        <v>803</v>
      </c>
      <c r="D52" s="650">
        <v>94292.239379733102</v>
      </c>
    </row>
    <row r="53" spans="1:4" ht="16.5" thickTop="1" thickBot="1">
      <c r="A53" s="662" t="s">
        <v>380</v>
      </c>
      <c r="B53" s="662" t="s">
        <v>144</v>
      </c>
      <c r="C53" s="663" t="s">
        <v>381</v>
      </c>
      <c r="D53" s="650">
        <v>3224.2798612428828</v>
      </c>
    </row>
    <row r="54" spans="1:4" ht="16.5" thickTop="1" thickBot="1">
      <c r="A54" s="662" t="s">
        <v>794</v>
      </c>
      <c r="B54" s="662" t="s">
        <v>377</v>
      </c>
      <c r="C54" s="663" t="s">
        <v>795</v>
      </c>
      <c r="D54" s="650">
        <v>3514.3067697404858</v>
      </c>
    </row>
    <row r="55" spans="1:4" ht="16.5" thickTop="1" thickBot="1">
      <c r="A55" s="662" t="s">
        <v>790</v>
      </c>
      <c r="B55" s="662" t="s">
        <v>422</v>
      </c>
      <c r="C55" s="663" t="s">
        <v>791</v>
      </c>
      <c r="D55" s="650">
        <v>7640.2082251100301</v>
      </c>
    </row>
    <row r="56" spans="1:4" ht="16.5" thickTop="1" thickBot="1">
      <c r="A56" s="662" t="s">
        <v>792</v>
      </c>
      <c r="B56" s="662" t="s">
        <v>606</v>
      </c>
      <c r="C56" s="663" t="s">
        <v>793</v>
      </c>
      <c r="D56" s="650">
        <v>5195.1795812375676</v>
      </c>
    </row>
    <row r="57" spans="1:4" ht="16.5" thickTop="1" thickBot="1">
      <c r="A57" s="662" t="s">
        <v>382</v>
      </c>
      <c r="B57" s="662" t="s">
        <v>377</v>
      </c>
      <c r="C57" s="663" t="s">
        <v>383</v>
      </c>
      <c r="D57" s="650">
        <v>7640.2082251100301</v>
      </c>
    </row>
    <row r="58" spans="1:4" ht="16.5" thickTop="1" thickBot="1">
      <c r="A58" s="662" t="s">
        <v>384</v>
      </c>
      <c r="B58" s="662" t="s">
        <v>377</v>
      </c>
      <c r="C58" s="663" t="s">
        <v>385</v>
      </c>
      <c r="D58" s="650">
        <v>3224.2798612428828</v>
      </c>
    </row>
    <row r="59" spans="1:4" ht="16.5" thickTop="1" thickBot="1">
      <c r="A59" s="662" t="s">
        <v>386</v>
      </c>
      <c r="B59" s="662" t="s">
        <v>387</v>
      </c>
      <c r="C59" s="663" t="s">
        <v>2245</v>
      </c>
      <c r="D59" s="650">
        <v>38199.691026906374</v>
      </c>
    </row>
    <row r="60" spans="1:4" ht="16.5" thickTop="1" thickBot="1">
      <c r="A60" s="662" t="s">
        <v>388</v>
      </c>
      <c r="B60" s="662" t="s">
        <v>377</v>
      </c>
      <c r="C60" s="663" t="s">
        <v>389</v>
      </c>
      <c r="D60" s="650">
        <v>26740.05373856322</v>
      </c>
    </row>
    <row r="61" spans="1:4" ht="16.5" thickTop="1" thickBot="1">
      <c r="A61" s="662" t="s">
        <v>390</v>
      </c>
      <c r="B61" s="662" t="s">
        <v>233</v>
      </c>
      <c r="C61" s="663" t="s">
        <v>391</v>
      </c>
      <c r="D61" s="650">
        <v>82600</v>
      </c>
    </row>
    <row r="62" spans="1:4" ht="16.5" thickTop="1" thickBot="1">
      <c r="A62" s="662" t="s">
        <v>398</v>
      </c>
      <c r="B62" s="662" t="s">
        <v>233</v>
      </c>
      <c r="C62" s="663" t="s">
        <v>399</v>
      </c>
      <c r="D62" s="650">
        <v>82600</v>
      </c>
    </row>
    <row r="63" spans="1:4" ht="16.5" thickTop="1" thickBot="1">
      <c r="A63" s="662" t="s">
        <v>392</v>
      </c>
      <c r="B63" s="662" t="s">
        <v>387</v>
      </c>
      <c r="C63" s="663" t="s">
        <v>393</v>
      </c>
      <c r="D63" s="650">
        <v>84039.590278922769</v>
      </c>
    </row>
    <row r="64" spans="1:4" ht="16.5" thickTop="1" thickBot="1">
      <c r="A64" s="662" t="s">
        <v>400</v>
      </c>
      <c r="B64" s="662" t="s">
        <v>92</v>
      </c>
      <c r="C64" s="663" t="s">
        <v>401</v>
      </c>
      <c r="D64" s="650">
        <v>41300</v>
      </c>
    </row>
    <row r="65" spans="1:4" ht="16.5" thickTop="1" thickBot="1">
      <c r="A65" s="662" t="s">
        <v>394</v>
      </c>
      <c r="B65" s="662" t="s">
        <v>92</v>
      </c>
      <c r="C65" s="663" t="s">
        <v>395</v>
      </c>
      <c r="D65" s="650">
        <v>84039.590278922769</v>
      </c>
    </row>
    <row r="66" spans="1:4" ht="16.5" thickTop="1" thickBot="1">
      <c r="A66" s="662" t="s">
        <v>396</v>
      </c>
      <c r="B66" s="662" t="s">
        <v>92</v>
      </c>
      <c r="C66" s="663" t="s">
        <v>397</v>
      </c>
      <c r="D66" s="650">
        <v>117114.30685406776</v>
      </c>
    </row>
    <row r="67" spans="1:4" ht="16.5" thickTop="1" thickBot="1">
      <c r="A67" s="662" t="s">
        <v>918</v>
      </c>
      <c r="B67" s="662" t="s">
        <v>144</v>
      </c>
      <c r="C67" s="663" t="s">
        <v>919</v>
      </c>
      <c r="D67" s="650">
        <v>10698.181653255322</v>
      </c>
    </row>
    <row r="68" spans="1:4" ht="16.5" thickTop="1" thickBot="1">
      <c r="A68" s="662" t="s">
        <v>402</v>
      </c>
      <c r="B68" s="662" t="s">
        <v>377</v>
      </c>
      <c r="C68" s="663" t="s">
        <v>403</v>
      </c>
      <c r="D68" s="650">
        <v>1088.3498141618302</v>
      </c>
    </row>
    <row r="69" spans="1:4" ht="16.5" thickTop="1" thickBot="1">
      <c r="A69" s="662" t="s">
        <v>404</v>
      </c>
      <c r="B69" s="662" t="s">
        <v>377</v>
      </c>
      <c r="C69" s="663" t="s">
        <v>405</v>
      </c>
      <c r="D69" s="650">
        <v>18335.689681077805</v>
      </c>
    </row>
    <row r="70" spans="1:4" ht="16.5" thickTop="1" thickBot="1">
      <c r="A70" s="662" t="s">
        <v>406</v>
      </c>
      <c r="B70" s="662" t="s">
        <v>144</v>
      </c>
      <c r="C70" s="663" t="s">
        <v>407</v>
      </c>
      <c r="D70" s="650">
        <v>45902.00378962994</v>
      </c>
    </row>
    <row r="71" spans="1:4" ht="16.5" thickTop="1" thickBot="1">
      <c r="A71" s="662" t="s">
        <v>408</v>
      </c>
      <c r="B71" s="662" t="s">
        <v>92</v>
      </c>
      <c r="C71" s="663" t="s">
        <v>409</v>
      </c>
      <c r="D71" s="650">
        <v>14739.609046693398</v>
      </c>
    </row>
    <row r="72" spans="1:4" ht="16.5" thickTop="1" thickBot="1">
      <c r="A72" s="662" t="s">
        <v>410</v>
      </c>
      <c r="B72" s="662" t="s">
        <v>92</v>
      </c>
      <c r="C72" s="663" t="s">
        <v>411</v>
      </c>
      <c r="D72" s="650">
        <v>25538607.705963057</v>
      </c>
    </row>
    <row r="73" spans="1:4" ht="16.5" thickTop="1" thickBot="1">
      <c r="A73" s="662" t="s">
        <v>810</v>
      </c>
      <c r="B73" s="662" t="s">
        <v>377</v>
      </c>
      <c r="C73" s="663" t="s">
        <v>811</v>
      </c>
      <c r="D73" s="650">
        <v>1555.3136376262155</v>
      </c>
    </row>
    <row r="74" spans="1:4" ht="16.5" thickTop="1" thickBot="1">
      <c r="A74" s="662" t="s">
        <v>805</v>
      </c>
      <c r="B74" s="662" t="s">
        <v>377</v>
      </c>
      <c r="C74" s="663" t="s">
        <v>806</v>
      </c>
      <c r="D74" s="650">
        <v>2469.330419460372</v>
      </c>
    </row>
    <row r="75" spans="1:4" ht="16.5" thickTop="1" thickBot="1">
      <c r="A75" s="662" t="s">
        <v>808</v>
      </c>
      <c r="B75" s="662" t="s">
        <v>377</v>
      </c>
      <c r="C75" s="663" t="s">
        <v>809</v>
      </c>
      <c r="D75" s="650">
        <v>1956.2929348267239</v>
      </c>
    </row>
    <row r="76" spans="1:4" ht="16.5" thickTop="1" thickBot="1">
      <c r="A76" s="662" t="s">
        <v>822</v>
      </c>
      <c r="B76" s="662" t="s">
        <v>377</v>
      </c>
      <c r="C76" s="663" t="s">
        <v>823</v>
      </c>
      <c r="D76" s="650">
        <v>3332.0434528311634</v>
      </c>
    </row>
    <row r="77" spans="1:4" ht="16.5" thickTop="1" thickBot="1">
      <c r="A77" s="662" t="s">
        <v>807</v>
      </c>
      <c r="B77" s="662" t="s">
        <v>377</v>
      </c>
      <c r="C77" s="663" t="s">
        <v>2036</v>
      </c>
      <c r="D77" s="650">
        <v>3437.3511470454382</v>
      </c>
    </row>
    <row r="78" spans="1:4" ht="16.5" thickTop="1" thickBot="1">
      <c r="A78" s="662" t="s">
        <v>817</v>
      </c>
      <c r="B78" s="662" t="s">
        <v>377</v>
      </c>
      <c r="C78" s="663" t="s">
        <v>818</v>
      </c>
      <c r="D78" s="650">
        <v>3576.411307354032</v>
      </c>
    </row>
    <row r="79" spans="1:4" ht="16.5" thickTop="1" thickBot="1">
      <c r="A79" s="662" t="s">
        <v>819</v>
      </c>
      <c r="B79" s="662" t="s">
        <v>377</v>
      </c>
      <c r="C79" s="663" t="s">
        <v>2022</v>
      </c>
      <c r="D79" s="650">
        <v>4201.5069794208184</v>
      </c>
    </row>
    <row r="80" spans="1:4" ht="16.5" thickTop="1" thickBot="1">
      <c r="A80" s="662" t="s">
        <v>820</v>
      </c>
      <c r="B80" s="662" t="s">
        <v>377</v>
      </c>
      <c r="C80" s="663" t="s">
        <v>2023</v>
      </c>
      <c r="D80" s="650">
        <v>3652.0168314053062</v>
      </c>
    </row>
    <row r="81" spans="1:4" ht="16.5" thickTop="1" thickBot="1">
      <c r="A81" s="662" t="s">
        <v>812</v>
      </c>
      <c r="B81" s="662" t="s">
        <v>377</v>
      </c>
      <c r="C81" s="663" t="s">
        <v>2246</v>
      </c>
      <c r="D81" s="650">
        <v>4201.5069794208184</v>
      </c>
    </row>
    <row r="82" spans="1:4" ht="16.5" thickTop="1" thickBot="1">
      <c r="A82" s="662" t="s">
        <v>813</v>
      </c>
      <c r="B82" s="662" t="s">
        <v>377</v>
      </c>
      <c r="C82" s="663" t="s">
        <v>2247</v>
      </c>
      <c r="D82" s="650">
        <v>3896.3846859281753</v>
      </c>
    </row>
    <row r="83" spans="1:4" ht="16.5" thickTop="1" thickBot="1">
      <c r="A83" s="662" t="s">
        <v>814</v>
      </c>
      <c r="B83" s="662" t="s">
        <v>377</v>
      </c>
      <c r="C83" s="663" t="s">
        <v>2248</v>
      </c>
      <c r="D83" s="650">
        <v>5195.1795812375676</v>
      </c>
    </row>
    <row r="84" spans="1:4" ht="16.5" thickTop="1" thickBot="1">
      <c r="A84" s="662" t="s">
        <v>815</v>
      </c>
      <c r="B84" s="662" t="s">
        <v>377</v>
      </c>
      <c r="C84" s="663" t="s">
        <v>2249</v>
      </c>
      <c r="D84" s="650">
        <v>5195.1795812375676</v>
      </c>
    </row>
    <row r="85" spans="1:4" ht="16.5" thickTop="1" thickBot="1">
      <c r="A85" s="662" t="s">
        <v>821</v>
      </c>
      <c r="B85" s="662" t="s">
        <v>377</v>
      </c>
      <c r="C85" s="663" t="s">
        <v>1943</v>
      </c>
      <c r="D85" s="650">
        <v>5195.1795812375676</v>
      </c>
    </row>
    <row r="86" spans="1:4" ht="16.5" thickTop="1" thickBot="1">
      <c r="A86" s="662" t="s">
        <v>816</v>
      </c>
      <c r="B86" s="662" t="s">
        <v>377</v>
      </c>
      <c r="C86" s="663" t="s">
        <v>2250</v>
      </c>
      <c r="D86" s="650">
        <v>5195.1795812375676</v>
      </c>
    </row>
    <row r="87" spans="1:4" ht="16.5" thickTop="1" thickBot="1">
      <c r="A87" s="662" t="s">
        <v>804</v>
      </c>
      <c r="B87" s="662" t="s">
        <v>377</v>
      </c>
      <c r="C87" s="663" t="s">
        <v>2251</v>
      </c>
      <c r="D87" s="650">
        <v>526.00192113299386</v>
      </c>
    </row>
    <row r="88" spans="1:4" ht="16.5" thickTop="1" thickBot="1">
      <c r="A88" s="662" t="s">
        <v>826</v>
      </c>
      <c r="B88" s="662" t="s">
        <v>377</v>
      </c>
      <c r="C88" s="663" t="s">
        <v>1944</v>
      </c>
      <c r="D88" s="650">
        <v>949.52437616538009</v>
      </c>
    </row>
    <row r="89" spans="1:4" ht="16.5" thickTop="1" thickBot="1">
      <c r="A89" s="662" t="s">
        <v>824</v>
      </c>
      <c r="B89" s="662" t="s">
        <v>377</v>
      </c>
      <c r="C89" s="663" t="s">
        <v>825</v>
      </c>
      <c r="D89" s="650">
        <v>949.9</v>
      </c>
    </row>
    <row r="90" spans="1:4" ht="16.5" thickTop="1" thickBot="1">
      <c r="A90" s="662" t="s">
        <v>915</v>
      </c>
      <c r="B90" s="662" t="s">
        <v>233</v>
      </c>
      <c r="C90" s="663" t="s">
        <v>916</v>
      </c>
      <c r="D90" s="650">
        <v>11568.995278488752</v>
      </c>
    </row>
    <row r="91" spans="1:4" ht="16.5" thickTop="1" thickBot="1">
      <c r="A91" s="662" t="s">
        <v>412</v>
      </c>
      <c r="B91" s="662" t="s">
        <v>377</v>
      </c>
      <c r="C91" s="663" t="s">
        <v>2252</v>
      </c>
      <c r="D91" s="650">
        <v>15487.5</v>
      </c>
    </row>
    <row r="92" spans="1:4" ht="16.5" thickTop="1" thickBot="1">
      <c r="A92" s="662" t="s">
        <v>413</v>
      </c>
      <c r="B92" s="662" t="s">
        <v>144</v>
      </c>
      <c r="C92" s="663" t="s">
        <v>414</v>
      </c>
      <c r="D92" s="650">
        <v>32606.520694989787</v>
      </c>
    </row>
    <row r="93" spans="1:4" ht="16.5" thickTop="1" thickBot="1">
      <c r="A93" s="662" t="s">
        <v>415</v>
      </c>
      <c r="B93" s="662" t="s">
        <v>144</v>
      </c>
      <c r="C93" s="663" t="s">
        <v>416</v>
      </c>
      <c r="D93" s="650">
        <v>7285.1322817977953</v>
      </c>
    </row>
    <row r="94" spans="1:4" ht="16.5" thickTop="1" thickBot="1">
      <c r="A94" s="662" t="s">
        <v>417</v>
      </c>
      <c r="B94" s="662" t="s">
        <v>144</v>
      </c>
      <c r="C94" s="663" t="s">
        <v>418</v>
      </c>
      <c r="D94" s="650">
        <v>5831.0760424545351</v>
      </c>
    </row>
    <row r="95" spans="1:4" ht="16.5" thickTop="1" thickBot="1">
      <c r="A95" s="662" t="s">
        <v>419</v>
      </c>
      <c r="B95" s="662" t="s">
        <v>377</v>
      </c>
      <c r="C95" s="663" t="s">
        <v>420</v>
      </c>
      <c r="D95" s="650">
        <v>7285.1322817977953</v>
      </c>
    </row>
    <row r="96" spans="1:4" ht="16.5" thickTop="1" thickBot="1">
      <c r="A96" s="662" t="s">
        <v>436</v>
      </c>
      <c r="B96" s="662" t="s">
        <v>377</v>
      </c>
      <c r="C96" s="663" t="s">
        <v>437</v>
      </c>
      <c r="D96" s="650">
        <v>5831.0760424545351</v>
      </c>
    </row>
    <row r="97" spans="1:4" ht="16.5" thickTop="1" thickBot="1">
      <c r="A97" s="662" t="s">
        <v>434</v>
      </c>
      <c r="B97" s="662" t="s">
        <v>377</v>
      </c>
      <c r="C97" s="663" t="s">
        <v>435</v>
      </c>
      <c r="D97" s="650">
        <v>6757.2437120826471</v>
      </c>
    </row>
    <row r="98" spans="1:4" ht="16.5" thickTop="1" thickBot="1">
      <c r="A98" s="662" t="s">
        <v>421</v>
      </c>
      <c r="B98" s="662" t="s">
        <v>422</v>
      </c>
      <c r="C98" s="663" t="s">
        <v>423</v>
      </c>
      <c r="D98" s="650">
        <v>3554.809729053668</v>
      </c>
    </row>
    <row r="99" spans="1:4" ht="16.5" thickTop="1" thickBot="1">
      <c r="A99" s="662" t="s">
        <v>835</v>
      </c>
      <c r="B99" s="662" t="s">
        <v>387</v>
      </c>
      <c r="C99" s="663" t="s">
        <v>2253</v>
      </c>
      <c r="D99" s="650">
        <v>521043.56959122</v>
      </c>
    </row>
    <row r="100" spans="1:4" ht="16.5" thickTop="1" thickBot="1">
      <c r="A100" s="662" t="s">
        <v>836</v>
      </c>
      <c r="B100" s="662" t="s">
        <v>387</v>
      </c>
      <c r="C100" s="663" t="s">
        <v>2254</v>
      </c>
      <c r="D100" s="650">
        <v>574068.98392384825</v>
      </c>
    </row>
    <row r="101" spans="1:4" ht="16.5" thickTop="1" thickBot="1">
      <c r="A101" s="662" t="s">
        <v>837</v>
      </c>
      <c r="B101" s="662" t="s">
        <v>387</v>
      </c>
      <c r="C101" s="663" t="s">
        <v>2255</v>
      </c>
      <c r="D101" s="650">
        <v>681482.54192395532</v>
      </c>
    </row>
    <row r="102" spans="1:4" ht="16.5" thickTop="1" thickBot="1">
      <c r="A102" s="662" t="s">
        <v>838</v>
      </c>
      <c r="B102" s="662" t="s">
        <v>387</v>
      </c>
      <c r="C102" s="663" t="s">
        <v>2256</v>
      </c>
      <c r="D102" s="650">
        <v>623854.93141315901</v>
      </c>
    </row>
    <row r="103" spans="1:4" ht="16.5" thickTop="1" thickBot="1">
      <c r="A103" s="662" t="s">
        <v>839</v>
      </c>
      <c r="B103" s="662" t="s">
        <v>387</v>
      </c>
      <c r="C103" s="663" t="s">
        <v>2257</v>
      </c>
      <c r="D103" s="650">
        <v>669258.74880323687</v>
      </c>
    </row>
    <row r="104" spans="1:4" ht="16.5" thickTop="1" thickBot="1">
      <c r="A104" s="662" t="s">
        <v>833</v>
      </c>
      <c r="B104" s="662" t="s">
        <v>387</v>
      </c>
      <c r="C104" s="663" t="s">
        <v>2005</v>
      </c>
      <c r="D104" s="650">
        <v>457885.95503553038</v>
      </c>
    </row>
    <row r="105" spans="1:4" ht="16.5" thickTop="1" thickBot="1">
      <c r="A105" s="662" t="s">
        <v>832</v>
      </c>
      <c r="B105" s="662" t="s">
        <v>387</v>
      </c>
      <c r="C105" s="663" t="s">
        <v>2006</v>
      </c>
      <c r="D105" s="650">
        <v>477097.87177454942</v>
      </c>
    </row>
    <row r="106" spans="1:4" ht="16.5" thickTop="1" thickBot="1">
      <c r="A106" s="662" t="s">
        <v>1660</v>
      </c>
      <c r="B106" s="662" t="s">
        <v>387</v>
      </c>
      <c r="C106" s="663" t="s">
        <v>2004</v>
      </c>
      <c r="D106" s="650">
        <v>538216.82434000936</v>
      </c>
    </row>
    <row r="107" spans="1:4" ht="16.5" thickTop="1" thickBot="1">
      <c r="A107" s="662" t="s">
        <v>829</v>
      </c>
      <c r="B107" s="662" t="s">
        <v>387</v>
      </c>
      <c r="C107" s="663" t="s">
        <v>2004</v>
      </c>
      <c r="D107" s="650">
        <v>538216.82434000936</v>
      </c>
    </row>
    <row r="108" spans="1:4" ht="16.5" thickTop="1" thickBot="1">
      <c r="A108" s="662" t="s">
        <v>831</v>
      </c>
      <c r="B108" s="662" t="s">
        <v>387</v>
      </c>
      <c r="C108" s="663" t="s">
        <v>2007</v>
      </c>
      <c r="D108" s="650">
        <v>642646.9544358321</v>
      </c>
    </row>
    <row r="109" spans="1:4" ht="16.5" thickTop="1" thickBot="1">
      <c r="A109" s="662" t="s">
        <v>830</v>
      </c>
      <c r="B109" s="662" t="s">
        <v>387</v>
      </c>
      <c r="C109" s="663" t="s">
        <v>2008</v>
      </c>
      <c r="D109" s="650">
        <v>642646.9544358321</v>
      </c>
    </row>
    <row r="110" spans="1:4" ht="16.5" thickTop="1" thickBot="1">
      <c r="A110" s="662" t="s">
        <v>834</v>
      </c>
      <c r="B110" s="662" t="s">
        <v>387</v>
      </c>
      <c r="C110" s="663" t="s">
        <v>2009</v>
      </c>
      <c r="D110" s="650">
        <v>457885.95503553038</v>
      </c>
    </row>
    <row r="111" spans="1:4" ht="16.5" thickTop="1" thickBot="1">
      <c r="A111" s="662" t="s">
        <v>424</v>
      </c>
      <c r="B111" s="662" t="s">
        <v>144</v>
      </c>
      <c r="C111" s="663" t="s">
        <v>425</v>
      </c>
      <c r="D111" s="650">
        <v>4024.6440570865871</v>
      </c>
    </row>
    <row r="112" spans="1:4" ht="16.5" thickTop="1" thickBot="1">
      <c r="A112" s="662" t="s">
        <v>426</v>
      </c>
      <c r="B112" s="662" t="s">
        <v>233</v>
      </c>
      <c r="C112" s="663" t="s">
        <v>427</v>
      </c>
      <c r="D112" s="650">
        <v>545.43985208419372</v>
      </c>
    </row>
    <row r="113" spans="1:4" ht="16.5" thickTop="1" thickBot="1">
      <c r="A113" s="662" t="s">
        <v>428</v>
      </c>
      <c r="B113" s="662" t="s">
        <v>92</v>
      </c>
      <c r="C113" s="663" t="s">
        <v>427</v>
      </c>
      <c r="D113" s="650">
        <v>545.43985208419372</v>
      </c>
    </row>
    <row r="114" spans="1:4" ht="16.5" thickTop="1" thickBot="1">
      <c r="A114" s="662" t="s">
        <v>429</v>
      </c>
      <c r="B114" s="662" t="s">
        <v>144</v>
      </c>
      <c r="C114" s="663" t="s">
        <v>2258</v>
      </c>
      <c r="D114" s="650">
        <v>47276.404208990614</v>
      </c>
    </row>
    <row r="115" spans="1:4" ht="16.5" thickTop="1" thickBot="1">
      <c r="A115" s="662" t="s">
        <v>430</v>
      </c>
      <c r="B115" s="662" t="s">
        <v>92</v>
      </c>
      <c r="C115" s="663" t="s">
        <v>431</v>
      </c>
      <c r="D115" s="650">
        <v>48221.473259631552</v>
      </c>
    </row>
    <row r="116" spans="1:4" ht="16.5" thickTop="1" thickBot="1">
      <c r="A116" s="662" t="s">
        <v>438</v>
      </c>
      <c r="B116" s="662" t="s">
        <v>92</v>
      </c>
      <c r="C116" s="663" t="s">
        <v>1912</v>
      </c>
      <c r="D116" s="650">
        <v>294349.15428467683</v>
      </c>
    </row>
    <row r="117" spans="1:4" ht="16.5" thickTop="1" thickBot="1">
      <c r="A117" s="662" t="s">
        <v>440</v>
      </c>
      <c r="B117" s="662" t="s">
        <v>92</v>
      </c>
      <c r="C117" s="663" t="s">
        <v>441</v>
      </c>
      <c r="D117" s="650">
        <v>51094.483173579967</v>
      </c>
    </row>
    <row r="118" spans="1:4" ht="16.5" thickTop="1" thickBot="1">
      <c r="A118" s="662" t="s">
        <v>439</v>
      </c>
      <c r="B118" s="662" t="s">
        <v>92</v>
      </c>
      <c r="C118" s="663" t="s">
        <v>2259</v>
      </c>
      <c r="D118" s="650">
        <v>47194.048191720482</v>
      </c>
    </row>
    <row r="119" spans="1:4" ht="16.5" thickTop="1" thickBot="1">
      <c r="A119" s="662" t="s">
        <v>443</v>
      </c>
      <c r="B119" s="662" t="s">
        <v>387</v>
      </c>
      <c r="C119" s="663" t="s">
        <v>2260</v>
      </c>
      <c r="D119" s="650">
        <v>5347.740727983889</v>
      </c>
    </row>
    <row r="120" spans="1:4" ht="16.5" thickTop="1" thickBot="1">
      <c r="A120" s="662" t="s">
        <v>442</v>
      </c>
      <c r="B120" s="662" t="s">
        <v>387</v>
      </c>
      <c r="C120" s="663" t="s">
        <v>2261</v>
      </c>
      <c r="D120" s="650">
        <v>5347.740727983889</v>
      </c>
    </row>
    <row r="121" spans="1:4" ht="16.5" thickTop="1" thickBot="1">
      <c r="A121" s="662" t="s">
        <v>840</v>
      </c>
      <c r="B121" s="662" t="s">
        <v>606</v>
      </c>
      <c r="C121" s="663" t="s">
        <v>2262</v>
      </c>
      <c r="D121" s="650">
        <v>20519.71894683384</v>
      </c>
    </row>
    <row r="122" spans="1:4" ht="16.5" thickTop="1" thickBot="1">
      <c r="A122" s="662" t="s">
        <v>841</v>
      </c>
      <c r="B122" s="662" t="s">
        <v>606</v>
      </c>
      <c r="C122" s="663" t="s">
        <v>1945</v>
      </c>
      <c r="D122" s="650">
        <v>40268.943123987716</v>
      </c>
    </row>
    <row r="123" spans="1:4" ht="16.5" thickTop="1" thickBot="1">
      <c r="A123" s="662" t="s">
        <v>444</v>
      </c>
      <c r="B123" s="662" t="s">
        <v>387</v>
      </c>
      <c r="C123" s="663" t="s">
        <v>1913</v>
      </c>
      <c r="D123" s="650">
        <v>4583.5848956085074</v>
      </c>
    </row>
    <row r="124" spans="1:4" ht="16.5" thickTop="1" thickBot="1">
      <c r="A124" s="662" t="s">
        <v>445</v>
      </c>
      <c r="B124" s="662" t="s">
        <v>144</v>
      </c>
      <c r="C124" s="663" t="s">
        <v>446</v>
      </c>
      <c r="D124" s="650">
        <v>2902.7120841114265</v>
      </c>
    </row>
    <row r="125" spans="1:4" ht="16.5" thickTop="1" thickBot="1">
      <c r="A125" s="662" t="s">
        <v>865</v>
      </c>
      <c r="B125" s="662" t="s">
        <v>422</v>
      </c>
      <c r="C125" s="663" t="s">
        <v>1946</v>
      </c>
      <c r="D125" s="650">
        <v>3233.1684883332755</v>
      </c>
    </row>
    <row r="126" spans="1:4" ht="16.5" thickTop="1" thickBot="1">
      <c r="A126" s="662" t="s">
        <v>866</v>
      </c>
      <c r="B126" s="662" t="s">
        <v>422</v>
      </c>
      <c r="C126" s="663" t="s">
        <v>1947</v>
      </c>
      <c r="D126" s="650">
        <v>3056.6233295015204</v>
      </c>
    </row>
    <row r="127" spans="1:4" ht="16.5" thickTop="1" thickBot="1">
      <c r="A127" s="662" t="s">
        <v>864</v>
      </c>
      <c r="B127" s="662" t="s">
        <v>422</v>
      </c>
      <c r="C127" s="663" t="s">
        <v>2263</v>
      </c>
      <c r="D127" s="650">
        <v>3056.6233295015204</v>
      </c>
    </row>
    <row r="128" spans="1:4" ht="16.5" thickTop="1" thickBot="1">
      <c r="A128" s="662" t="s">
        <v>846</v>
      </c>
      <c r="B128" s="662" t="s">
        <v>422</v>
      </c>
      <c r="C128" s="663" t="s">
        <v>847</v>
      </c>
      <c r="D128" s="650">
        <v>3593.203401603982</v>
      </c>
    </row>
    <row r="129" spans="1:4" ht="16.5" thickTop="1" thickBot="1">
      <c r="A129" s="662" t="s">
        <v>848</v>
      </c>
      <c r="B129" s="662" t="s">
        <v>422</v>
      </c>
      <c r="C129" s="663" t="s">
        <v>849</v>
      </c>
      <c r="D129" s="650">
        <v>2662.7002697323001</v>
      </c>
    </row>
    <row r="130" spans="1:4" ht="16.5" thickTop="1" thickBot="1">
      <c r="A130" s="662" t="s">
        <v>850</v>
      </c>
      <c r="B130" s="662" t="s">
        <v>422</v>
      </c>
      <c r="C130" s="663" t="s">
        <v>851</v>
      </c>
      <c r="D130" s="650">
        <v>2445.0286438724625</v>
      </c>
    </row>
    <row r="131" spans="1:4" ht="16.5" thickTop="1" thickBot="1">
      <c r="A131" s="662" t="s">
        <v>852</v>
      </c>
      <c r="B131" s="662" t="s">
        <v>422</v>
      </c>
      <c r="C131" s="663" t="s">
        <v>853</v>
      </c>
      <c r="D131" s="650">
        <v>3468.4034158522113</v>
      </c>
    </row>
    <row r="132" spans="1:4" ht="16.5" thickTop="1" thickBot="1">
      <c r="A132" s="662" t="s">
        <v>854</v>
      </c>
      <c r="B132" s="662" t="s">
        <v>422</v>
      </c>
      <c r="C132" s="663" t="s">
        <v>855</v>
      </c>
      <c r="D132" s="650">
        <v>3056.6233295015204</v>
      </c>
    </row>
    <row r="133" spans="1:4" ht="16.5" thickTop="1" thickBot="1">
      <c r="A133" s="662" t="s">
        <v>858</v>
      </c>
      <c r="B133" s="662" t="s">
        <v>422</v>
      </c>
      <c r="C133" s="663" t="s">
        <v>859</v>
      </c>
      <c r="D133" s="650">
        <v>2409.9260791343704</v>
      </c>
    </row>
    <row r="134" spans="1:4" ht="16.5" thickTop="1" thickBot="1">
      <c r="A134" s="662" t="s">
        <v>856</v>
      </c>
      <c r="B134" s="662" t="s">
        <v>422</v>
      </c>
      <c r="C134" s="663" t="s">
        <v>857</v>
      </c>
      <c r="D134" s="650">
        <v>2856.8087302231529</v>
      </c>
    </row>
    <row r="135" spans="1:4" ht="16.5" thickTop="1" thickBot="1">
      <c r="A135" s="662" t="s">
        <v>860</v>
      </c>
      <c r="B135" s="662" t="s">
        <v>422</v>
      </c>
      <c r="C135" s="663" t="s">
        <v>861</v>
      </c>
      <c r="D135" s="650">
        <v>3484.6045995774848</v>
      </c>
    </row>
    <row r="136" spans="1:4" ht="16.5" thickTop="1" thickBot="1">
      <c r="A136" s="662" t="s">
        <v>862</v>
      </c>
      <c r="B136" s="662" t="s">
        <v>422</v>
      </c>
      <c r="C136" s="663" t="s">
        <v>863</v>
      </c>
      <c r="D136" s="650">
        <v>2812.2554749786518</v>
      </c>
    </row>
    <row r="137" spans="1:4" ht="16.5" thickTop="1" thickBot="1">
      <c r="A137" s="662" t="s">
        <v>845</v>
      </c>
      <c r="B137" s="662" t="s">
        <v>377</v>
      </c>
      <c r="C137" s="663" t="s">
        <v>2264</v>
      </c>
      <c r="D137" s="650">
        <v>11622.999224239664</v>
      </c>
    </row>
    <row r="138" spans="1:4" ht="31.5" thickTop="1" thickBot="1">
      <c r="A138" s="662" t="s">
        <v>842</v>
      </c>
      <c r="B138" s="662" t="s">
        <v>843</v>
      </c>
      <c r="C138" s="663" t="s">
        <v>844</v>
      </c>
      <c r="D138" s="650">
        <v>61118.965603592682</v>
      </c>
    </row>
    <row r="139" spans="1:4" ht="16.5" thickTop="1" thickBot="1">
      <c r="A139" s="662" t="s">
        <v>447</v>
      </c>
      <c r="B139" s="662" t="s">
        <v>377</v>
      </c>
      <c r="C139" s="663" t="s">
        <v>448</v>
      </c>
      <c r="D139" s="650">
        <v>8117.0008614786611</v>
      </c>
    </row>
    <row r="140" spans="1:4" ht="16.5" thickTop="1" thickBot="1">
      <c r="A140" s="662" t="s">
        <v>449</v>
      </c>
      <c r="B140" s="662" t="s">
        <v>450</v>
      </c>
      <c r="C140" s="663" t="s">
        <v>2265</v>
      </c>
      <c r="D140" s="650">
        <v>7640.2082251100301</v>
      </c>
    </row>
    <row r="141" spans="1:4" ht="16.5" thickTop="1" thickBot="1">
      <c r="A141" s="662" t="s">
        <v>451</v>
      </c>
      <c r="B141" s="662" t="s">
        <v>144</v>
      </c>
      <c r="C141" s="663" t="s">
        <v>2266</v>
      </c>
      <c r="D141" s="650">
        <v>21849.996450818293</v>
      </c>
    </row>
    <row r="142" spans="1:4" ht="16.5" thickTop="1" thickBot="1">
      <c r="A142" s="662" t="s">
        <v>452</v>
      </c>
      <c r="B142" s="662" t="s">
        <v>92</v>
      </c>
      <c r="C142" s="663" t="s">
        <v>2267</v>
      </c>
      <c r="D142" s="650">
        <v>3410.3491741699827</v>
      </c>
    </row>
    <row r="143" spans="1:4" ht="16.5" thickTop="1" thickBot="1">
      <c r="A143" s="662" t="s">
        <v>453</v>
      </c>
      <c r="B143" s="662" t="s">
        <v>454</v>
      </c>
      <c r="C143" s="663" t="s">
        <v>455</v>
      </c>
      <c r="D143" s="650">
        <v>12966.347374793555</v>
      </c>
    </row>
    <row r="144" spans="1:4" ht="16.5" thickTop="1" thickBot="1">
      <c r="A144" s="662" t="s">
        <v>456</v>
      </c>
      <c r="B144" s="662" t="s">
        <v>422</v>
      </c>
      <c r="C144" s="663" t="s">
        <v>457</v>
      </c>
      <c r="D144" s="650">
        <v>25812.5</v>
      </c>
    </row>
    <row r="145" spans="1:4" ht="16.5" thickTop="1" thickBot="1">
      <c r="A145" s="662" t="s">
        <v>873</v>
      </c>
      <c r="B145" s="662" t="s">
        <v>233</v>
      </c>
      <c r="C145" s="663" t="s">
        <v>875</v>
      </c>
      <c r="D145" s="650">
        <v>1942.6817761674624</v>
      </c>
    </row>
    <row r="146" spans="1:4" ht="31.5" thickTop="1" thickBot="1">
      <c r="A146" s="662" t="s">
        <v>867</v>
      </c>
      <c r="B146" s="662" t="s">
        <v>233</v>
      </c>
      <c r="C146" s="663" t="s">
        <v>2268</v>
      </c>
      <c r="D146" s="650">
        <v>6195</v>
      </c>
    </row>
    <row r="147" spans="1:4" ht="16.5" thickTop="1" thickBot="1">
      <c r="A147" s="662" t="s">
        <v>868</v>
      </c>
      <c r="B147" s="662" t="s">
        <v>233</v>
      </c>
      <c r="C147" s="663" t="s">
        <v>2269</v>
      </c>
      <c r="D147" s="650">
        <v>8260</v>
      </c>
    </row>
    <row r="148" spans="1:4" ht="16.5" thickTop="1" thickBot="1">
      <c r="A148" s="662" t="s">
        <v>1690</v>
      </c>
      <c r="B148" s="662" t="s">
        <v>233</v>
      </c>
      <c r="C148" s="663" t="s">
        <v>1948</v>
      </c>
      <c r="D148" s="650">
        <v>8260</v>
      </c>
    </row>
    <row r="149" spans="1:4" ht="16.5" thickTop="1" thickBot="1">
      <c r="A149" s="662" t="s">
        <v>869</v>
      </c>
      <c r="B149" s="662" t="s">
        <v>144</v>
      </c>
      <c r="C149" s="663" t="s">
        <v>2270</v>
      </c>
      <c r="D149" s="650">
        <v>6195</v>
      </c>
    </row>
    <row r="150" spans="1:4" ht="16.5" thickTop="1" thickBot="1">
      <c r="A150" s="662" t="s">
        <v>870</v>
      </c>
      <c r="B150" s="662" t="s">
        <v>233</v>
      </c>
      <c r="C150" s="663" t="s">
        <v>871</v>
      </c>
      <c r="D150" s="650">
        <v>1942.6817761674624</v>
      </c>
    </row>
    <row r="151" spans="1:4" ht="16.5" thickTop="1" thickBot="1">
      <c r="A151" s="662" t="s">
        <v>872</v>
      </c>
      <c r="B151" s="662" t="s">
        <v>450</v>
      </c>
      <c r="C151" s="663" t="s">
        <v>2271</v>
      </c>
      <c r="D151" s="650">
        <v>167709.25352945185</v>
      </c>
    </row>
    <row r="152" spans="1:4" ht="16.5" thickTop="1" thickBot="1">
      <c r="A152" s="662" t="s">
        <v>458</v>
      </c>
      <c r="B152" s="662" t="s">
        <v>92</v>
      </c>
      <c r="C152" s="663" t="s">
        <v>459</v>
      </c>
      <c r="D152" s="650">
        <v>2114.2544761481372</v>
      </c>
    </row>
    <row r="153" spans="1:4" ht="16.5" thickTop="1" thickBot="1">
      <c r="A153" s="662" t="s">
        <v>460</v>
      </c>
      <c r="B153" s="662" t="s">
        <v>377</v>
      </c>
      <c r="C153" s="663" t="s">
        <v>461</v>
      </c>
      <c r="D153" s="650">
        <v>45839.899252016403</v>
      </c>
    </row>
    <row r="154" spans="1:4" ht="16.5" thickTop="1" thickBot="1">
      <c r="A154" s="662" t="s">
        <v>462</v>
      </c>
      <c r="B154" s="662" t="s">
        <v>377</v>
      </c>
      <c r="C154" s="663" t="s">
        <v>463</v>
      </c>
      <c r="D154" s="650">
        <v>4201.5069794208184</v>
      </c>
    </row>
    <row r="155" spans="1:4" ht="16.5" thickTop="1" thickBot="1">
      <c r="A155" s="662" t="s">
        <v>909</v>
      </c>
      <c r="B155" s="662" t="s">
        <v>144</v>
      </c>
      <c r="C155" s="663" t="s">
        <v>2272</v>
      </c>
      <c r="D155" s="650">
        <v>59552.851176816286</v>
      </c>
    </row>
    <row r="156" spans="1:4" ht="16.5" thickTop="1" thickBot="1">
      <c r="A156" s="662" t="s">
        <v>910</v>
      </c>
      <c r="B156" s="662" t="s">
        <v>144</v>
      </c>
      <c r="C156" s="663" t="s">
        <v>2273</v>
      </c>
      <c r="D156" s="650">
        <v>19593.981617074016</v>
      </c>
    </row>
    <row r="157" spans="1:4" ht="16.5" thickTop="1" thickBot="1">
      <c r="A157" s="662" t="s">
        <v>911</v>
      </c>
      <c r="B157" s="662" t="s">
        <v>144</v>
      </c>
      <c r="C157" s="663" t="s">
        <v>2274</v>
      </c>
      <c r="D157" s="650">
        <v>28484.381186317616</v>
      </c>
    </row>
    <row r="158" spans="1:4" ht="16.5" thickTop="1" thickBot="1">
      <c r="A158" s="662" t="s">
        <v>912</v>
      </c>
      <c r="B158" s="662" t="s">
        <v>144</v>
      </c>
      <c r="C158" s="663" t="s">
        <v>2275</v>
      </c>
      <c r="D158" s="650">
        <v>72863.473705771918</v>
      </c>
    </row>
    <row r="159" spans="1:4" ht="16.5" thickTop="1" thickBot="1">
      <c r="A159" s="662" t="s">
        <v>466</v>
      </c>
      <c r="B159" s="662" t="s">
        <v>233</v>
      </c>
      <c r="C159" s="663" t="s">
        <v>467</v>
      </c>
      <c r="D159" s="650">
        <v>10127.089926939447</v>
      </c>
    </row>
    <row r="160" spans="1:4" ht="16.5" thickTop="1" thickBot="1">
      <c r="A160" s="662" t="s">
        <v>902</v>
      </c>
      <c r="B160" s="662" t="s">
        <v>233</v>
      </c>
      <c r="C160" s="663" t="s">
        <v>467</v>
      </c>
      <c r="D160" s="650">
        <v>10127.089926939447</v>
      </c>
    </row>
    <row r="161" spans="1:4" ht="16.5" thickTop="1" thickBot="1">
      <c r="A161" s="662" t="s">
        <v>468</v>
      </c>
      <c r="B161" s="662" t="s">
        <v>233</v>
      </c>
      <c r="C161" s="663" t="s">
        <v>469</v>
      </c>
      <c r="D161" s="650">
        <v>16133.678793084442</v>
      </c>
    </row>
    <row r="162" spans="1:4" ht="16.5" thickTop="1" thickBot="1">
      <c r="A162" s="662" t="s">
        <v>903</v>
      </c>
      <c r="B162" s="662" t="s">
        <v>233</v>
      </c>
      <c r="C162" s="663" t="s">
        <v>469</v>
      </c>
      <c r="D162" s="650">
        <v>16133.678793084442</v>
      </c>
    </row>
    <row r="163" spans="1:4" ht="16.5" thickTop="1" thickBot="1">
      <c r="A163" s="662" t="s">
        <v>894</v>
      </c>
      <c r="B163" s="662" t="s">
        <v>233</v>
      </c>
      <c r="C163" s="663" t="s">
        <v>895</v>
      </c>
      <c r="D163" s="650">
        <v>12974.447966656191</v>
      </c>
    </row>
    <row r="164" spans="1:4" ht="16.5" thickTop="1" thickBot="1">
      <c r="A164" s="662" t="s">
        <v>900</v>
      </c>
      <c r="B164" s="662" t="s">
        <v>233</v>
      </c>
      <c r="C164" s="663" t="s">
        <v>895</v>
      </c>
      <c r="D164" s="650">
        <v>13251.218188629609</v>
      </c>
    </row>
    <row r="165" spans="1:4" ht="16.5" thickTop="1" thickBot="1">
      <c r="A165" s="662" t="s">
        <v>907</v>
      </c>
      <c r="B165" s="662" t="s">
        <v>874</v>
      </c>
      <c r="C165" s="663" t="s">
        <v>908</v>
      </c>
      <c r="D165" s="650">
        <v>16658.867165512045</v>
      </c>
    </row>
    <row r="166" spans="1:4" ht="16.5" thickTop="1" thickBot="1">
      <c r="A166" s="662" t="s">
        <v>905</v>
      </c>
      <c r="B166" s="662" t="s">
        <v>233</v>
      </c>
      <c r="C166" s="663" t="s">
        <v>906</v>
      </c>
      <c r="D166" s="650">
        <v>7763.0672016933504</v>
      </c>
    </row>
    <row r="167" spans="1:4" ht="16.5" thickTop="1" thickBot="1">
      <c r="A167" s="662" t="s">
        <v>470</v>
      </c>
      <c r="B167" s="662" t="s">
        <v>233</v>
      </c>
      <c r="C167" s="663" t="s">
        <v>471</v>
      </c>
      <c r="D167" s="650">
        <v>5868.878804480174</v>
      </c>
    </row>
    <row r="168" spans="1:4" ht="16.5" thickTop="1" thickBot="1">
      <c r="A168" s="662" t="s">
        <v>904</v>
      </c>
      <c r="B168" s="662" t="s">
        <v>233</v>
      </c>
      <c r="C168" s="663" t="s">
        <v>471</v>
      </c>
      <c r="D168" s="650">
        <v>5868.878804480174</v>
      </c>
    </row>
    <row r="169" spans="1:4" ht="16.5" thickTop="1" thickBot="1">
      <c r="A169" s="662" t="s">
        <v>464</v>
      </c>
      <c r="B169" s="662" t="s">
        <v>233</v>
      </c>
      <c r="C169" s="663" t="s">
        <v>465</v>
      </c>
      <c r="D169" s="650">
        <v>7763.0672016933504</v>
      </c>
    </row>
    <row r="170" spans="1:4" ht="16.5" thickTop="1" thickBot="1">
      <c r="A170" s="662" t="s">
        <v>901</v>
      </c>
      <c r="B170" s="662" t="s">
        <v>233</v>
      </c>
      <c r="C170" s="663" t="s">
        <v>465</v>
      </c>
      <c r="D170" s="650">
        <v>7763.0672016933504</v>
      </c>
    </row>
    <row r="171" spans="1:4" ht="16.5" thickTop="1" thickBot="1">
      <c r="A171" s="662" t="s">
        <v>877</v>
      </c>
      <c r="B171" s="662" t="s">
        <v>233</v>
      </c>
      <c r="C171" s="663" t="s">
        <v>878</v>
      </c>
      <c r="D171" s="650">
        <v>13536.08900246566</v>
      </c>
    </row>
    <row r="172" spans="1:4" ht="16.5" thickTop="1" thickBot="1">
      <c r="A172" s="662" t="s">
        <v>890</v>
      </c>
      <c r="B172" s="662" t="s">
        <v>874</v>
      </c>
      <c r="C172" s="663" t="s">
        <v>891</v>
      </c>
      <c r="D172" s="650">
        <v>20650</v>
      </c>
    </row>
    <row r="173" spans="1:4" ht="16.5" thickTop="1" thickBot="1">
      <c r="A173" s="662" t="s">
        <v>892</v>
      </c>
      <c r="B173" s="662" t="s">
        <v>874</v>
      </c>
      <c r="C173" s="663" t="s">
        <v>893</v>
      </c>
      <c r="D173" s="650">
        <v>5359.891615777844</v>
      </c>
    </row>
    <row r="174" spans="1:4" ht="16.5" thickTop="1" thickBot="1">
      <c r="A174" s="662" t="s">
        <v>879</v>
      </c>
      <c r="B174" s="662" t="s">
        <v>233</v>
      </c>
      <c r="C174" s="663" t="s">
        <v>880</v>
      </c>
      <c r="D174" s="650">
        <v>7193.9992929499758</v>
      </c>
    </row>
    <row r="175" spans="1:4" ht="16.5" thickTop="1" thickBot="1">
      <c r="A175" s="662" t="s">
        <v>881</v>
      </c>
      <c r="B175" s="662" t="s">
        <v>233</v>
      </c>
      <c r="C175" s="663" t="s">
        <v>882</v>
      </c>
      <c r="D175" s="650">
        <v>5652.8630214765317</v>
      </c>
    </row>
    <row r="176" spans="1:4" ht="31.5" thickTop="1" thickBot="1">
      <c r="A176" s="662" t="s">
        <v>887</v>
      </c>
      <c r="B176" s="662" t="s">
        <v>233</v>
      </c>
      <c r="C176" s="663" t="s">
        <v>1951</v>
      </c>
      <c r="D176" s="650">
        <v>12960.946980218463</v>
      </c>
    </row>
    <row r="177" spans="1:4" ht="31.5" thickTop="1" thickBot="1">
      <c r="A177" s="662" t="s">
        <v>883</v>
      </c>
      <c r="B177" s="662" t="s">
        <v>233</v>
      </c>
      <c r="C177" s="663" t="s">
        <v>1950</v>
      </c>
      <c r="D177" s="650">
        <v>5848.8226478029228</v>
      </c>
    </row>
    <row r="178" spans="1:4" ht="16.5" thickTop="1" thickBot="1">
      <c r="A178" s="662" t="s">
        <v>884</v>
      </c>
      <c r="B178" s="662" t="s">
        <v>233</v>
      </c>
      <c r="C178" s="663" t="s">
        <v>2276</v>
      </c>
      <c r="D178" s="650">
        <v>9583.0001734990255</v>
      </c>
    </row>
    <row r="179" spans="1:4" ht="31.5" thickTop="1" thickBot="1">
      <c r="A179" s="662" t="s">
        <v>889</v>
      </c>
      <c r="B179" s="662" t="s">
        <v>233</v>
      </c>
      <c r="C179" s="663" t="s">
        <v>1952</v>
      </c>
      <c r="D179" s="650">
        <v>5795.7375962234028</v>
      </c>
    </row>
    <row r="180" spans="1:4" ht="31.5" thickTop="1" thickBot="1">
      <c r="A180" s="662" t="s">
        <v>876</v>
      </c>
      <c r="B180" s="662" t="s">
        <v>233</v>
      </c>
      <c r="C180" s="663" t="s">
        <v>1949</v>
      </c>
      <c r="D180" s="650">
        <v>9312.5330456033334</v>
      </c>
    </row>
    <row r="181" spans="1:4" ht="16.5" thickTop="1" thickBot="1">
      <c r="A181" s="662" t="s">
        <v>885</v>
      </c>
      <c r="B181" s="662" t="s">
        <v>233</v>
      </c>
      <c r="C181" s="663" t="s">
        <v>886</v>
      </c>
      <c r="D181" s="650">
        <v>5795.7375962234028</v>
      </c>
    </row>
    <row r="182" spans="1:4" ht="16.5" thickTop="1" thickBot="1">
      <c r="A182" s="662" t="s">
        <v>888</v>
      </c>
      <c r="B182" s="662" t="s">
        <v>233</v>
      </c>
      <c r="C182" s="663" t="s">
        <v>886</v>
      </c>
      <c r="D182" s="650">
        <v>5795.7375962234028</v>
      </c>
    </row>
    <row r="183" spans="1:4" ht="16.5" thickTop="1" thickBot="1">
      <c r="A183" s="662" t="s">
        <v>472</v>
      </c>
      <c r="B183" s="662" t="s">
        <v>377</v>
      </c>
      <c r="C183" s="663" t="s">
        <v>473</v>
      </c>
      <c r="D183" s="650">
        <v>8867.4478922994658</v>
      </c>
    </row>
    <row r="184" spans="1:4" ht="16.5" thickTop="1" thickBot="1">
      <c r="A184" s="662" t="s">
        <v>476</v>
      </c>
      <c r="B184" s="662" t="s">
        <v>92</v>
      </c>
      <c r="C184" s="663" t="s">
        <v>477</v>
      </c>
      <c r="D184" s="650">
        <v>9931.3256235923982</v>
      </c>
    </row>
    <row r="185" spans="1:4" ht="16.5" thickTop="1" thickBot="1">
      <c r="A185" s="662" t="s">
        <v>474</v>
      </c>
      <c r="B185" s="662" t="s">
        <v>387</v>
      </c>
      <c r="C185" s="663" t="s">
        <v>475</v>
      </c>
      <c r="D185" s="650">
        <v>49058.192380779474</v>
      </c>
    </row>
    <row r="186" spans="1:4" ht="16.5" thickTop="1" thickBot="1">
      <c r="A186" s="662" t="s">
        <v>478</v>
      </c>
      <c r="B186" s="662" t="s">
        <v>144</v>
      </c>
      <c r="C186" s="663" t="s">
        <v>1914</v>
      </c>
      <c r="D186" s="650">
        <v>2581.25</v>
      </c>
    </row>
    <row r="187" spans="1:4" ht="16.5" thickTop="1" thickBot="1">
      <c r="A187" s="662" t="s">
        <v>1454</v>
      </c>
      <c r="B187" s="662" t="s">
        <v>377</v>
      </c>
      <c r="C187" s="663" t="s">
        <v>1453</v>
      </c>
      <c r="D187" s="650">
        <v>22036.116012317212</v>
      </c>
    </row>
    <row r="188" spans="1:4" ht="16.5" thickTop="1" thickBot="1">
      <c r="A188" s="662" t="s">
        <v>1708</v>
      </c>
      <c r="B188" s="662" t="s">
        <v>377</v>
      </c>
      <c r="C188" s="663" t="s">
        <v>1707</v>
      </c>
      <c r="D188" s="650">
        <v>22036.116012317212</v>
      </c>
    </row>
    <row r="189" spans="1:4" ht="16.5" thickTop="1" thickBot="1">
      <c r="A189" s="662" t="s">
        <v>479</v>
      </c>
      <c r="B189" s="662" t="s">
        <v>377</v>
      </c>
      <c r="C189" s="663" t="s">
        <v>480</v>
      </c>
      <c r="D189" s="650">
        <v>56003.441842337714</v>
      </c>
    </row>
    <row r="190" spans="1:4" ht="16.5" thickTop="1" thickBot="1">
      <c r="A190" s="662" t="s">
        <v>1665</v>
      </c>
      <c r="B190" s="662" t="s">
        <v>144</v>
      </c>
      <c r="C190" s="663" t="s">
        <v>1664</v>
      </c>
      <c r="D190" s="650">
        <v>1032500</v>
      </c>
    </row>
    <row r="191" spans="1:4" ht="16.5" thickTop="1" thickBot="1">
      <c r="A191" s="662" t="s">
        <v>488</v>
      </c>
      <c r="B191" s="662" t="s">
        <v>92</v>
      </c>
      <c r="C191" s="663" t="s">
        <v>489</v>
      </c>
      <c r="D191" s="650">
        <v>686675.02130790544</v>
      </c>
    </row>
    <row r="192" spans="1:4" ht="16.5" thickTop="1" thickBot="1">
      <c r="A192" s="662" t="s">
        <v>490</v>
      </c>
      <c r="B192" s="662" t="s">
        <v>92</v>
      </c>
      <c r="C192" s="663" t="s">
        <v>491</v>
      </c>
      <c r="D192" s="650">
        <v>473035.41191730445</v>
      </c>
    </row>
    <row r="193" spans="1:4" ht="16.5" thickTop="1" thickBot="1">
      <c r="A193" s="662" t="s">
        <v>481</v>
      </c>
      <c r="B193" s="662" t="s">
        <v>233</v>
      </c>
      <c r="C193" s="663" t="s">
        <v>482</v>
      </c>
      <c r="D193" s="650">
        <v>3453.5523307707113</v>
      </c>
    </row>
    <row r="194" spans="1:4" ht="16.5" thickTop="1" thickBot="1">
      <c r="A194" s="662" t="s">
        <v>492</v>
      </c>
      <c r="B194" s="662" t="s">
        <v>92</v>
      </c>
      <c r="C194" s="663" t="s">
        <v>493</v>
      </c>
      <c r="D194" s="650">
        <v>1451.3560420557133</v>
      </c>
    </row>
    <row r="195" spans="1:4" ht="16.5" thickTop="1" thickBot="1">
      <c r="A195" s="662" t="s">
        <v>483</v>
      </c>
      <c r="B195" s="662" t="s">
        <v>422</v>
      </c>
      <c r="C195" s="663" t="s">
        <v>2277</v>
      </c>
      <c r="D195" s="650">
        <v>1451.3560420557133</v>
      </c>
    </row>
    <row r="196" spans="1:4" ht="16.5" thickTop="1" thickBot="1">
      <c r="A196" s="662" t="s">
        <v>484</v>
      </c>
      <c r="B196" s="662" t="s">
        <v>92</v>
      </c>
      <c r="C196" s="663" t="s">
        <v>485</v>
      </c>
      <c r="D196" s="650">
        <v>33969.70632080864</v>
      </c>
    </row>
    <row r="197" spans="1:4" ht="16.5" thickTop="1" thickBot="1">
      <c r="A197" s="662" t="s">
        <v>486</v>
      </c>
      <c r="B197" s="662" t="s">
        <v>144</v>
      </c>
      <c r="C197" s="663" t="s">
        <v>487</v>
      </c>
      <c r="D197" s="650">
        <v>1595.8165969393981</v>
      </c>
    </row>
    <row r="198" spans="1:4" ht="16.5" thickTop="1" thickBot="1">
      <c r="A198" s="662" t="s">
        <v>494</v>
      </c>
      <c r="B198" s="662" t="s">
        <v>92</v>
      </c>
      <c r="C198" s="663" t="s">
        <v>495</v>
      </c>
      <c r="D198" s="650">
        <v>23495.703519990151</v>
      </c>
    </row>
    <row r="199" spans="1:4" ht="16.5" thickTop="1" thickBot="1">
      <c r="A199" s="662" t="s">
        <v>925</v>
      </c>
      <c r="B199" s="662" t="s">
        <v>92</v>
      </c>
      <c r="C199" s="663" t="s">
        <v>926</v>
      </c>
      <c r="D199" s="650">
        <v>154875</v>
      </c>
    </row>
    <row r="200" spans="1:4" ht="31.5" thickTop="1" thickBot="1">
      <c r="A200" s="662" t="s">
        <v>929</v>
      </c>
      <c r="B200" s="662" t="s">
        <v>92</v>
      </c>
      <c r="C200" s="663" t="s">
        <v>930</v>
      </c>
      <c r="D200" s="650">
        <v>154875</v>
      </c>
    </row>
    <row r="201" spans="1:4" ht="16.5" thickTop="1" thickBot="1">
      <c r="A201" s="662" t="s">
        <v>927</v>
      </c>
      <c r="B201" s="662" t="s">
        <v>92</v>
      </c>
      <c r="C201" s="663" t="s">
        <v>928</v>
      </c>
      <c r="D201" s="650">
        <v>154875</v>
      </c>
    </row>
    <row r="202" spans="1:4" ht="16.5" thickTop="1" thickBot="1">
      <c r="A202" s="662" t="s">
        <v>931</v>
      </c>
      <c r="B202" s="662" t="s">
        <v>233</v>
      </c>
      <c r="C202" s="663" t="s">
        <v>932</v>
      </c>
      <c r="D202" s="650">
        <v>8161.8710864485329</v>
      </c>
    </row>
    <row r="203" spans="1:4" ht="16.5" thickTop="1" thickBot="1">
      <c r="A203" s="662" t="s">
        <v>920</v>
      </c>
      <c r="B203" s="662" t="s">
        <v>233</v>
      </c>
      <c r="C203" s="663" t="s">
        <v>2278</v>
      </c>
      <c r="D203" s="650">
        <v>10641.642627360119</v>
      </c>
    </row>
    <row r="204" spans="1:4" ht="16.5" thickTop="1" thickBot="1">
      <c r="A204" s="662" t="s">
        <v>923</v>
      </c>
      <c r="B204" s="662" t="s">
        <v>92</v>
      </c>
      <c r="C204" s="663" t="s">
        <v>924</v>
      </c>
      <c r="D204" s="650">
        <v>162420.91714179391</v>
      </c>
    </row>
    <row r="205" spans="1:4" ht="16.5" thickTop="1" thickBot="1">
      <c r="A205" s="662" t="s">
        <v>921</v>
      </c>
      <c r="B205" s="662" t="s">
        <v>92</v>
      </c>
      <c r="C205" s="663" t="s">
        <v>922</v>
      </c>
      <c r="D205" s="650">
        <v>154875</v>
      </c>
    </row>
    <row r="206" spans="1:4" ht="16.5" thickTop="1" thickBot="1">
      <c r="A206" s="662" t="s">
        <v>496</v>
      </c>
      <c r="B206" s="662" t="s">
        <v>144</v>
      </c>
      <c r="C206" s="663" t="s">
        <v>1915</v>
      </c>
      <c r="D206" s="650">
        <v>7227.5</v>
      </c>
    </row>
    <row r="207" spans="1:4" ht="16.5" thickTop="1" thickBot="1">
      <c r="A207" s="662" t="s">
        <v>505</v>
      </c>
      <c r="B207" s="662" t="s">
        <v>144</v>
      </c>
      <c r="C207" s="663" t="s">
        <v>506</v>
      </c>
      <c r="D207" s="650">
        <v>7227.5</v>
      </c>
    </row>
    <row r="208" spans="1:4" ht="16.5" thickTop="1" thickBot="1">
      <c r="A208" s="662" t="s">
        <v>507</v>
      </c>
      <c r="B208" s="662" t="s">
        <v>144</v>
      </c>
      <c r="C208" s="663" t="s">
        <v>508</v>
      </c>
      <c r="D208" s="650">
        <v>28990.668177732405</v>
      </c>
    </row>
    <row r="209" spans="1:4" ht="16.5" thickTop="1" thickBot="1">
      <c r="A209" s="662" t="s">
        <v>509</v>
      </c>
      <c r="B209" s="662" t="s">
        <v>233</v>
      </c>
      <c r="C209" s="663" t="s">
        <v>510</v>
      </c>
      <c r="D209" s="650">
        <v>11334.078114472288</v>
      </c>
    </row>
    <row r="210" spans="1:4" ht="16.5" thickTop="1" thickBot="1">
      <c r="A210" s="662" t="s">
        <v>512</v>
      </c>
      <c r="B210" s="662" t="s">
        <v>233</v>
      </c>
      <c r="C210" s="663" t="s">
        <v>1917</v>
      </c>
      <c r="D210" s="650">
        <v>11334.078114472288</v>
      </c>
    </row>
    <row r="211" spans="1:4" ht="16.5" thickTop="1" thickBot="1">
      <c r="A211" s="662" t="s">
        <v>511</v>
      </c>
      <c r="B211" s="662" t="s">
        <v>233</v>
      </c>
      <c r="C211" s="663" t="s">
        <v>1916</v>
      </c>
      <c r="D211" s="650">
        <v>5467.8995072796633</v>
      </c>
    </row>
    <row r="212" spans="1:4" ht="16.5" thickTop="1" thickBot="1">
      <c r="A212" s="662" t="s">
        <v>519</v>
      </c>
      <c r="B212" s="662" t="s">
        <v>387</v>
      </c>
      <c r="C212" s="663" t="s">
        <v>520</v>
      </c>
      <c r="D212" s="650">
        <v>24447.586241437075</v>
      </c>
    </row>
    <row r="213" spans="1:4" ht="16.5" thickTop="1" thickBot="1">
      <c r="A213" s="662" t="s">
        <v>515</v>
      </c>
      <c r="B213" s="662" t="s">
        <v>387</v>
      </c>
      <c r="C213" s="663" t="s">
        <v>516</v>
      </c>
      <c r="D213" s="650">
        <v>53347.463281373486</v>
      </c>
    </row>
    <row r="214" spans="1:4" ht="16.5" thickTop="1" thickBot="1">
      <c r="A214" s="662" t="s">
        <v>513</v>
      </c>
      <c r="B214" s="662" t="s">
        <v>387</v>
      </c>
      <c r="C214" s="663" t="s">
        <v>514</v>
      </c>
      <c r="D214" s="650">
        <v>24447.586241437075</v>
      </c>
    </row>
    <row r="215" spans="1:4" ht="16.5" thickTop="1" thickBot="1">
      <c r="A215" s="662" t="s">
        <v>521</v>
      </c>
      <c r="B215" s="662" t="s">
        <v>387</v>
      </c>
      <c r="C215" s="663" t="s">
        <v>522</v>
      </c>
      <c r="D215" s="650">
        <v>56154.013300465282</v>
      </c>
    </row>
    <row r="216" spans="1:4" ht="16.5" thickTop="1" thickBot="1">
      <c r="A216" s="662" t="s">
        <v>525</v>
      </c>
      <c r="B216" s="662" t="s">
        <v>387</v>
      </c>
      <c r="C216" s="663" t="s">
        <v>526</v>
      </c>
      <c r="D216" s="650">
        <v>56456.222758963348</v>
      </c>
    </row>
    <row r="217" spans="1:4" ht="16.5" thickTop="1" thickBot="1">
      <c r="A217" s="662" t="s">
        <v>527</v>
      </c>
      <c r="B217" s="662" t="s">
        <v>387</v>
      </c>
      <c r="C217" s="663" t="s">
        <v>528</v>
      </c>
      <c r="D217" s="650">
        <v>56456.222758963348</v>
      </c>
    </row>
    <row r="218" spans="1:4" ht="16.5" thickTop="1" thickBot="1">
      <c r="A218" s="662" t="s">
        <v>529</v>
      </c>
      <c r="B218" s="662" t="s">
        <v>387</v>
      </c>
      <c r="C218" s="663" t="s">
        <v>530</v>
      </c>
      <c r="D218" s="650">
        <v>64710.227996028218</v>
      </c>
    </row>
    <row r="219" spans="1:4" ht="16.5" thickTop="1" thickBot="1">
      <c r="A219" s="662" t="s">
        <v>531</v>
      </c>
      <c r="B219" s="662" t="s">
        <v>387</v>
      </c>
      <c r="C219" s="663" t="s">
        <v>532</v>
      </c>
      <c r="D219" s="650">
        <v>56456.222758963348</v>
      </c>
    </row>
    <row r="220" spans="1:4" ht="16.5" thickTop="1" thickBot="1">
      <c r="A220" s="662" t="s">
        <v>523</v>
      </c>
      <c r="B220" s="662" t="s">
        <v>387</v>
      </c>
      <c r="C220" s="663" t="s">
        <v>524</v>
      </c>
      <c r="D220" s="650">
        <v>14057.227078961943</v>
      </c>
    </row>
    <row r="221" spans="1:4" ht="16.5" thickTop="1" thickBot="1">
      <c r="A221" s="662" t="s">
        <v>533</v>
      </c>
      <c r="B221" s="662" t="s">
        <v>387</v>
      </c>
      <c r="C221" s="663" t="s">
        <v>534</v>
      </c>
      <c r="D221" s="650">
        <v>51706.077859209021</v>
      </c>
    </row>
    <row r="222" spans="1:4" ht="16.5" thickTop="1" thickBot="1">
      <c r="A222" s="662" t="s">
        <v>540</v>
      </c>
      <c r="B222" s="662" t="s">
        <v>387</v>
      </c>
      <c r="C222" s="663" t="s">
        <v>541</v>
      </c>
      <c r="D222" s="650">
        <v>24447.586241437075</v>
      </c>
    </row>
    <row r="223" spans="1:4" ht="16.5" thickTop="1" thickBot="1">
      <c r="A223" s="662" t="s">
        <v>551</v>
      </c>
      <c r="B223" s="662" t="s">
        <v>387</v>
      </c>
      <c r="C223" s="663" t="s">
        <v>1855</v>
      </c>
      <c r="D223" s="650">
        <v>9620.8029355246636</v>
      </c>
    </row>
    <row r="224" spans="1:4" ht="16.5" thickTop="1" thickBot="1">
      <c r="A224" s="662" t="s">
        <v>535</v>
      </c>
      <c r="B224" s="662" t="s">
        <v>387</v>
      </c>
      <c r="C224" s="663" t="s">
        <v>2279</v>
      </c>
      <c r="D224" s="650">
        <v>60905.650017876593</v>
      </c>
    </row>
    <row r="225" spans="1:4" ht="16.5" thickTop="1" thickBot="1">
      <c r="A225" s="662" t="s">
        <v>536</v>
      </c>
      <c r="B225" s="662" t="s">
        <v>387</v>
      </c>
      <c r="C225" s="663" t="s">
        <v>2280</v>
      </c>
      <c r="D225" s="650">
        <v>49858.880712073616</v>
      </c>
    </row>
    <row r="226" spans="1:4" ht="16.5" thickTop="1" thickBot="1">
      <c r="A226" s="662" t="s">
        <v>537</v>
      </c>
      <c r="B226" s="662" t="s">
        <v>387</v>
      </c>
      <c r="C226" s="663" t="s">
        <v>1918</v>
      </c>
      <c r="D226" s="650">
        <v>63808.362101988016</v>
      </c>
    </row>
    <row r="227" spans="1:4" ht="16.5" thickTop="1" thickBot="1">
      <c r="A227" s="662" t="s">
        <v>538</v>
      </c>
      <c r="B227" s="662" t="s">
        <v>387</v>
      </c>
      <c r="C227" s="663" t="s">
        <v>2281</v>
      </c>
      <c r="D227" s="650">
        <v>63808.362101988016</v>
      </c>
    </row>
    <row r="228" spans="1:4" ht="16.5" thickTop="1" thickBot="1">
      <c r="A228" s="662" t="s">
        <v>539</v>
      </c>
      <c r="B228" s="662" t="s">
        <v>387</v>
      </c>
      <c r="C228" s="663" t="s">
        <v>2282</v>
      </c>
      <c r="D228" s="650">
        <v>49858.880712073616</v>
      </c>
    </row>
    <row r="229" spans="1:4" ht="16.5" thickTop="1" thickBot="1">
      <c r="A229" s="662" t="s">
        <v>542</v>
      </c>
      <c r="B229" s="662" t="s">
        <v>387</v>
      </c>
      <c r="C229" s="663" t="s">
        <v>543</v>
      </c>
      <c r="D229" s="650">
        <v>52328.738539498103</v>
      </c>
    </row>
    <row r="230" spans="1:4" ht="16.5" thickTop="1" thickBot="1">
      <c r="A230" s="662" t="s">
        <v>544</v>
      </c>
      <c r="B230" s="662" t="s">
        <v>387</v>
      </c>
      <c r="C230" s="663" t="s">
        <v>545</v>
      </c>
      <c r="D230" s="650">
        <v>59666.854710740743</v>
      </c>
    </row>
    <row r="231" spans="1:4" ht="16.5" thickTop="1" thickBot="1">
      <c r="A231" s="662" t="s">
        <v>517</v>
      </c>
      <c r="B231" s="662" t="s">
        <v>387</v>
      </c>
      <c r="C231" s="663" t="s">
        <v>518</v>
      </c>
      <c r="D231" s="650">
        <v>56260.72288493799</v>
      </c>
    </row>
    <row r="232" spans="1:4" ht="16.5" thickTop="1" thickBot="1">
      <c r="A232" s="662" t="s">
        <v>546</v>
      </c>
      <c r="B232" s="662" t="s">
        <v>387</v>
      </c>
      <c r="C232" s="663" t="s">
        <v>547</v>
      </c>
      <c r="D232" s="650">
        <v>63983.831333125832</v>
      </c>
    </row>
    <row r="233" spans="1:4" ht="16.5" thickTop="1" thickBot="1">
      <c r="A233" s="662" t="s">
        <v>548</v>
      </c>
      <c r="B233" s="662" t="s">
        <v>387</v>
      </c>
      <c r="C233" s="663" t="s">
        <v>549</v>
      </c>
      <c r="D233" s="650">
        <v>50366.410844266931</v>
      </c>
    </row>
    <row r="234" spans="1:4" ht="16.5" thickTop="1" thickBot="1">
      <c r="A234" s="662" t="s">
        <v>550</v>
      </c>
      <c r="B234" s="662" t="s">
        <v>387</v>
      </c>
      <c r="C234" s="663" t="s">
        <v>2283</v>
      </c>
      <c r="D234" s="650">
        <v>24447.586241437075</v>
      </c>
    </row>
    <row r="235" spans="1:4" ht="16.5" thickTop="1" thickBot="1">
      <c r="A235" s="662" t="s">
        <v>552</v>
      </c>
      <c r="B235" s="662" t="s">
        <v>144</v>
      </c>
      <c r="C235" s="663" t="s">
        <v>553</v>
      </c>
      <c r="D235" s="650">
        <v>1528.3116647507602</v>
      </c>
    </row>
    <row r="236" spans="1:4" ht="16.5" thickTop="1" thickBot="1">
      <c r="A236" s="662" t="s">
        <v>556</v>
      </c>
      <c r="B236" s="662" t="s">
        <v>387</v>
      </c>
      <c r="C236" s="663" t="s">
        <v>2284</v>
      </c>
      <c r="D236" s="650">
        <v>488955.77512467274</v>
      </c>
    </row>
    <row r="237" spans="1:4" ht="16.5" thickTop="1" thickBot="1">
      <c r="A237" s="662" t="s">
        <v>557</v>
      </c>
      <c r="B237" s="662" t="s">
        <v>387</v>
      </c>
      <c r="C237" s="663" t="s">
        <v>2285</v>
      </c>
      <c r="D237" s="650">
        <v>488955.77512467274</v>
      </c>
    </row>
    <row r="238" spans="1:4" ht="16.5" thickTop="1" thickBot="1">
      <c r="A238" s="662" t="s">
        <v>558</v>
      </c>
      <c r="B238" s="662" t="s">
        <v>387</v>
      </c>
      <c r="C238" s="663" t="s">
        <v>2286</v>
      </c>
      <c r="D238" s="650">
        <v>504236.1915748929</v>
      </c>
    </row>
    <row r="239" spans="1:4" ht="16.5" thickTop="1" thickBot="1">
      <c r="A239" s="662" t="s">
        <v>570</v>
      </c>
      <c r="B239" s="662" t="s">
        <v>571</v>
      </c>
      <c r="C239" s="663" t="s">
        <v>572</v>
      </c>
      <c r="D239" s="650">
        <v>538218.17443865328</v>
      </c>
    </row>
    <row r="240" spans="1:4" ht="16.5" thickTop="1" thickBot="1">
      <c r="A240" s="662" t="s">
        <v>559</v>
      </c>
      <c r="B240" s="662" t="s">
        <v>387</v>
      </c>
      <c r="C240" s="663" t="s">
        <v>1919</v>
      </c>
      <c r="D240" s="650">
        <v>466648.0952336156</v>
      </c>
    </row>
    <row r="241" spans="1:4" ht="16.5" thickTop="1" thickBot="1">
      <c r="A241" s="662" t="s">
        <v>560</v>
      </c>
      <c r="B241" s="662" t="s">
        <v>387</v>
      </c>
      <c r="C241" s="663" t="s">
        <v>2010</v>
      </c>
      <c r="D241" s="650">
        <v>521350.04198335641</v>
      </c>
    </row>
    <row r="242" spans="1:4" ht="16.5" thickTop="1" thickBot="1">
      <c r="A242" s="664" t="s">
        <v>2012</v>
      </c>
      <c r="B242" s="662" t="s">
        <v>387</v>
      </c>
      <c r="C242" s="663" t="s">
        <v>2011</v>
      </c>
      <c r="D242" s="650">
        <v>347616.6483053905</v>
      </c>
    </row>
    <row r="243" spans="1:4" ht="16.5" thickTop="1" thickBot="1">
      <c r="A243" s="662" t="s">
        <v>561</v>
      </c>
      <c r="B243" s="662" t="s">
        <v>387</v>
      </c>
      <c r="C243" s="663" t="s">
        <v>562</v>
      </c>
      <c r="D243" s="650">
        <v>505152.90855401458</v>
      </c>
    </row>
    <row r="244" spans="1:4" ht="16.5" thickTop="1" thickBot="1">
      <c r="A244" s="662" t="s">
        <v>563</v>
      </c>
      <c r="B244" s="662" t="s">
        <v>387</v>
      </c>
      <c r="C244" s="663" t="s">
        <v>564</v>
      </c>
      <c r="D244" s="650">
        <v>499077.99052839045</v>
      </c>
    </row>
    <row r="245" spans="1:4" ht="16.5" thickTop="1" thickBot="1">
      <c r="A245" s="662" t="s">
        <v>565</v>
      </c>
      <c r="B245" s="662" t="s">
        <v>387</v>
      </c>
      <c r="C245" s="663" t="s">
        <v>566</v>
      </c>
      <c r="D245" s="650">
        <v>492613.2497184372</v>
      </c>
    </row>
    <row r="246" spans="1:4" ht="16.5" thickTop="1" thickBot="1">
      <c r="A246" s="662" t="s">
        <v>567</v>
      </c>
      <c r="B246" s="662" t="s">
        <v>387</v>
      </c>
      <c r="C246" s="663" t="s">
        <v>2013</v>
      </c>
      <c r="D246" s="650">
        <v>482814.17639415059</v>
      </c>
    </row>
    <row r="247" spans="1:4" ht="16.5" thickTop="1" thickBot="1">
      <c r="A247" s="662" t="s">
        <v>568</v>
      </c>
      <c r="B247" s="662" t="s">
        <v>387</v>
      </c>
      <c r="C247" s="663" t="s">
        <v>569</v>
      </c>
      <c r="D247" s="650">
        <v>466982.91969727114</v>
      </c>
    </row>
    <row r="248" spans="1:4" ht="16.5" thickTop="1" thickBot="1">
      <c r="A248" s="662" t="s">
        <v>573</v>
      </c>
      <c r="B248" s="662" t="s">
        <v>387</v>
      </c>
      <c r="C248" s="663" t="s">
        <v>574</v>
      </c>
      <c r="D248" s="650">
        <v>522389.61793906137</v>
      </c>
    </row>
    <row r="249" spans="1:4" ht="16.5" thickTop="1" thickBot="1">
      <c r="A249" s="662" t="s">
        <v>575</v>
      </c>
      <c r="B249" s="662" t="s">
        <v>387</v>
      </c>
      <c r="C249" s="663" t="s">
        <v>576</v>
      </c>
      <c r="D249" s="650">
        <v>474898.54804571084</v>
      </c>
    </row>
    <row r="250" spans="1:4" ht="16.5" thickTop="1" thickBot="1">
      <c r="A250" s="662" t="s">
        <v>577</v>
      </c>
      <c r="B250" s="662" t="s">
        <v>387</v>
      </c>
      <c r="C250" s="663" t="s">
        <v>578</v>
      </c>
      <c r="D250" s="650">
        <v>309750</v>
      </c>
    </row>
    <row r="251" spans="1:4" ht="16.5" thickTop="1" thickBot="1">
      <c r="A251" s="662" t="s">
        <v>579</v>
      </c>
      <c r="B251" s="662" t="s">
        <v>387</v>
      </c>
      <c r="C251" s="663" t="s">
        <v>580</v>
      </c>
      <c r="D251" s="650">
        <v>309750</v>
      </c>
    </row>
    <row r="252" spans="1:4" ht="16.5" thickTop="1" thickBot="1">
      <c r="A252" s="662" t="s">
        <v>581</v>
      </c>
      <c r="B252" s="662" t="s">
        <v>387</v>
      </c>
      <c r="C252" s="663" t="s">
        <v>2287</v>
      </c>
      <c r="D252" s="650">
        <v>382134.62033072859</v>
      </c>
    </row>
    <row r="253" spans="1:4" ht="16.5" thickTop="1" thickBot="1">
      <c r="A253" s="662" t="s">
        <v>582</v>
      </c>
      <c r="B253" s="662" t="s">
        <v>387</v>
      </c>
      <c r="C253" s="663" t="s">
        <v>2288</v>
      </c>
      <c r="D253" s="650">
        <v>413809.28461228125</v>
      </c>
    </row>
    <row r="254" spans="1:4" ht="16.5" thickTop="1" thickBot="1">
      <c r="A254" s="662" t="s">
        <v>584</v>
      </c>
      <c r="B254" s="662" t="s">
        <v>233</v>
      </c>
      <c r="C254" s="663" t="s">
        <v>1920</v>
      </c>
      <c r="D254" s="650">
        <v>30284.062678466707</v>
      </c>
    </row>
    <row r="255" spans="1:4" ht="16.5" thickTop="1" thickBot="1">
      <c r="A255" s="662" t="s">
        <v>583</v>
      </c>
      <c r="B255" s="662" t="s">
        <v>387</v>
      </c>
      <c r="C255" s="663" t="s">
        <v>2289</v>
      </c>
      <c r="D255" s="650">
        <v>428386.29966909572</v>
      </c>
    </row>
    <row r="256" spans="1:4" ht="16.5" thickTop="1" thickBot="1">
      <c r="A256" s="662" t="s">
        <v>554</v>
      </c>
      <c r="B256" s="662" t="s">
        <v>387</v>
      </c>
      <c r="C256" s="663" t="s">
        <v>555</v>
      </c>
      <c r="D256" s="650">
        <v>550795.91700801649</v>
      </c>
    </row>
    <row r="257" spans="1:4" ht="16.5" thickTop="1" thickBot="1">
      <c r="A257" s="662" t="s">
        <v>585</v>
      </c>
      <c r="B257" s="662" t="s">
        <v>387</v>
      </c>
      <c r="C257" s="663" t="s">
        <v>586</v>
      </c>
      <c r="D257" s="650">
        <v>431656.23858431325</v>
      </c>
    </row>
    <row r="258" spans="1:4" ht="16.5" thickTop="1" thickBot="1">
      <c r="A258" s="662" t="s">
        <v>587</v>
      </c>
      <c r="B258" s="662" t="s">
        <v>387</v>
      </c>
      <c r="C258" s="663" t="s">
        <v>588</v>
      </c>
      <c r="D258" s="650">
        <v>431656.23858431325</v>
      </c>
    </row>
    <row r="259" spans="1:4" ht="16.5" thickTop="1" thickBot="1">
      <c r="A259" s="662" t="s">
        <v>497</v>
      </c>
      <c r="B259" s="662" t="s">
        <v>387</v>
      </c>
      <c r="C259" s="663" t="s">
        <v>498</v>
      </c>
      <c r="D259" s="650">
        <v>431656.23858431325</v>
      </c>
    </row>
    <row r="260" spans="1:4" ht="16.5" thickTop="1" thickBot="1">
      <c r="A260" s="662" t="s">
        <v>1668</v>
      </c>
      <c r="B260" s="662" t="s">
        <v>387</v>
      </c>
      <c r="C260" s="663" t="s">
        <v>1669</v>
      </c>
      <c r="D260" s="650">
        <v>413000</v>
      </c>
    </row>
    <row r="261" spans="1:4" ht="16.5" thickTop="1" thickBot="1">
      <c r="A261" s="662" t="s">
        <v>499</v>
      </c>
      <c r="B261" s="662" t="s">
        <v>377</v>
      </c>
      <c r="C261" s="663" t="s">
        <v>500</v>
      </c>
      <c r="D261" s="650">
        <v>4325.7160546479117</v>
      </c>
    </row>
    <row r="262" spans="1:4" ht="31.5" thickTop="1" thickBot="1">
      <c r="A262" s="662" t="s">
        <v>589</v>
      </c>
      <c r="B262" s="662" t="s">
        <v>377</v>
      </c>
      <c r="C262" s="663" t="s">
        <v>2290</v>
      </c>
      <c r="D262" s="650">
        <v>8996.3115809097253</v>
      </c>
    </row>
    <row r="263" spans="1:4" ht="16.5" thickTop="1" thickBot="1">
      <c r="A263" s="662" t="s">
        <v>590</v>
      </c>
      <c r="B263" s="662" t="s">
        <v>233</v>
      </c>
      <c r="C263" s="663" t="s">
        <v>2291</v>
      </c>
      <c r="D263" s="650">
        <v>76399.382053812747</v>
      </c>
    </row>
    <row r="264" spans="1:4" ht="16.5" thickTop="1" thickBot="1">
      <c r="A264" s="662" t="s">
        <v>591</v>
      </c>
      <c r="B264" s="662" t="s">
        <v>377</v>
      </c>
      <c r="C264" s="663" t="s">
        <v>2292</v>
      </c>
      <c r="D264" s="650">
        <v>12044.230001096763</v>
      </c>
    </row>
    <row r="265" spans="1:4" ht="16.5" thickTop="1" thickBot="1">
      <c r="A265" s="662" t="s">
        <v>592</v>
      </c>
      <c r="B265" s="662" t="s">
        <v>144</v>
      </c>
      <c r="C265" s="663" t="s">
        <v>2293</v>
      </c>
      <c r="D265" s="650">
        <v>20597.018729018582</v>
      </c>
    </row>
    <row r="266" spans="1:4" ht="16.5" thickTop="1" thickBot="1">
      <c r="A266" s="662" t="s">
        <v>593</v>
      </c>
      <c r="B266" s="662" t="s">
        <v>92</v>
      </c>
      <c r="C266" s="663" t="s">
        <v>2294</v>
      </c>
      <c r="D266" s="650">
        <v>34107.542037631152</v>
      </c>
    </row>
    <row r="267" spans="1:4" ht="16.5" thickTop="1" thickBot="1">
      <c r="A267" s="662" t="s">
        <v>594</v>
      </c>
      <c r="B267" s="662" t="s">
        <v>92</v>
      </c>
      <c r="C267" s="663" t="s">
        <v>2295</v>
      </c>
      <c r="D267" s="650">
        <v>47476.218808268983</v>
      </c>
    </row>
    <row r="268" spans="1:4" ht="16.5" thickTop="1" thickBot="1">
      <c r="A268" s="662" t="s">
        <v>595</v>
      </c>
      <c r="B268" s="662" t="s">
        <v>92</v>
      </c>
      <c r="C268" s="663" t="s">
        <v>2296</v>
      </c>
      <c r="D268" s="650">
        <v>55529.557218373484</v>
      </c>
    </row>
    <row r="269" spans="1:4" ht="16.5" thickTop="1" thickBot="1">
      <c r="A269" s="662" t="s">
        <v>596</v>
      </c>
      <c r="B269" s="662" t="s">
        <v>377</v>
      </c>
      <c r="C269" s="663" t="s">
        <v>597</v>
      </c>
      <c r="D269" s="650">
        <v>41862.990831598487</v>
      </c>
    </row>
    <row r="270" spans="1:4" ht="16.5" thickTop="1" thickBot="1">
      <c r="A270" s="662" t="s">
        <v>599</v>
      </c>
      <c r="B270" s="662" t="s">
        <v>144</v>
      </c>
      <c r="C270" s="663" t="s">
        <v>600</v>
      </c>
      <c r="D270" s="650">
        <v>215575.65084577116</v>
      </c>
    </row>
    <row r="271" spans="1:4" ht="16.5" thickTop="1" thickBot="1">
      <c r="A271" s="662" t="s">
        <v>601</v>
      </c>
      <c r="B271" s="662" t="s">
        <v>387</v>
      </c>
      <c r="C271" s="663" t="s">
        <v>1921</v>
      </c>
      <c r="D271" s="650">
        <v>55599.284698216739</v>
      </c>
    </row>
    <row r="272" spans="1:4" ht="16.5" thickTop="1" thickBot="1">
      <c r="A272" s="662" t="s">
        <v>598</v>
      </c>
      <c r="B272" s="662" t="s">
        <v>387</v>
      </c>
      <c r="C272" s="663" t="s">
        <v>2297</v>
      </c>
      <c r="D272" s="650">
        <v>55599.284698216739</v>
      </c>
    </row>
    <row r="273" spans="1:4" ht="16.5" thickTop="1" thickBot="1">
      <c r="A273" s="662" t="s">
        <v>602</v>
      </c>
      <c r="B273" s="662" t="s">
        <v>387</v>
      </c>
      <c r="C273" s="663" t="s">
        <v>2298</v>
      </c>
      <c r="D273" s="650">
        <v>55599.284698216739</v>
      </c>
    </row>
    <row r="274" spans="1:4" ht="16.5" thickTop="1" thickBot="1">
      <c r="A274" s="662" t="s">
        <v>603</v>
      </c>
      <c r="B274" s="662" t="s">
        <v>144</v>
      </c>
      <c r="C274" s="663" t="s">
        <v>2299</v>
      </c>
      <c r="D274" s="650">
        <v>62647.277268343452</v>
      </c>
    </row>
    <row r="275" spans="1:4" ht="16.5" thickTop="1" thickBot="1">
      <c r="A275" s="662" t="s">
        <v>604</v>
      </c>
      <c r="B275" s="662" t="s">
        <v>144</v>
      </c>
      <c r="C275" s="663" t="s">
        <v>2300</v>
      </c>
      <c r="D275" s="650">
        <v>53785.229770619073</v>
      </c>
    </row>
    <row r="276" spans="1:4" ht="16.5" thickTop="1" thickBot="1">
      <c r="A276" s="662" t="s">
        <v>605</v>
      </c>
      <c r="B276" s="662" t="s">
        <v>606</v>
      </c>
      <c r="C276" s="663" t="s">
        <v>2301</v>
      </c>
      <c r="D276" s="650">
        <v>90833.235752647714</v>
      </c>
    </row>
    <row r="277" spans="1:4" ht="16.5" thickTop="1" thickBot="1">
      <c r="A277" s="662" t="s">
        <v>607</v>
      </c>
      <c r="B277" s="662" t="s">
        <v>606</v>
      </c>
      <c r="C277" s="663" t="s">
        <v>1922</v>
      </c>
      <c r="D277" s="650">
        <v>119203.73607359907</v>
      </c>
    </row>
    <row r="278" spans="1:4" ht="16.5" thickTop="1" thickBot="1">
      <c r="A278" s="662" t="s">
        <v>608</v>
      </c>
      <c r="B278" s="662" t="s">
        <v>606</v>
      </c>
      <c r="C278" s="663" t="s">
        <v>609</v>
      </c>
      <c r="D278" s="650">
        <v>50267.469952070394</v>
      </c>
    </row>
    <row r="279" spans="1:4" ht="16.5" thickTop="1" thickBot="1">
      <c r="A279" s="662" t="s">
        <v>501</v>
      </c>
      <c r="B279" s="662" t="s">
        <v>141</v>
      </c>
      <c r="C279" s="663" t="s">
        <v>502</v>
      </c>
      <c r="D279" s="650">
        <v>65619.527961954154</v>
      </c>
    </row>
    <row r="280" spans="1:4" ht="16.5" thickTop="1" thickBot="1">
      <c r="A280" s="662" t="s">
        <v>503</v>
      </c>
      <c r="B280" s="662" t="s">
        <v>141</v>
      </c>
      <c r="C280" s="663" t="s">
        <v>504</v>
      </c>
      <c r="D280" s="650">
        <v>29702.170163000646</v>
      </c>
    </row>
    <row r="281" spans="1:4" ht="16.5" thickTop="1" thickBot="1">
      <c r="A281" s="662" t="s">
        <v>610</v>
      </c>
      <c r="B281" s="662" t="s">
        <v>92</v>
      </c>
      <c r="C281" s="663" t="s">
        <v>2302</v>
      </c>
      <c r="D281" s="650">
        <v>112237.75055276057</v>
      </c>
    </row>
    <row r="282" spans="1:4" ht="16.5" thickTop="1" thickBot="1">
      <c r="A282" s="662" t="s">
        <v>611</v>
      </c>
      <c r="B282" s="662" t="s">
        <v>377</v>
      </c>
      <c r="C282" s="663" t="s">
        <v>2303</v>
      </c>
      <c r="D282" s="650">
        <v>49616.1251586488</v>
      </c>
    </row>
    <row r="283" spans="1:4" ht="16.5" thickTop="1" thickBot="1">
      <c r="A283" s="662" t="s">
        <v>612</v>
      </c>
      <c r="B283" s="662" t="s">
        <v>144</v>
      </c>
      <c r="C283" s="663" t="s">
        <v>2304</v>
      </c>
      <c r="D283" s="650">
        <v>35004.801890928356</v>
      </c>
    </row>
    <row r="284" spans="1:4" ht="16.5" thickTop="1" thickBot="1">
      <c r="A284" s="662" t="s">
        <v>613</v>
      </c>
      <c r="B284" s="662" t="s">
        <v>92</v>
      </c>
      <c r="C284" s="663" t="s">
        <v>614</v>
      </c>
      <c r="D284" s="650">
        <v>58541.215939542999</v>
      </c>
    </row>
    <row r="285" spans="1:4" ht="16.5" thickTop="1" thickBot="1">
      <c r="A285" s="662" t="s">
        <v>615</v>
      </c>
      <c r="B285" s="662" t="s">
        <v>92</v>
      </c>
      <c r="C285" s="663" t="s">
        <v>2305</v>
      </c>
      <c r="D285" s="650">
        <v>162911.46841082175</v>
      </c>
    </row>
    <row r="286" spans="1:4" ht="16.5" thickTop="1" thickBot="1">
      <c r="A286" s="662" t="s">
        <v>616</v>
      </c>
      <c r="B286" s="662" t="s">
        <v>92</v>
      </c>
      <c r="C286" s="663" t="s">
        <v>617</v>
      </c>
      <c r="D286" s="650">
        <v>163712.96154388445</v>
      </c>
    </row>
    <row r="287" spans="1:4" ht="16.5" thickTop="1" thickBot="1">
      <c r="A287" s="662" t="s">
        <v>620</v>
      </c>
      <c r="B287" s="662" t="s">
        <v>92</v>
      </c>
      <c r="C287" s="663" t="s">
        <v>621</v>
      </c>
      <c r="D287" s="650">
        <v>45613.082679862579</v>
      </c>
    </row>
    <row r="288" spans="1:4" ht="16.5" thickTop="1" thickBot="1">
      <c r="A288" s="662" t="s">
        <v>618</v>
      </c>
      <c r="B288" s="662" t="s">
        <v>92</v>
      </c>
      <c r="C288" s="663" t="s">
        <v>2306</v>
      </c>
      <c r="D288" s="650">
        <v>45613.082679862579</v>
      </c>
    </row>
    <row r="289" spans="1:4" ht="16.5" thickTop="1" thickBot="1">
      <c r="A289" s="662" t="s">
        <v>619</v>
      </c>
      <c r="B289" s="662" t="s">
        <v>92</v>
      </c>
      <c r="C289" s="663" t="s">
        <v>2307</v>
      </c>
      <c r="D289" s="650">
        <v>153480.56392273074</v>
      </c>
    </row>
    <row r="290" spans="1:4" ht="16.5" thickTop="1" thickBot="1">
      <c r="A290" s="662" t="s">
        <v>622</v>
      </c>
      <c r="B290" s="662" t="s">
        <v>454</v>
      </c>
      <c r="C290" s="663" t="s">
        <v>623</v>
      </c>
      <c r="D290" s="650">
        <v>5011.5672400713747</v>
      </c>
    </row>
    <row r="291" spans="1:4" ht="16.5" thickTop="1" thickBot="1">
      <c r="A291" s="662" t="s">
        <v>624</v>
      </c>
      <c r="B291" s="662" t="s">
        <v>422</v>
      </c>
      <c r="C291" s="663" t="s">
        <v>1923</v>
      </c>
      <c r="D291" s="650">
        <v>104850.01077403607</v>
      </c>
    </row>
    <row r="292" spans="1:4" ht="16.5" thickTop="1" thickBot="1">
      <c r="A292" s="662" t="s">
        <v>625</v>
      </c>
      <c r="B292" s="662" t="s">
        <v>377</v>
      </c>
      <c r="C292" s="663" t="s">
        <v>2308</v>
      </c>
      <c r="D292" s="650">
        <v>2885.7760223987925</v>
      </c>
    </row>
    <row r="293" spans="1:4" ht="16.5" thickTop="1" thickBot="1">
      <c r="A293" s="662" t="s">
        <v>626</v>
      </c>
      <c r="B293" s="662" t="s">
        <v>377</v>
      </c>
      <c r="C293" s="663" t="s">
        <v>1924</v>
      </c>
      <c r="D293" s="650">
        <v>9931.3256235923982</v>
      </c>
    </row>
    <row r="294" spans="1:4" ht="16.5" thickTop="1" thickBot="1">
      <c r="A294" s="662" t="s">
        <v>627</v>
      </c>
      <c r="B294" s="662" t="s">
        <v>92</v>
      </c>
      <c r="C294" s="663" t="s">
        <v>628</v>
      </c>
      <c r="D294" s="650">
        <v>2779.8531075281057</v>
      </c>
    </row>
    <row r="295" spans="1:4" ht="16.5" thickTop="1" thickBot="1">
      <c r="A295" s="662" t="s">
        <v>633</v>
      </c>
      <c r="B295" s="662" t="s">
        <v>92</v>
      </c>
      <c r="C295" s="663" t="s">
        <v>1925</v>
      </c>
      <c r="D295" s="650">
        <v>81729.571499427577</v>
      </c>
    </row>
    <row r="296" spans="1:4" ht="16.5" thickTop="1" thickBot="1">
      <c r="A296" s="662" t="s">
        <v>629</v>
      </c>
      <c r="B296" s="662" t="s">
        <v>92</v>
      </c>
      <c r="C296" s="663" t="s">
        <v>630</v>
      </c>
      <c r="D296" s="650">
        <v>101381.60735818384</v>
      </c>
    </row>
    <row r="297" spans="1:4" ht="16.5" thickTop="1" thickBot="1">
      <c r="A297" s="662" t="s">
        <v>631</v>
      </c>
      <c r="B297" s="662" t="s">
        <v>92</v>
      </c>
      <c r="C297" s="663" t="s">
        <v>632</v>
      </c>
      <c r="D297" s="650">
        <v>71043.54073396622</v>
      </c>
    </row>
    <row r="298" spans="1:4" ht="16.5" thickTop="1" thickBot="1">
      <c r="A298" s="662" t="s">
        <v>646</v>
      </c>
      <c r="B298" s="662" t="s">
        <v>144</v>
      </c>
      <c r="C298" s="663" t="s">
        <v>647</v>
      </c>
      <c r="D298" s="650">
        <v>1858.5</v>
      </c>
    </row>
    <row r="299" spans="1:4" ht="16.5" thickTop="1" thickBot="1">
      <c r="A299" s="662" t="s">
        <v>634</v>
      </c>
      <c r="B299" s="662" t="s">
        <v>377</v>
      </c>
      <c r="C299" s="663" t="s">
        <v>635</v>
      </c>
      <c r="D299" s="650">
        <v>77263.974534015986</v>
      </c>
    </row>
    <row r="300" spans="1:4" ht="16.5" thickTop="1" thickBot="1">
      <c r="A300" s="662" t="s">
        <v>650</v>
      </c>
      <c r="B300" s="662" t="s">
        <v>377</v>
      </c>
      <c r="C300" s="663" t="s">
        <v>651</v>
      </c>
      <c r="D300" s="650">
        <v>77263.974534015986</v>
      </c>
    </row>
    <row r="301" spans="1:4" ht="31.5" thickTop="1" thickBot="1">
      <c r="A301" s="662" t="s">
        <v>652</v>
      </c>
      <c r="B301" s="662" t="s">
        <v>92</v>
      </c>
      <c r="C301" s="663" t="s">
        <v>2309</v>
      </c>
      <c r="D301" s="650">
        <v>376862.5</v>
      </c>
    </row>
    <row r="302" spans="1:4" ht="31.5" thickTop="1" thickBot="1">
      <c r="A302" s="662" t="s">
        <v>653</v>
      </c>
      <c r="B302" s="662" t="s">
        <v>92</v>
      </c>
      <c r="C302" s="663" t="s">
        <v>2310</v>
      </c>
      <c r="D302" s="650">
        <v>351050</v>
      </c>
    </row>
    <row r="303" spans="1:4" ht="31.5" thickTop="1" thickBot="1">
      <c r="A303" s="662" t="s">
        <v>654</v>
      </c>
      <c r="B303" s="662" t="s">
        <v>92</v>
      </c>
      <c r="C303" s="663" t="s">
        <v>2311</v>
      </c>
      <c r="D303" s="650">
        <v>399050.00623855746</v>
      </c>
    </row>
    <row r="304" spans="1:4" ht="31.5" thickTop="1" thickBot="1">
      <c r="A304" s="662" t="s">
        <v>655</v>
      </c>
      <c r="B304" s="662" t="s">
        <v>92</v>
      </c>
      <c r="C304" s="663" t="s">
        <v>2312</v>
      </c>
      <c r="D304" s="650">
        <v>375176.21192072373</v>
      </c>
    </row>
    <row r="305" spans="1:4" ht="31.5" thickTop="1" thickBot="1">
      <c r="A305" s="662" t="s">
        <v>656</v>
      </c>
      <c r="B305" s="662" t="s">
        <v>92</v>
      </c>
      <c r="C305" s="663" t="s">
        <v>2313</v>
      </c>
      <c r="D305" s="650">
        <v>392465.53904623579</v>
      </c>
    </row>
    <row r="306" spans="1:4" ht="31.5" thickTop="1" thickBot="1">
      <c r="A306" s="662" t="s">
        <v>657</v>
      </c>
      <c r="B306" s="662" t="s">
        <v>233</v>
      </c>
      <c r="C306" s="663" t="s">
        <v>2314</v>
      </c>
      <c r="D306" s="650">
        <v>369780.54269088589</v>
      </c>
    </row>
    <row r="307" spans="1:4" ht="16.5" thickTop="1" thickBot="1">
      <c r="A307" s="662" t="s">
        <v>658</v>
      </c>
      <c r="B307" s="662" t="s">
        <v>92</v>
      </c>
      <c r="C307" s="663" t="s">
        <v>659</v>
      </c>
      <c r="D307" s="650">
        <v>245569.44231582672</v>
      </c>
    </row>
    <row r="308" spans="1:4" ht="16.5" thickTop="1" thickBot="1">
      <c r="A308" s="662" t="s">
        <v>636</v>
      </c>
      <c r="B308" s="662" t="s">
        <v>377</v>
      </c>
      <c r="C308" s="663" t="s">
        <v>637</v>
      </c>
      <c r="D308" s="650">
        <v>30975</v>
      </c>
    </row>
    <row r="309" spans="1:4" ht="16.5" thickTop="1" thickBot="1">
      <c r="A309" s="662" t="s">
        <v>642</v>
      </c>
      <c r="B309" s="662" t="s">
        <v>377</v>
      </c>
      <c r="C309" s="663" t="s">
        <v>643</v>
      </c>
      <c r="D309" s="650">
        <v>5184.5027510981736</v>
      </c>
    </row>
    <row r="310" spans="1:4" ht="16.5" thickTop="1" thickBot="1">
      <c r="A310" s="662" t="s">
        <v>640</v>
      </c>
      <c r="B310" s="662" t="s">
        <v>377</v>
      </c>
      <c r="C310" s="663" t="s">
        <v>641</v>
      </c>
      <c r="D310" s="650">
        <v>6035.3944239883349</v>
      </c>
    </row>
    <row r="311" spans="1:4" ht="16.5" thickTop="1" thickBot="1">
      <c r="A311" s="662" t="s">
        <v>638</v>
      </c>
      <c r="B311" s="662" t="s">
        <v>377</v>
      </c>
      <c r="C311" s="663" t="s">
        <v>639</v>
      </c>
      <c r="D311" s="650">
        <v>75854.684017339692</v>
      </c>
    </row>
    <row r="312" spans="1:4" ht="16.5" thickTop="1" thickBot="1">
      <c r="A312" s="662" t="s">
        <v>644</v>
      </c>
      <c r="B312" s="662" t="s">
        <v>377</v>
      </c>
      <c r="C312" s="663" t="s">
        <v>645</v>
      </c>
      <c r="D312" s="650">
        <v>14929.081289209753</v>
      </c>
    </row>
    <row r="313" spans="1:4" ht="16.5" thickTop="1" thickBot="1">
      <c r="A313" s="662" t="s">
        <v>660</v>
      </c>
      <c r="B313" s="662" t="s">
        <v>377</v>
      </c>
      <c r="C313" s="663" t="s">
        <v>661</v>
      </c>
      <c r="D313" s="650">
        <v>9784.1548949901917</v>
      </c>
    </row>
    <row r="314" spans="1:4" ht="16.5" thickTop="1" thickBot="1">
      <c r="A314" s="662" t="s">
        <v>662</v>
      </c>
      <c r="B314" s="662" t="s">
        <v>377</v>
      </c>
      <c r="C314" s="663" t="s">
        <v>663</v>
      </c>
      <c r="D314" s="650">
        <v>11982.841388246416</v>
      </c>
    </row>
    <row r="315" spans="1:4" ht="16.5" thickTop="1" thickBot="1">
      <c r="A315" s="662" t="s">
        <v>667</v>
      </c>
      <c r="B315" s="662" t="s">
        <v>377</v>
      </c>
      <c r="C315" s="663" t="s">
        <v>2315</v>
      </c>
      <c r="D315" s="650">
        <v>11828.214218093119</v>
      </c>
    </row>
    <row r="316" spans="1:4" ht="16.5" thickTop="1" thickBot="1">
      <c r="A316" s="662" t="s">
        <v>664</v>
      </c>
      <c r="B316" s="662" t="s">
        <v>92</v>
      </c>
      <c r="C316" s="663" t="s">
        <v>2316</v>
      </c>
      <c r="D316" s="650">
        <v>25174.960347783755</v>
      </c>
    </row>
    <row r="317" spans="1:4" ht="16.5" thickTop="1" thickBot="1">
      <c r="A317" s="662" t="s">
        <v>665</v>
      </c>
      <c r="B317" s="662" t="s">
        <v>377</v>
      </c>
      <c r="C317" s="663" t="s">
        <v>666</v>
      </c>
      <c r="D317" s="650">
        <v>17607.986512084295</v>
      </c>
    </row>
    <row r="318" spans="1:4" ht="16.5" thickTop="1" thickBot="1">
      <c r="A318" s="662" t="s">
        <v>668</v>
      </c>
      <c r="B318" s="662" t="s">
        <v>606</v>
      </c>
      <c r="C318" s="663" t="s">
        <v>2317</v>
      </c>
      <c r="D318" s="650">
        <v>49616.1251586488</v>
      </c>
    </row>
    <row r="319" spans="1:4" ht="16.5" thickTop="1" thickBot="1">
      <c r="A319" s="662" t="s">
        <v>669</v>
      </c>
      <c r="B319" s="662" t="s">
        <v>92</v>
      </c>
      <c r="C319" s="663" t="s">
        <v>2318</v>
      </c>
      <c r="D319" s="650">
        <v>15088.702442804328</v>
      </c>
    </row>
    <row r="320" spans="1:4" ht="16.5" thickTop="1" thickBot="1">
      <c r="A320" s="662" t="s">
        <v>673</v>
      </c>
      <c r="B320" s="662" t="s">
        <v>92</v>
      </c>
      <c r="C320" s="663" t="s">
        <v>2319</v>
      </c>
      <c r="D320" s="650">
        <v>354711.41667841625</v>
      </c>
    </row>
    <row r="321" spans="1:4" ht="16.5" thickTop="1" thickBot="1">
      <c r="A321" s="662" t="s">
        <v>674</v>
      </c>
      <c r="B321" s="662" t="s">
        <v>92</v>
      </c>
      <c r="C321" s="663" t="s">
        <v>2320</v>
      </c>
      <c r="D321" s="650">
        <v>354711.41667841625</v>
      </c>
    </row>
    <row r="322" spans="1:4" ht="16.5" thickTop="1" thickBot="1">
      <c r="A322" s="662" t="s">
        <v>672</v>
      </c>
      <c r="B322" s="662" t="s">
        <v>92</v>
      </c>
      <c r="C322" s="663" t="s">
        <v>2321</v>
      </c>
      <c r="D322" s="650">
        <v>409282.40385971119</v>
      </c>
    </row>
    <row r="323" spans="1:4" ht="31.5" thickTop="1" thickBot="1">
      <c r="A323" s="662" t="s">
        <v>671</v>
      </c>
      <c r="B323" s="662" t="s">
        <v>92</v>
      </c>
      <c r="C323" s="663" t="s">
        <v>2322</v>
      </c>
      <c r="D323" s="650">
        <v>381996.91026906372</v>
      </c>
    </row>
    <row r="324" spans="1:4" ht="16.5" thickTop="1" thickBot="1">
      <c r="A324" s="662" t="s">
        <v>675</v>
      </c>
      <c r="B324" s="662" t="s">
        <v>92</v>
      </c>
      <c r="C324" s="663" t="s">
        <v>676</v>
      </c>
      <c r="D324" s="650">
        <v>354711.41667841625</v>
      </c>
    </row>
    <row r="325" spans="1:4" ht="16.5" thickTop="1" thickBot="1">
      <c r="A325" s="662" t="s">
        <v>678</v>
      </c>
      <c r="B325" s="662" t="s">
        <v>92</v>
      </c>
      <c r="C325" s="663" t="s">
        <v>679</v>
      </c>
      <c r="D325" s="650">
        <v>11595.997251364204</v>
      </c>
    </row>
    <row r="326" spans="1:4" ht="16.5" thickTop="1" thickBot="1">
      <c r="A326" s="662" t="s">
        <v>670</v>
      </c>
      <c r="B326" s="662" t="s">
        <v>92</v>
      </c>
      <c r="C326" s="663" t="s">
        <v>2323</v>
      </c>
      <c r="D326" s="650">
        <v>11595.997251364204</v>
      </c>
    </row>
    <row r="327" spans="1:4" ht="16.5" thickTop="1" thickBot="1">
      <c r="A327" s="662" t="s">
        <v>677</v>
      </c>
      <c r="B327" s="662" t="s">
        <v>92</v>
      </c>
      <c r="C327" s="663" t="s">
        <v>2324</v>
      </c>
      <c r="D327" s="650">
        <v>27504.209570938594</v>
      </c>
    </row>
    <row r="328" spans="1:4" ht="16.5" thickTop="1" thickBot="1">
      <c r="A328" s="662" t="s">
        <v>680</v>
      </c>
      <c r="B328" s="662" t="s">
        <v>92</v>
      </c>
      <c r="C328" s="663" t="s">
        <v>2325</v>
      </c>
      <c r="D328" s="650">
        <v>225787.79698726829</v>
      </c>
    </row>
    <row r="329" spans="1:4" ht="16.5" thickTop="1" thickBot="1">
      <c r="A329" s="662" t="s">
        <v>681</v>
      </c>
      <c r="B329" s="662" t="s">
        <v>92</v>
      </c>
      <c r="C329" s="663" t="s">
        <v>682</v>
      </c>
      <c r="D329" s="650">
        <v>6873.1318319714119</v>
      </c>
    </row>
    <row r="330" spans="1:4" ht="16.5" thickTop="1" thickBot="1">
      <c r="A330" s="662" t="s">
        <v>683</v>
      </c>
      <c r="B330" s="662" t="s">
        <v>92</v>
      </c>
      <c r="C330" s="663" t="s">
        <v>2326</v>
      </c>
      <c r="D330" s="650">
        <v>49188.143888572842</v>
      </c>
    </row>
    <row r="331" spans="1:4" ht="16.5" thickTop="1" thickBot="1">
      <c r="A331" s="662" t="s">
        <v>684</v>
      </c>
      <c r="B331" s="662" t="s">
        <v>92</v>
      </c>
      <c r="C331" s="663" t="s">
        <v>2327</v>
      </c>
      <c r="D331" s="650">
        <v>989.40892196530024</v>
      </c>
    </row>
    <row r="332" spans="1:4" ht="16.5" thickTop="1" thickBot="1">
      <c r="A332" s="662" t="s">
        <v>686</v>
      </c>
      <c r="B332" s="662" t="s">
        <v>387</v>
      </c>
      <c r="C332" s="663" t="s">
        <v>687</v>
      </c>
      <c r="D332" s="650">
        <v>69920.258662347303</v>
      </c>
    </row>
    <row r="333" spans="1:4" ht="16.5" thickTop="1" thickBot="1">
      <c r="A333" s="662" t="s">
        <v>685</v>
      </c>
      <c r="B333" s="662" t="s">
        <v>387</v>
      </c>
      <c r="C333" s="663" t="s">
        <v>2328</v>
      </c>
      <c r="D333" s="650">
        <v>54760.157449015715</v>
      </c>
    </row>
    <row r="334" spans="1:4" ht="16.5" thickTop="1" thickBot="1">
      <c r="A334" s="662" t="s">
        <v>690</v>
      </c>
      <c r="B334" s="662" t="s">
        <v>92</v>
      </c>
      <c r="C334" s="663" t="s">
        <v>1928</v>
      </c>
      <c r="D334" s="650">
        <v>1528.3116647507602</v>
      </c>
    </row>
    <row r="335" spans="1:4" ht="16.5" thickTop="1" thickBot="1">
      <c r="A335" s="662" t="s">
        <v>688</v>
      </c>
      <c r="B335" s="662" t="s">
        <v>92</v>
      </c>
      <c r="C335" s="663" t="s">
        <v>689</v>
      </c>
      <c r="D335" s="650">
        <v>3687.1193961433978</v>
      </c>
    </row>
    <row r="336" spans="1:4" ht="16.5" thickTop="1" thickBot="1">
      <c r="A336" s="662" t="s">
        <v>691</v>
      </c>
      <c r="B336" s="662" t="s">
        <v>377</v>
      </c>
      <c r="C336" s="663" t="s">
        <v>692</v>
      </c>
      <c r="D336" s="650">
        <v>7960.1816036841738</v>
      </c>
    </row>
    <row r="337" spans="1:4" ht="16.5" thickTop="1" thickBot="1">
      <c r="A337" s="662" t="s">
        <v>696</v>
      </c>
      <c r="B337" s="662" t="s">
        <v>92</v>
      </c>
      <c r="C337" s="663" t="s">
        <v>697</v>
      </c>
      <c r="D337" s="650">
        <v>461452.91565237794</v>
      </c>
    </row>
    <row r="338" spans="1:4" ht="16.5" thickTop="1" thickBot="1">
      <c r="A338" s="662" t="s">
        <v>694</v>
      </c>
      <c r="B338" s="662" t="s">
        <v>92</v>
      </c>
      <c r="C338" s="663" t="s">
        <v>695</v>
      </c>
      <c r="D338" s="650">
        <v>107265.33724774551</v>
      </c>
    </row>
    <row r="339" spans="1:4" ht="16.5" thickTop="1" thickBot="1">
      <c r="A339" s="662" t="s">
        <v>693</v>
      </c>
      <c r="B339" s="662" t="s">
        <v>144</v>
      </c>
      <c r="C339" s="663" t="s">
        <v>2329</v>
      </c>
      <c r="D339" s="650">
        <v>219284.3718202149</v>
      </c>
    </row>
    <row r="340" spans="1:4" ht="31.5" thickTop="1" thickBot="1">
      <c r="A340" s="662" t="s">
        <v>648</v>
      </c>
      <c r="B340" s="662" t="s">
        <v>92</v>
      </c>
      <c r="C340" s="663" t="s">
        <v>1926</v>
      </c>
      <c r="D340" s="650">
        <v>2611942.6893007313</v>
      </c>
    </row>
    <row r="341" spans="1:4" ht="31.5" thickTop="1" thickBot="1">
      <c r="A341" s="662" t="s">
        <v>698</v>
      </c>
      <c r="B341" s="662" t="s">
        <v>92</v>
      </c>
      <c r="C341" s="663" t="s">
        <v>699</v>
      </c>
      <c r="D341" s="650">
        <v>2517053.7063204511</v>
      </c>
    </row>
    <row r="342" spans="1:4" ht="31.5" thickTop="1" thickBot="1">
      <c r="A342" s="662" t="s">
        <v>649</v>
      </c>
      <c r="B342" s="662" t="s">
        <v>92</v>
      </c>
      <c r="C342" s="663" t="s">
        <v>1927</v>
      </c>
      <c r="D342" s="650">
        <v>2030542.9598396504</v>
      </c>
    </row>
    <row r="343" spans="1:4" ht="31.5" thickTop="1" thickBot="1">
      <c r="A343" s="662" t="s">
        <v>700</v>
      </c>
      <c r="B343" s="662" t="s">
        <v>92</v>
      </c>
      <c r="C343" s="663" t="s">
        <v>701</v>
      </c>
      <c r="D343" s="650">
        <v>1551336.2470216609</v>
      </c>
    </row>
    <row r="344" spans="1:4" ht="16.5" thickTop="1" thickBot="1">
      <c r="A344" s="662" t="s">
        <v>737</v>
      </c>
      <c r="B344" s="662" t="s">
        <v>387</v>
      </c>
      <c r="C344" s="663" t="s">
        <v>2330</v>
      </c>
      <c r="D344" s="650">
        <v>66603.710596964127</v>
      </c>
    </row>
    <row r="345" spans="1:4" ht="16.5" thickTop="1" thickBot="1">
      <c r="A345" s="662" t="s">
        <v>702</v>
      </c>
      <c r="B345" s="662" t="s">
        <v>377</v>
      </c>
      <c r="C345" s="663" t="s">
        <v>2331</v>
      </c>
      <c r="D345" s="650">
        <v>105430.55319085832</v>
      </c>
    </row>
    <row r="346" spans="1:4" ht="16.5" thickTop="1" thickBot="1">
      <c r="A346" s="662" t="s">
        <v>703</v>
      </c>
      <c r="B346" s="662" t="s">
        <v>144</v>
      </c>
      <c r="C346" s="663" t="s">
        <v>2332</v>
      </c>
      <c r="D346" s="650">
        <v>42849.430756059752</v>
      </c>
    </row>
    <row r="347" spans="1:4" ht="16.5" thickTop="1" thickBot="1">
      <c r="A347" s="662" t="s">
        <v>708</v>
      </c>
      <c r="B347" s="662" t="s">
        <v>92</v>
      </c>
      <c r="C347" s="663" t="s">
        <v>2333</v>
      </c>
      <c r="D347" s="650">
        <v>93206.760070139804</v>
      </c>
    </row>
    <row r="348" spans="1:4" ht="16.5" thickTop="1" thickBot="1">
      <c r="A348" s="662" t="s">
        <v>713</v>
      </c>
      <c r="B348" s="662" t="s">
        <v>144</v>
      </c>
      <c r="C348" s="663" t="s">
        <v>1930</v>
      </c>
      <c r="D348" s="650">
        <v>19741.142369245244</v>
      </c>
    </row>
    <row r="349" spans="1:4" ht="16.5" thickTop="1" thickBot="1">
      <c r="A349" s="662" t="s">
        <v>704</v>
      </c>
      <c r="B349" s="662" t="s">
        <v>144</v>
      </c>
      <c r="C349" s="663" t="s">
        <v>2334</v>
      </c>
      <c r="D349" s="650">
        <v>86330.707677405153</v>
      </c>
    </row>
    <row r="350" spans="1:4" ht="16.5" thickTop="1" thickBot="1">
      <c r="A350" s="662" t="s">
        <v>705</v>
      </c>
      <c r="B350" s="662" t="s">
        <v>144</v>
      </c>
      <c r="C350" s="663" t="s">
        <v>2335</v>
      </c>
      <c r="D350" s="650">
        <v>10224.625089139186</v>
      </c>
    </row>
    <row r="351" spans="1:4" ht="16.5" thickTop="1" thickBot="1">
      <c r="A351" s="662" t="s">
        <v>736</v>
      </c>
      <c r="B351" s="662" t="s">
        <v>144</v>
      </c>
      <c r="C351" s="663" t="s">
        <v>1932</v>
      </c>
      <c r="D351" s="650">
        <v>179556.3691285578</v>
      </c>
    </row>
    <row r="352" spans="1:4" ht="16.5" thickTop="1" thickBot="1">
      <c r="A352" s="662" t="s">
        <v>709</v>
      </c>
      <c r="B352" s="662" t="s">
        <v>144</v>
      </c>
      <c r="C352" s="663" t="s">
        <v>710</v>
      </c>
      <c r="D352" s="650">
        <v>322164.73711086134</v>
      </c>
    </row>
    <row r="353" spans="1:4" ht="16.5" thickTop="1" thickBot="1">
      <c r="A353" s="662" t="s">
        <v>711</v>
      </c>
      <c r="B353" s="662" t="s">
        <v>144</v>
      </c>
      <c r="C353" s="663" t="s">
        <v>712</v>
      </c>
      <c r="D353" s="650">
        <v>1119511.1526548006</v>
      </c>
    </row>
    <row r="354" spans="1:4" ht="16.5" thickTop="1" thickBot="1">
      <c r="A354" s="662" t="s">
        <v>707</v>
      </c>
      <c r="B354" s="662" t="s">
        <v>144</v>
      </c>
      <c r="C354" s="663" t="s">
        <v>2336</v>
      </c>
      <c r="D354" s="650">
        <v>5594.0863889005741</v>
      </c>
    </row>
    <row r="355" spans="1:4" ht="16.5" thickTop="1" thickBot="1">
      <c r="A355" s="662" t="s">
        <v>706</v>
      </c>
      <c r="B355" s="662" t="s">
        <v>144</v>
      </c>
      <c r="C355" s="663" t="s">
        <v>1929</v>
      </c>
      <c r="D355" s="650">
        <v>5594.0863889005741</v>
      </c>
    </row>
    <row r="356" spans="1:4" ht="16.5" thickTop="1" thickBot="1">
      <c r="A356" s="662" t="s">
        <v>716</v>
      </c>
      <c r="B356" s="662" t="s">
        <v>144</v>
      </c>
      <c r="C356" s="663" t="s">
        <v>717</v>
      </c>
      <c r="D356" s="650">
        <v>47476.218808268983</v>
      </c>
    </row>
    <row r="357" spans="1:4" ht="16.5" thickTop="1" thickBot="1">
      <c r="A357" s="662" t="s">
        <v>714</v>
      </c>
      <c r="B357" s="662" t="s">
        <v>144</v>
      </c>
      <c r="C357" s="663" t="s">
        <v>2337</v>
      </c>
      <c r="D357" s="650">
        <v>610278.33945138042</v>
      </c>
    </row>
    <row r="358" spans="1:4" ht="16.5" thickTop="1" thickBot="1">
      <c r="A358" s="662" t="s">
        <v>715</v>
      </c>
      <c r="B358" s="662" t="s">
        <v>144</v>
      </c>
      <c r="C358" s="663" t="s">
        <v>2338</v>
      </c>
      <c r="D358" s="650">
        <v>534891.53138039715</v>
      </c>
    </row>
    <row r="359" spans="1:4" ht="16.5" thickTop="1" thickBot="1">
      <c r="A359" s="662" t="s">
        <v>718</v>
      </c>
      <c r="B359" s="662" t="s">
        <v>144</v>
      </c>
      <c r="C359" s="663" t="s">
        <v>719</v>
      </c>
      <c r="D359" s="650">
        <v>130932.56647308193</v>
      </c>
    </row>
    <row r="360" spans="1:4" ht="16.5" thickTop="1" thickBot="1">
      <c r="A360" s="662" t="s">
        <v>720</v>
      </c>
      <c r="B360" s="662" t="s">
        <v>144</v>
      </c>
      <c r="C360" s="663" t="s">
        <v>721</v>
      </c>
      <c r="D360" s="650">
        <v>203833.84294087949</v>
      </c>
    </row>
    <row r="361" spans="1:4" ht="16.5" thickTop="1" thickBot="1">
      <c r="A361" s="662" t="s">
        <v>722</v>
      </c>
      <c r="B361" s="662" t="s">
        <v>144</v>
      </c>
      <c r="C361" s="663" t="s">
        <v>723</v>
      </c>
      <c r="D361" s="650">
        <v>244478.5626116583</v>
      </c>
    </row>
    <row r="362" spans="1:4" ht="16.5" thickTop="1" thickBot="1">
      <c r="A362" s="662" t="s">
        <v>724</v>
      </c>
      <c r="B362" s="662" t="s">
        <v>144</v>
      </c>
      <c r="C362" s="663" t="s">
        <v>725</v>
      </c>
      <c r="D362" s="650">
        <v>278093.31864431244</v>
      </c>
    </row>
    <row r="363" spans="1:4" ht="16.5" thickTop="1" thickBot="1">
      <c r="A363" s="662" t="s">
        <v>726</v>
      </c>
      <c r="B363" s="662" t="s">
        <v>144</v>
      </c>
      <c r="C363" s="663" t="s">
        <v>2339</v>
      </c>
      <c r="D363" s="650">
        <v>231031.58011968163</v>
      </c>
    </row>
    <row r="364" spans="1:4" ht="16.5" thickTop="1" thickBot="1">
      <c r="A364" s="662" t="s">
        <v>738</v>
      </c>
      <c r="B364" s="662" t="s">
        <v>144</v>
      </c>
      <c r="C364" s="663" t="s">
        <v>2340</v>
      </c>
      <c r="D364" s="650">
        <v>261969.09054173436</v>
      </c>
    </row>
    <row r="365" spans="1:4" ht="16.5" thickTop="1" thickBot="1">
      <c r="A365" s="662" t="s">
        <v>727</v>
      </c>
      <c r="B365" s="662" t="s">
        <v>144</v>
      </c>
      <c r="C365" s="663" t="s">
        <v>728</v>
      </c>
      <c r="D365" s="650">
        <v>98555.850896767457</v>
      </c>
    </row>
    <row r="366" spans="1:4" ht="16.5" thickTop="1" thickBot="1">
      <c r="A366" s="662" t="s">
        <v>729</v>
      </c>
      <c r="B366" s="662" t="s">
        <v>144</v>
      </c>
      <c r="C366" s="663" t="s">
        <v>1931</v>
      </c>
      <c r="D366" s="650">
        <v>98555.850896767457</v>
      </c>
    </row>
    <row r="367" spans="1:4" ht="16.5" thickTop="1" thickBot="1">
      <c r="A367" s="662" t="s">
        <v>730</v>
      </c>
      <c r="B367" s="662" t="s">
        <v>92</v>
      </c>
      <c r="C367" s="663" t="s">
        <v>2341</v>
      </c>
      <c r="D367" s="650">
        <v>31067.44014971043</v>
      </c>
    </row>
    <row r="368" spans="1:4" ht="16.5" thickTop="1" thickBot="1">
      <c r="A368" s="662" t="s">
        <v>732</v>
      </c>
      <c r="B368" s="662" t="s">
        <v>92</v>
      </c>
      <c r="C368" s="663" t="s">
        <v>733</v>
      </c>
      <c r="D368" s="650">
        <v>1861.8453532665342</v>
      </c>
    </row>
    <row r="369" spans="1:4" ht="16.5" thickTop="1" thickBot="1">
      <c r="A369" s="662" t="s">
        <v>731</v>
      </c>
      <c r="B369" s="662" t="s">
        <v>92</v>
      </c>
      <c r="C369" s="663" t="s">
        <v>2342</v>
      </c>
      <c r="D369" s="650">
        <v>725.01687115123946</v>
      </c>
    </row>
    <row r="370" spans="1:4" ht="16.5" thickTop="1" thickBot="1">
      <c r="A370" s="662" t="s">
        <v>734</v>
      </c>
      <c r="B370" s="662" t="s">
        <v>92</v>
      </c>
      <c r="C370" s="663" t="s">
        <v>735</v>
      </c>
      <c r="D370" s="650">
        <v>51901.842162556073</v>
      </c>
    </row>
    <row r="371" spans="1:4" ht="16.5" thickTop="1" thickBot="1">
      <c r="A371" s="662" t="s">
        <v>741</v>
      </c>
      <c r="B371" s="662" t="s">
        <v>92</v>
      </c>
      <c r="C371" s="663" t="s">
        <v>1933</v>
      </c>
      <c r="D371" s="650">
        <v>51901.842162556073</v>
      </c>
    </row>
    <row r="372" spans="1:4" ht="16.5" thickTop="1" thickBot="1">
      <c r="A372" s="662" t="s">
        <v>739</v>
      </c>
      <c r="B372" s="662" t="s">
        <v>377</v>
      </c>
      <c r="C372" s="663" t="s">
        <v>740</v>
      </c>
      <c r="D372" s="650">
        <v>2816.5173978612215</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8" style="186" customWidth="1"/>
  </cols>
  <sheetData>
    <row r="1" spans="1:5" ht="99.75" customHeight="1" thickTop="1" thickBot="1">
      <c r="A1" s="686" t="s">
        <v>1849</v>
      </c>
      <c r="B1" s="687"/>
      <c r="C1" s="687"/>
      <c r="D1" s="688"/>
    </row>
    <row r="2" spans="1:5" ht="16.5" thickTop="1" thickBot="1">
      <c r="A2" s="685" t="s">
        <v>2236</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2025</v>
      </c>
      <c r="D6" s="652">
        <v>1694.8613159223219</v>
      </c>
    </row>
    <row r="7" spans="1:5" ht="30" customHeight="1" thickTop="1" thickBot="1">
      <c r="A7" s="204" t="s">
        <v>1352</v>
      </c>
      <c r="B7" s="103" t="s">
        <v>339</v>
      </c>
      <c r="C7" s="105" t="s">
        <v>2024</v>
      </c>
      <c r="D7" s="652">
        <v>1318.0996686884564</v>
      </c>
      <c r="E7" s="106"/>
    </row>
    <row r="8" spans="1:5" ht="30" customHeight="1" thickTop="1" thickBot="1">
      <c r="A8" s="204" t="s">
        <v>1364</v>
      </c>
      <c r="B8" s="103" t="s">
        <v>339</v>
      </c>
      <c r="C8" s="105" t="s">
        <v>2026</v>
      </c>
      <c r="D8" s="652">
        <v>1466.8254297800459</v>
      </c>
    </row>
    <row r="9" spans="1:5" ht="30" customHeight="1" thickTop="1" thickBot="1">
      <c r="A9" s="204" t="s">
        <v>1225</v>
      </c>
      <c r="B9" s="103" t="s">
        <v>1223</v>
      </c>
      <c r="C9" s="105" t="s">
        <v>1226</v>
      </c>
      <c r="D9" s="652">
        <v>1772.414060984222</v>
      </c>
    </row>
    <row r="10" spans="1:5" ht="30" customHeight="1" thickTop="1" thickBot="1">
      <c r="A10" s="204" t="s">
        <v>1388</v>
      </c>
      <c r="B10" s="103" t="s">
        <v>339</v>
      </c>
      <c r="C10" s="105" t="s">
        <v>1389</v>
      </c>
      <c r="D10" s="652">
        <v>1772.414060984222</v>
      </c>
    </row>
    <row r="11" spans="1:5" ht="30" customHeight="1" thickTop="1" thickBot="1">
      <c r="A11" s="204" t="s">
        <v>1329</v>
      </c>
      <c r="B11" s="103" t="s">
        <v>339</v>
      </c>
      <c r="C11" s="105" t="s">
        <v>1330</v>
      </c>
      <c r="D11" s="652">
        <v>1618.8493538748967</v>
      </c>
    </row>
    <row r="12" spans="1:5" ht="30" customHeight="1" thickTop="1" thickBot="1">
      <c r="A12" s="204" t="s">
        <v>1331</v>
      </c>
      <c r="B12" s="103" t="s">
        <v>339</v>
      </c>
      <c r="C12" s="105" t="s">
        <v>1332</v>
      </c>
      <c r="D12" s="652">
        <v>1618.8493538748967</v>
      </c>
    </row>
    <row r="13" spans="1:5" ht="30" customHeight="1" thickTop="1" thickBot="1">
      <c r="A13" s="204" t="s">
        <v>1333</v>
      </c>
      <c r="B13" s="103" t="s">
        <v>339</v>
      </c>
      <c r="C13" s="105" t="s">
        <v>1334</v>
      </c>
      <c r="D13" s="652">
        <v>1618.8493538748967</v>
      </c>
    </row>
    <row r="14" spans="1:5" ht="30" customHeight="1" thickTop="1" thickBot="1">
      <c r="A14" s="204" t="s">
        <v>1335</v>
      </c>
      <c r="B14" s="103" t="s">
        <v>339</v>
      </c>
      <c r="C14" s="105" t="s">
        <v>1336</v>
      </c>
      <c r="D14" s="652">
        <v>1618.8493538748967</v>
      </c>
    </row>
    <row r="15" spans="1:5" ht="30" customHeight="1" thickTop="1" thickBot="1">
      <c r="A15" s="204" t="s">
        <v>1317</v>
      </c>
      <c r="B15" s="103" t="s">
        <v>339</v>
      </c>
      <c r="C15" s="105" t="s">
        <v>1859</v>
      </c>
      <c r="D15" s="652">
        <v>1772.414060984222</v>
      </c>
    </row>
    <row r="16" spans="1:5" ht="30" customHeight="1" thickTop="1" thickBot="1">
      <c r="A16" s="204" t="s">
        <v>1227</v>
      </c>
      <c r="B16" s="103" t="s">
        <v>339</v>
      </c>
      <c r="C16" s="105" t="s">
        <v>1228</v>
      </c>
      <c r="D16" s="652">
        <v>1618.8493538748967</v>
      </c>
    </row>
    <row r="17" spans="1:4" ht="30" customHeight="1" thickTop="1" thickBot="1">
      <c r="A17" s="204" t="s">
        <v>1229</v>
      </c>
      <c r="B17" s="103" t="s">
        <v>339</v>
      </c>
      <c r="C17" s="105" t="s">
        <v>1230</v>
      </c>
      <c r="D17" s="652">
        <v>1618.8493538748967</v>
      </c>
    </row>
    <row r="18" spans="1:4" ht="30" customHeight="1" thickTop="1" thickBot="1">
      <c r="A18" s="204" t="s">
        <v>1231</v>
      </c>
      <c r="B18" s="103" t="s">
        <v>339</v>
      </c>
      <c r="C18" s="105" t="s">
        <v>1232</v>
      </c>
      <c r="D18" s="652">
        <v>1618.8493538748967</v>
      </c>
    </row>
    <row r="19" spans="1:4" ht="30" customHeight="1" thickTop="1" thickBot="1">
      <c r="A19" s="204" t="s">
        <v>1235</v>
      </c>
      <c r="B19" s="103" t="s">
        <v>339</v>
      </c>
      <c r="C19" s="105" t="s">
        <v>1236</v>
      </c>
      <c r="D19" s="652">
        <v>1618.8493538748967</v>
      </c>
    </row>
    <row r="20" spans="1:4" ht="30" customHeight="1" thickTop="1" thickBot="1">
      <c r="A20" s="204" t="s">
        <v>1407</v>
      </c>
      <c r="B20" s="103" t="s">
        <v>339</v>
      </c>
      <c r="C20" s="105" t="s">
        <v>1868</v>
      </c>
      <c r="D20" s="652">
        <v>1318.0996686884564</v>
      </c>
    </row>
    <row r="21" spans="1:4" ht="30" customHeight="1" thickTop="1" thickBot="1">
      <c r="A21" s="204" t="s">
        <v>1239</v>
      </c>
      <c r="B21" s="103" t="s">
        <v>339</v>
      </c>
      <c r="C21" s="105" t="s">
        <v>1240</v>
      </c>
      <c r="D21" s="652">
        <v>1678.0584157904796</v>
      </c>
    </row>
    <row r="22" spans="1:4" ht="30" customHeight="1" thickTop="1" thickBot="1">
      <c r="A22" s="204" t="s">
        <v>1390</v>
      </c>
      <c r="B22" s="103" t="s">
        <v>339</v>
      </c>
      <c r="C22" s="105" t="s">
        <v>1391</v>
      </c>
      <c r="D22" s="652">
        <v>1678.0584157904796</v>
      </c>
    </row>
    <row r="23" spans="1:4" ht="30" customHeight="1" thickTop="1" thickBot="1">
      <c r="A23" s="204" t="s">
        <v>1247</v>
      </c>
      <c r="B23" s="103" t="s">
        <v>339</v>
      </c>
      <c r="C23" s="105" t="s">
        <v>1248</v>
      </c>
      <c r="D23" s="652">
        <v>1318.0996686884564</v>
      </c>
    </row>
    <row r="24" spans="1:4" ht="30" customHeight="1" thickTop="1" thickBot="1">
      <c r="A24" s="204" t="s">
        <v>1269</v>
      </c>
      <c r="B24" s="103" t="s">
        <v>339</v>
      </c>
      <c r="C24" s="105" t="s">
        <v>1270</v>
      </c>
      <c r="D24" s="652">
        <v>1694.8613159223219</v>
      </c>
    </row>
    <row r="25" spans="1:4" ht="30" customHeight="1" thickTop="1" thickBot="1">
      <c r="A25" s="204" t="s">
        <v>1241</v>
      </c>
      <c r="B25" s="103" t="s">
        <v>339</v>
      </c>
      <c r="C25" s="105" t="s">
        <v>1242</v>
      </c>
      <c r="D25" s="652">
        <v>1694.8613159223219</v>
      </c>
    </row>
    <row r="26" spans="1:4" ht="30" customHeight="1" thickTop="1" thickBot="1">
      <c r="A26" s="204" t="s">
        <v>1246</v>
      </c>
      <c r="B26" s="103" t="s">
        <v>339</v>
      </c>
      <c r="C26" s="105" t="s">
        <v>1242</v>
      </c>
      <c r="D26" s="652">
        <v>1694.8613159223219</v>
      </c>
    </row>
    <row r="27" spans="1:4" ht="30" customHeight="1" thickTop="1" thickBot="1">
      <c r="A27" s="204" t="s">
        <v>1303</v>
      </c>
      <c r="B27" s="103" t="s">
        <v>339</v>
      </c>
      <c r="C27" s="105" t="s">
        <v>1304</v>
      </c>
      <c r="D27" s="652">
        <v>1694.8613159223219</v>
      </c>
    </row>
    <row r="28" spans="1:4" ht="30" customHeight="1" thickTop="1" thickBot="1">
      <c r="A28" s="204" t="s">
        <v>1249</v>
      </c>
      <c r="B28" s="103" t="s">
        <v>339</v>
      </c>
      <c r="C28" s="105" t="s">
        <v>1250</v>
      </c>
      <c r="D28" s="652">
        <v>1694.8613159223219</v>
      </c>
    </row>
    <row r="29" spans="1:4" ht="30" customHeight="1" thickTop="1" thickBot="1">
      <c r="A29" s="204" t="s">
        <v>1254</v>
      </c>
      <c r="B29" s="103" t="s">
        <v>339</v>
      </c>
      <c r="C29" s="105" t="s">
        <v>1255</v>
      </c>
      <c r="D29" s="652">
        <v>1694.8613159223219</v>
      </c>
    </row>
    <row r="30" spans="1:4" ht="30" customHeight="1" thickTop="1" thickBot="1">
      <c r="A30" s="204" t="s">
        <v>1252</v>
      </c>
      <c r="B30" s="103" t="s">
        <v>339</v>
      </c>
      <c r="C30" s="105" t="s">
        <v>1253</v>
      </c>
      <c r="D30" s="652">
        <v>1318.0996686884564</v>
      </c>
    </row>
    <row r="31" spans="1:4" ht="30" customHeight="1" thickTop="1" thickBot="1">
      <c r="A31" s="204" t="s">
        <v>1267</v>
      </c>
      <c r="B31" s="103" t="s">
        <v>339</v>
      </c>
      <c r="C31" s="105" t="s">
        <v>1268</v>
      </c>
      <c r="D31" s="652">
        <v>1318.0996686884564</v>
      </c>
    </row>
    <row r="32" spans="1:4" ht="30" customHeight="1" thickTop="1" thickBot="1">
      <c r="A32" s="204" t="s">
        <v>1256</v>
      </c>
      <c r="B32" s="103" t="s">
        <v>339</v>
      </c>
      <c r="C32" s="105" t="s">
        <v>1257</v>
      </c>
      <c r="D32" s="652">
        <v>1318.0996686884564</v>
      </c>
    </row>
    <row r="33" spans="1:4" ht="30" customHeight="1" thickTop="1" thickBot="1">
      <c r="A33" s="204" t="s">
        <v>1272</v>
      </c>
      <c r="B33" s="103" t="s">
        <v>339</v>
      </c>
      <c r="C33" s="105" t="s">
        <v>1257</v>
      </c>
      <c r="D33" s="652">
        <v>1318.0996686884564</v>
      </c>
    </row>
    <row r="34" spans="1:4" ht="30" customHeight="1" thickTop="1" thickBot="1">
      <c r="A34" s="204" t="s">
        <v>1273</v>
      </c>
      <c r="B34" s="103" t="s">
        <v>339</v>
      </c>
      <c r="C34" s="105" t="s">
        <v>1274</v>
      </c>
      <c r="D34" s="652">
        <v>1318.0996686884564</v>
      </c>
    </row>
    <row r="35" spans="1:4" ht="30" customHeight="1" thickTop="1" thickBot="1">
      <c r="A35" s="204" t="s">
        <v>1323</v>
      </c>
      <c r="B35" s="103" t="s">
        <v>339</v>
      </c>
      <c r="C35" s="105" t="s">
        <v>1863</v>
      </c>
      <c r="D35" s="652">
        <v>1318.0996686884564</v>
      </c>
    </row>
    <row r="36" spans="1:4" ht="30" customHeight="1" thickTop="1" thickBot="1">
      <c r="A36" s="204" t="s">
        <v>1404</v>
      </c>
      <c r="B36" s="103" t="s">
        <v>339</v>
      </c>
      <c r="C36" s="105" t="s">
        <v>1405</v>
      </c>
      <c r="D36" s="652">
        <v>1318.0996686884564</v>
      </c>
    </row>
    <row r="37" spans="1:4" ht="30" customHeight="1" thickTop="1" thickBot="1">
      <c r="A37" s="204" t="s">
        <v>1385</v>
      </c>
      <c r="B37" s="103" t="s">
        <v>339</v>
      </c>
      <c r="C37" s="105" t="s">
        <v>1386</v>
      </c>
      <c r="D37" s="652">
        <v>1618.8493538748967</v>
      </c>
    </row>
    <row r="38" spans="1:4" ht="30" customHeight="1" thickTop="1" thickBot="1">
      <c r="A38" s="204" t="s">
        <v>1264</v>
      </c>
      <c r="B38" s="103" t="s">
        <v>339</v>
      </c>
      <c r="C38" s="105" t="s">
        <v>1265</v>
      </c>
      <c r="D38" s="652">
        <v>1618.8493538748967</v>
      </c>
    </row>
    <row r="39" spans="1:4" ht="30" customHeight="1" thickTop="1" thickBot="1">
      <c r="A39" s="204" t="s">
        <v>1221</v>
      </c>
      <c r="B39" s="103" t="s">
        <v>1223</v>
      </c>
      <c r="C39" s="105" t="s">
        <v>1280</v>
      </c>
      <c r="D39" s="652">
        <v>1468.1699335152473</v>
      </c>
    </row>
    <row r="40" spans="1:4" ht="30" customHeight="1" thickTop="1" thickBot="1">
      <c r="A40" s="204" t="s">
        <v>1261</v>
      </c>
      <c r="B40" s="103" t="s">
        <v>339</v>
      </c>
      <c r="C40" s="105" t="s">
        <v>1262</v>
      </c>
      <c r="D40" s="652">
        <v>1618.8493538748967</v>
      </c>
    </row>
    <row r="41" spans="1:4" ht="30" customHeight="1" thickTop="1" thickBot="1">
      <c r="A41" s="204" t="s">
        <v>1259</v>
      </c>
      <c r="B41" s="103" t="s">
        <v>339</v>
      </c>
      <c r="C41" s="105" t="s">
        <v>1260</v>
      </c>
      <c r="D41" s="652">
        <v>1618.8493538748967</v>
      </c>
    </row>
    <row r="42" spans="1:4" ht="30" customHeight="1" thickTop="1" thickBot="1">
      <c r="A42" s="204" t="s">
        <v>1392</v>
      </c>
      <c r="B42" s="103" t="s">
        <v>339</v>
      </c>
      <c r="C42" s="105" t="s">
        <v>1260</v>
      </c>
      <c r="D42" s="652">
        <v>1618.8493538748967</v>
      </c>
    </row>
    <row r="43" spans="1:4" ht="30" customHeight="1" thickTop="1" thickBot="1">
      <c r="A43" s="204" t="s">
        <v>1233</v>
      </c>
      <c r="B43" s="103" t="s">
        <v>339</v>
      </c>
      <c r="C43" s="105" t="s">
        <v>1234</v>
      </c>
      <c r="D43" s="652">
        <v>1618.8493538748967</v>
      </c>
    </row>
    <row r="44" spans="1:4" ht="30" customHeight="1" thickTop="1" thickBot="1">
      <c r="A44" s="204" t="s">
        <v>1387</v>
      </c>
      <c r="B44" s="103" t="s">
        <v>339</v>
      </c>
      <c r="C44" s="105" t="s">
        <v>1234</v>
      </c>
      <c r="D44" s="652">
        <v>1618.8493538748967</v>
      </c>
    </row>
    <row r="45" spans="1:4" ht="30" customHeight="1" thickTop="1" thickBot="1">
      <c r="A45" s="204" t="s">
        <v>1278</v>
      </c>
      <c r="B45" s="103" t="s">
        <v>339</v>
      </c>
      <c r="C45" s="105" t="s">
        <v>1279</v>
      </c>
      <c r="D45" s="652">
        <v>1618.8493538748967</v>
      </c>
    </row>
    <row r="46" spans="1:4" ht="30" customHeight="1" thickTop="1" thickBot="1">
      <c r="A46" s="204" t="s">
        <v>1287</v>
      </c>
      <c r="B46" s="103" t="s">
        <v>339</v>
      </c>
      <c r="C46" s="105" t="s">
        <v>1288</v>
      </c>
      <c r="D46" s="652">
        <v>1318.0996686884564</v>
      </c>
    </row>
    <row r="47" spans="1:4" ht="30" customHeight="1" thickTop="1" thickBot="1">
      <c r="A47" s="204" t="s">
        <v>1291</v>
      </c>
      <c r="B47" s="103" t="s">
        <v>339</v>
      </c>
      <c r="C47" s="105" t="s">
        <v>1292</v>
      </c>
      <c r="D47" s="652">
        <v>1318.0996686884564</v>
      </c>
    </row>
    <row r="48" spans="1:4" ht="30" customHeight="1" thickTop="1" thickBot="1">
      <c r="A48" s="204" t="s">
        <v>1283</v>
      </c>
      <c r="B48" s="103" t="s">
        <v>1223</v>
      </c>
      <c r="C48" s="105" t="s">
        <v>1284</v>
      </c>
      <c r="D48" s="652">
        <v>1318.0996686884564</v>
      </c>
    </row>
    <row r="49" spans="1:4" ht="30" customHeight="1" thickTop="1" thickBot="1">
      <c r="A49" s="204" t="s">
        <v>1281</v>
      </c>
      <c r="B49" s="103" t="s">
        <v>339</v>
      </c>
      <c r="C49" s="105" t="s">
        <v>1282</v>
      </c>
      <c r="D49" s="652">
        <v>1618.8493538748967</v>
      </c>
    </row>
    <row r="50" spans="1:4" ht="30" customHeight="1" thickTop="1" thickBot="1">
      <c r="A50" s="204" t="s">
        <v>1285</v>
      </c>
      <c r="B50" s="103" t="s">
        <v>339</v>
      </c>
      <c r="C50" s="105" t="s">
        <v>1286</v>
      </c>
      <c r="D50" s="652">
        <v>1618.8493538748967</v>
      </c>
    </row>
    <row r="51" spans="1:4" ht="30" customHeight="1" thickTop="1" thickBot="1">
      <c r="A51" s="204" t="s">
        <v>1314</v>
      </c>
      <c r="B51" s="103" t="s">
        <v>1306</v>
      </c>
      <c r="C51" s="105" t="s">
        <v>1315</v>
      </c>
      <c r="D51" s="652">
        <v>1618.8493538748967</v>
      </c>
    </row>
    <row r="52" spans="1:4" ht="30" customHeight="1" thickTop="1" thickBot="1">
      <c r="A52" s="204" t="s">
        <v>1316</v>
      </c>
      <c r="B52" s="103" t="s">
        <v>1306</v>
      </c>
      <c r="C52" s="105" t="s">
        <v>1315</v>
      </c>
      <c r="D52" s="652">
        <v>1618.8493538748967</v>
      </c>
    </row>
    <row r="53" spans="1:4" ht="30" customHeight="1" thickTop="1" thickBot="1">
      <c r="A53" s="204" t="s">
        <v>1289</v>
      </c>
      <c r="B53" s="103" t="s">
        <v>339</v>
      </c>
      <c r="C53" s="105" t="s">
        <v>1290</v>
      </c>
      <c r="D53" s="652">
        <v>1318.0996686884564</v>
      </c>
    </row>
    <row r="54" spans="1:4" ht="30" customHeight="1" thickTop="1" thickBot="1">
      <c r="A54" s="204" t="s">
        <v>1293</v>
      </c>
      <c r="B54" s="103" t="s">
        <v>339</v>
      </c>
      <c r="C54" s="105" t="s">
        <v>1294</v>
      </c>
      <c r="D54" s="652">
        <v>1389.2726847181457</v>
      </c>
    </row>
    <row r="55" spans="1:4" ht="30" customHeight="1" thickTop="1" thickBot="1">
      <c r="A55" s="204" t="s">
        <v>1378</v>
      </c>
      <c r="B55" s="103" t="s">
        <v>339</v>
      </c>
      <c r="C55" s="105" t="s">
        <v>2028</v>
      </c>
      <c r="D55" s="652">
        <v>1389.2726847181457</v>
      </c>
    </row>
    <row r="56" spans="1:4" ht="30" customHeight="1" thickTop="1" thickBot="1">
      <c r="A56" s="204" t="s">
        <v>1379</v>
      </c>
      <c r="B56" s="103" t="s">
        <v>339</v>
      </c>
      <c r="C56" s="105" t="s">
        <v>2029</v>
      </c>
      <c r="D56" s="652">
        <v>1389.2726847181457</v>
      </c>
    </row>
    <row r="57" spans="1:4" ht="30" customHeight="1" thickTop="1" thickBot="1">
      <c r="A57" s="204" t="s">
        <v>1380</v>
      </c>
      <c r="B57" s="103" t="s">
        <v>339</v>
      </c>
      <c r="C57" s="105" t="s">
        <v>2030</v>
      </c>
      <c r="D57" s="652">
        <v>1389.2726847181457</v>
      </c>
    </row>
    <row r="58" spans="1:4" ht="30" customHeight="1" thickTop="1" thickBot="1">
      <c r="A58" s="204" t="s">
        <v>1357</v>
      </c>
      <c r="B58" s="103" t="s">
        <v>339</v>
      </c>
      <c r="C58" s="105" t="s">
        <v>1866</v>
      </c>
      <c r="D58" s="652">
        <v>1389.2726847181457</v>
      </c>
    </row>
    <row r="59" spans="1:4" ht="30" customHeight="1" thickTop="1" thickBot="1">
      <c r="A59" s="204" t="s">
        <v>1295</v>
      </c>
      <c r="B59" s="103" t="s">
        <v>339</v>
      </c>
      <c r="C59" s="105" t="s">
        <v>1296</v>
      </c>
      <c r="D59" s="652">
        <v>1318.0996686884564</v>
      </c>
    </row>
    <row r="60" spans="1:4" ht="30" customHeight="1" thickTop="1" thickBot="1">
      <c r="A60" s="204" t="s">
        <v>1376</v>
      </c>
      <c r="B60" s="103" t="s">
        <v>339</v>
      </c>
      <c r="C60" s="105" t="s">
        <v>1377</v>
      </c>
      <c r="D60" s="652">
        <v>1389.2726847181457</v>
      </c>
    </row>
    <row r="61" spans="1:4" ht="30" customHeight="1" thickTop="1" thickBot="1">
      <c r="A61" s="204" t="s">
        <v>1362</v>
      </c>
      <c r="B61" s="103" t="s">
        <v>339</v>
      </c>
      <c r="C61" s="105" t="s">
        <v>1363</v>
      </c>
      <c r="D61" s="652">
        <v>1389.2726847181457</v>
      </c>
    </row>
    <row r="62" spans="1:4" ht="30" customHeight="1" thickTop="1" thickBot="1">
      <c r="A62" s="204" t="s">
        <v>1369</v>
      </c>
      <c r="B62" s="103" t="s">
        <v>339</v>
      </c>
      <c r="C62" s="105" t="s">
        <v>1370</v>
      </c>
      <c r="D62" s="652">
        <v>1389.2726847181457</v>
      </c>
    </row>
    <row r="63" spans="1:4" ht="30" customHeight="1" thickTop="1" thickBot="1">
      <c r="A63" s="204" t="s">
        <v>1373</v>
      </c>
      <c r="B63" s="103" t="s">
        <v>339</v>
      </c>
      <c r="C63" s="105" t="s">
        <v>1374</v>
      </c>
      <c r="D63" s="652">
        <v>1389.2726847181457</v>
      </c>
    </row>
    <row r="64" spans="1:4" ht="30" customHeight="1" thickTop="1" thickBot="1">
      <c r="A64" s="204" t="s">
        <v>1360</v>
      </c>
      <c r="B64" s="103" t="s">
        <v>339</v>
      </c>
      <c r="C64" s="105" t="s">
        <v>1361</v>
      </c>
      <c r="D64" s="652">
        <v>1389.2726847181457</v>
      </c>
    </row>
    <row r="65" spans="1:4" ht="30" customHeight="1" thickTop="1" thickBot="1">
      <c r="A65" s="204" t="s">
        <v>1297</v>
      </c>
      <c r="B65" s="103" t="s">
        <v>339</v>
      </c>
      <c r="C65" s="105" t="s">
        <v>1298</v>
      </c>
      <c r="D65" s="652">
        <v>1389.2726847181457</v>
      </c>
    </row>
    <row r="66" spans="1:4" ht="30" customHeight="1" thickTop="1" thickBot="1">
      <c r="A66" s="204" t="s">
        <v>1367</v>
      </c>
      <c r="B66" s="103" t="s">
        <v>339</v>
      </c>
      <c r="C66" s="105" t="s">
        <v>1368</v>
      </c>
      <c r="D66" s="652">
        <v>1389.2726847181457</v>
      </c>
    </row>
    <row r="67" spans="1:4" ht="30" customHeight="1" thickTop="1" thickBot="1">
      <c r="A67" s="204" t="s">
        <v>1371</v>
      </c>
      <c r="B67" s="103" t="s">
        <v>339</v>
      </c>
      <c r="C67" s="105" t="s">
        <v>1372</v>
      </c>
      <c r="D67" s="652">
        <v>1389.2726847181457</v>
      </c>
    </row>
    <row r="68" spans="1:4" ht="30" customHeight="1" thickTop="1" thickBot="1">
      <c r="A68" s="204" t="s">
        <v>1343</v>
      </c>
      <c r="B68" s="103" t="s">
        <v>339</v>
      </c>
      <c r="C68" s="105" t="s">
        <v>1344</v>
      </c>
      <c r="D68" s="652">
        <v>1971.1338179542352</v>
      </c>
    </row>
    <row r="69" spans="1:4" ht="30" customHeight="1" thickTop="1" thickBot="1">
      <c r="A69" s="204" t="s">
        <v>1383</v>
      </c>
      <c r="B69" s="103" t="s">
        <v>339</v>
      </c>
      <c r="C69" s="105" t="s">
        <v>2032</v>
      </c>
      <c r="D69" s="652">
        <v>1389.2726847181457</v>
      </c>
    </row>
    <row r="70" spans="1:4" ht="30" customHeight="1" thickTop="1" thickBot="1">
      <c r="A70" s="204" t="s">
        <v>1384</v>
      </c>
      <c r="B70" s="103" t="s">
        <v>339</v>
      </c>
      <c r="C70" s="105" t="s">
        <v>2033</v>
      </c>
      <c r="D70" s="652">
        <v>1389.2726847181457</v>
      </c>
    </row>
    <row r="71" spans="1:4" ht="30" customHeight="1" thickTop="1" thickBot="1">
      <c r="A71" s="204" t="s">
        <v>1381</v>
      </c>
      <c r="B71" s="103" t="s">
        <v>339</v>
      </c>
      <c r="C71" s="105" t="s">
        <v>2034</v>
      </c>
      <c r="D71" s="652">
        <v>1389.2726847181457</v>
      </c>
    </row>
    <row r="72" spans="1:4" ht="30" customHeight="1" thickTop="1" thickBot="1">
      <c r="A72" s="204" t="s">
        <v>1382</v>
      </c>
      <c r="B72" s="103" t="s">
        <v>339</v>
      </c>
      <c r="C72" s="105" t="s">
        <v>2035</v>
      </c>
      <c r="D72" s="652">
        <v>1389.2726847181457</v>
      </c>
    </row>
    <row r="73" spans="1:4" ht="30" customHeight="1" thickTop="1" thickBot="1">
      <c r="A73" s="204" t="s">
        <v>1350</v>
      </c>
      <c r="B73" s="103" t="s">
        <v>339</v>
      </c>
      <c r="C73" s="105" t="s">
        <v>1351</v>
      </c>
      <c r="D73" s="652">
        <v>1389.2726847181457</v>
      </c>
    </row>
    <row r="74" spans="1:4" ht="30" customHeight="1" thickTop="1" thickBot="1">
      <c r="A74" s="204" t="s">
        <v>1349</v>
      </c>
      <c r="B74" s="103" t="s">
        <v>339</v>
      </c>
      <c r="C74" s="105" t="s">
        <v>1865</v>
      </c>
      <c r="D74" s="652">
        <v>1389.2726847181457</v>
      </c>
    </row>
    <row r="75" spans="1:4" ht="30" customHeight="1" thickTop="1" thickBot="1">
      <c r="A75" s="204" t="s">
        <v>1347</v>
      </c>
      <c r="B75" s="103" t="s">
        <v>339</v>
      </c>
      <c r="C75" s="105" t="s">
        <v>1348</v>
      </c>
      <c r="D75" s="652">
        <v>1389.2726847181457</v>
      </c>
    </row>
    <row r="76" spans="1:4" ht="30" customHeight="1" thickTop="1" thickBot="1">
      <c r="A76" s="204" t="s">
        <v>1375</v>
      </c>
      <c r="B76" s="103" t="s">
        <v>339</v>
      </c>
      <c r="C76" s="105" t="s">
        <v>2027</v>
      </c>
      <c r="D76" s="652">
        <v>1389.2726847181457</v>
      </c>
    </row>
    <row r="77" spans="1:4" ht="30" customHeight="1" thickTop="1" thickBot="1">
      <c r="A77" s="204" t="s">
        <v>1353</v>
      </c>
      <c r="B77" s="103" t="s">
        <v>339</v>
      </c>
      <c r="C77" s="105" t="s">
        <v>1354</v>
      </c>
      <c r="D77" s="652">
        <v>1389.2726847181457</v>
      </c>
    </row>
    <row r="78" spans="1:4" ht="30" customHeight="1" thickTop="1" thickBot="1">
      <c r="A78" s="204" t="s">
        <v>1355</v>
      </c>
      <c r="B78" s="103" t="s">
        <v>339</v>
      </c>
      <c r="C78" s="105" t="s">
        <v>1356</v>
      </c>
      <c r="D78" s="652">
        <v>1389.2726847181457</v>
      </c>
    </row>
    <row r="79" spans="1:4" ht="30" customHeight="1" thickTop="1" thickBot="1">
      <c r="A79" s="204" t="s">
        <v>1358</v>
      </c>
      <c r="B79" s="103" t="s">
        <v>339</v>
      </c>
      <c r="C79" s="105" t="s">
        <v>1359</v>
      </c>
      <c r="D79" s="652">
        <v>1389.2726847181457</v>
      </c>
    </row>
    <row r="80" spans="1:4" ht="30" customHeight="1" thickTop="1" thickBot="1">
      <c r="A80" s="204" t="s">
        <v>1337</v>
      </c>
      <c r="B80" s="103" t="s">
        <v>339</v>
      </c>
      <c r="C80" s="105" t="s">
        <v>1338</v>
      </c>
      <c r="D80" s="652">
        <v>1389.2726847181457</v>
      </c>
    </row>
    <row r="81" spans="1:4" ht="30" customHeight="1" thickTop="1" thickBot="1">
      <c r="A81" s="204" t="s">
        <v>1341</v>
      </c>
      <c r="B81" s="103" t="s">
        <v>339</v>
      </c>
      <c r="C81" s="105" t="s">
        <v>1342</v>
      </c>
      <c r="D81" s="652">
        <v>1389.2726847181457</v>
      </c>
    </row>
    <row r="82" spans="1:4" ht="30" customHeight="1" thickTop="1" thickBot="1">
      <c r="A82" s="204" t="s">
        <v>1345</v>
      </c>
      <c r="B82" s="103" t="s">
        <v>339</v>
      </c>
      <c r="C82" s="105" t="s">
        <v>1346</v>
      </c>
      <c r="D82" s="652">
        <v>1389.2726847181457</v>
      </c>
    </row>
    <row r="83" spans="1:4" ht="30" customHeight="1" thickTop="1" thickBot="1">
      <c r="A83" s="204" t="s">
        <v>1339</v>
      </c>
      <c r="B83" s="103" t="s">
        <v>339</v>
      </c>
      <c r="C83" s="105" t="s">
        <v>1340</v>
      </c>
      <c r="D83" s="652">
        <v>1389.2726847181457</v>
      </c>
    </row>
    <row r="84" spans="1:4" ht="30" customHeight="1" thickTop="1" thickBot="1">
      <c r="A84" s="204" t="s">
        <v>1305</v>
      </c>
      <c r="B84" s="103" t="s">
        <v>339</v>
      </c>
      <c r="C84" s="105" t="s">
        <v>1307</v>
      </c>
      <c r="D84" s="652">
        <v>1618.8493538748967</v>
      </c>
    </row>
    <row r="85" spans="1:4" ht="30" customHeight="1" thickTop="1" thickBot="1">
      <c r="A85" s="204" t="s">
        <v>1308</v>
      </c>
      <c r="B85" s="103" t="s">
        <v>339</v>
      </c>
      <c r="C85" s="105" t="s">
        <v>1858</v>
      </c>
      <c r="D85" s="652">
        <v>1618.8493538748967</v>
      </c>
    </row>
    <row r="86" spans="1:4" ht="30" customHeight="1" thickTop="1" thickBot="1">
      <c r="A86" s="204" t="s">
        <v>1309</v>
      </c>
      <c r="B86" s="103" t="s">
        <v>1306</v>
      </c>
      <c r="C86" s="105" t="s">
        <v>1310</v>
      </c>
      <c r="D86" s="652">
        <v>1618.8493538748967</v>
      </c>
    </row>
    <row r="87" spans="1:4" ht="30" customHeight="1" thickTop="1" thickBot="1">
      <c r="A87" s="204" t="s">
        <v>1311</v>
      </c>
      <c r="B87" s="103" t="s">
        <v>339</v>
      </c>
      <c r="C87" s="105" t="s">
        <v>1312</v>
      </c>
      <c r="D87" s="652">
        <v>1618.8493538748967</v>
      </c>
    </row>
    <row r="88" spans="1:4" ht="30" customHeight="1" thickTop="1" thickBot="1">
      <c r="A88" s="204" t="s">
        <v>1313</v>
      </c>
      <c r="B88" s="103" t="s">
        <v>339</v>
      </c>
      <c r="C88" s="105" t="s">
        <v>1312</v>
      </c>
      <c r="D88" s="652">
        <v>1618.8493538748967</v>
      </c>
    </row>
    <row r="89" spans="1:4" ht="30" customHeight="1" thickTop="1" thickBot="1">
      <c r="A89" s="204" t="s">
        <v>1243</v>
      </c>
      <c r="B89" s="103" t="s">
        <v>339</v>
      </c>
      <c r="C89" s="105" t="s">
        <v>1851</v>
      </c>
      <c r="D89" s="652">
        <v>1437.7361035853387</v>
      </c>
    </row>
    <row r="90" spans="1:4" ht="30" customHeight="1" thickTop="1" thickBot="1">
      <c r="A90" s="204" t="s">
        <v>1365</v>
      </c>
      <c r="B90" s="103" t="s">
        <v>339</v>
      </c>
      <c r="C90" s="105" t="s">
        <v>1366</v>
      </c>
      <c r="D90" s="652">
        <v>1318.0996686884564</v>
      </c>
    </row>
    <row r="91" spans="1:4" ht="30" customHeight="1" thickTop="1" thickBot="1">
      <c r="A91" s="204" t="s">
        <v>1244</v>
      </c>
      <c r="B91" s="103" t="s">
        <v>339</v>
      </c>
      <c r="C91" s="105" t="s">
        <v>1245</v>
      </c>
      <c r="D91" s="652">
        <v>1318.0996686884564</v>
      </c>
    </row>
    <row r="92" spans="1:4" ht="30" customHeight="1" thickTop="1" thickBot="1">
      <c r="A92" s="204" t="s">
        <v>1277</v>
      </c>
      <c r="B92" s="103" t="s">
        <v>339</v>
      </c>
      <c r="C92" s="105" t="s">
        <v>1857</v>
      </c>
      <c r="D92" s="652">
        <v>1446.131642876348</v>
      </c>
    </row>
    <row r="93" spans="1:4" ht="30" customHeight="1" thickTop="1" thickBot="1">
      <c r="A93" s="204" t="s">
        <v>1408</v>
      </c>
      <c r="B93" s="103" t="s">
        <v>1406</v>
      </c>
      <c r="C93" s="105" t="s">
        <v>1869</v>
      </c>
      <c r="D93" s="652">
        <v>66.11487191669805</v>
      </c>
    </row>
    <row r="94" spans="1:4" ht="30" customHeight="1" thickTop="1" thickBot="1">
      <c r="A94" s="204" t="s">
        <v>1399</v>
      </c>
      <c r="B94" s="103" t="s">
        <v>92</v>
      </c>
      <c r="C94" s="105" t="s">
        <v>1867</v>
      </c>
      <c r="D94" s="652">
        <v>503345.11321075883</v>
      </c>
    </row>
    <row r="95" spans="1:4" ht="30" customHeight="1" thickTop="1" thickBot="1">
      <c r="A95" s="204" t="s">
        <v>1222</v>
      </c>
      <c r="B95" s="103" t="s">
        <v>1223</v>
      </c>
      <c r="C95" s="105" t="s">
        <v>1224</v>
      </c>
      <c r="D95" s="652">
        <v>1437.7361035853387</v>
      </c>
    </row>
    <row r="96" spans="1:4" ht="30" customHeight="1" thickTop="1" thickBot="1">
      <c r="A96" s="204" t="s">
        <v>1630</v>
      </c>
      <c r="B96" s="103" t="s">
        <v>339</v>
      </c>
      <c r="C96" s="105" t="s">
        <v>1850</v>
      </c>
      <c r="D96" s="652">
        <v>1437.7361035853387</v>
      </c>
    </row>
    <row r="97" spans="1:4" ht="30" customHeight="1" thickTop="1" thickBot="1">
      <c r="A97" s="204" t="s">
        <v>1411</v>
      </c>
      <c r="B97" s="103" t="s">
        <v>339</v>
      </c>
      <c r="C97" s="105" t="s">
        <v>1410</v>
      </c>
      <c r="D97" s="652">
        <v>1198.4632337915743</v>
      </c>
    </row>
    <row r="98" spans="1:4" ht="30" customHeight="1" thickTop="1" thickBot="1">
      <c r="A98" s="204" t="s">
        <v>1237</v>
      </c>
      <c r="B98" s="103" t="s">
        <v>92</v>
      </c>
      <c r="C98" s="105" t="s">
        <v>1238</v>
      </c>
      <c r="D98" s="652">
        <v>35764.997379699525</v>
      </c>
    </row>
    <row r="99" spans="1:4" ht="30" customHeight="1" thickTop="1" thickBot="1">
      <c r="A99" s="204" t="s">
        <v>1251</v>
      </c>
      <c r="B99" s="103" t="s">
        <v>339</v>
      </c>
      <c r="C99" s="105" t="s">
        <v>1852</v>
      </c>
      <c r="D99" s="652">
        <v>1149.1394404568948</v>
      </c>
    </row>
    <row r="100" spans="1:4" ht="30" customHeight="1" thickTop="1" thickBot="1">
      <c r="A100" s="204" t="s">
        <v>1320</v>
      </c>
      <c r="B100" s="103" t="s">
        <v>1306</v>
      </c>
      <c r="C100" s="105" t="s">
        <v>1862</v>
      </c>
      <c r="D100" s="652">
        <v>1689.602282315617</v>
      </c>
    </row>
    <row r="101" spans="1:4" ht="30" customHeight="1" thickTop="1" thickBot="1">
      <c r="A101" s="204" t="s">
        <v>1393</v>
      </c>
      <c r="B101" s="103" t="s">
        <v>339</v>
      </c>
      <c r="C101" s="105" t="s">
        <v>1394</v>
      </c>
      <c r="D101" s="652">
        <v>7190.7794027494465</v>
      </c>
    </row>
    <row r="102" spans="1:4" ht="30" customHeight="1" thickTop="1" thickBot="1">
      <c r="A102" s="204" t="s">
        <v>1395</v>
      </c>
      <c r="B102" s="103" t="s">
        <v>141</v>
      </c>
      <c r="C102" s="105" t="s">
        <v>1396</v>
      </c>
      <c r="D102" s="652">
        <v>209384.74991777138</v>
      </c>
    </row>
    <row r="103" spans="1:4" ht="30" customHeight="1" thickTop="1" thickBot="1">
      <c r="A103" s="204" t="s">
        <v>1327</v>
      </c>
      <c r="B103" s="103" t="s">
        <v>344</v>
      </c>
      <c r="C103" s="105" t="s">
        <v>1328</v>
      </c>
      <c r="D103" s="652">
        <v>11.543866525137757</v>
      </c>
    </row>
    <row r="104" spans="1:4" ht="30" customHeight="1" thickTop="1" thickBot="1">
      <c r="A104" s="204" t="s">
        <v>1325</v>
      </c>
      <c r="B104" s="103" t="s">
        <v>344</v>
      </c>
      <c r="C104" s="105" t="s">
        <v>1326</v>
      </c>
      <c r="D104" s="652">
        <v>11.543866525137757</v>
      </c>
    </row>
    <row r="105" spans="1:4" ht="30" customHeight="1" thickTop="1" thickBot="1">
      <c r="A105" s="204" t="s">
        <v>1275</v>
      </c>
      <c r="B105" s="103" t="s">
        <v>339</v>
      </c>
      <c r="C105" s="105" t="s">
        <v>1276</v>
      </c>
      <c r="D105" s="652">
        <v>4027.7599748617013</v>
      </c>
    </row>
    <row r="106" spans="1:4" ht="30" customHeight="1" thickTop="1" thickBot="1">
      <c r="A106" s="204" t="s">
        <v>1402</v>
      </c>
      <c r="B106" s="103" t="s">
        <v>92</v>
      </c>
      <c r="C106" s="105" t="s">
        <v>1403</v>
      </c>
      <c r="D106" s="652">
        <v>200376.33625851845</v>
      </c>
    </row>
    <row r="107" spans="1:4" ht="30" customHeight="1" thickTop="1" thickBot="1">
      <c r="A107" s="204" t="s">
        <v>1301</v>
      </c>
      <c r="B107" s="103" t="s">
        <v>339</v>
      </c>
      <c r="C107" s="105" t="s">
        <v>1302</v>
      </c>
      <c r="D107" s="652">
        <v>1318.0996686884564</v>
      </c>
    </row>
    <row r="108" spans="1:4" ht="30" customHeight="1" thickTop="1" thickBot="1">
      <c r="A108" s="204" t="s">
        <v>1263</v>
      </c>
      <c r="B108" s="103" t="s">
        <v>339</v>
      </c>
      <c r="C108" s="105" t="s">
        <v>1854</v>
      </c>
      <c r="D108" s="652">
        <v>1318.0996686884564</v>
      </c>
    </row>
    <row r="109" spans="1:4" ht="30" customHeight="1" thickTop="1" thickBot="1">
      <c r="A109" s="204" t="s">
        <v>1258</v>
      </c>
      <c r="B109" s="103" t="s">
        <v>339</v>
      </c>
      <c r="C109" s="105" t="s">
        <v>1853</v>
      </c>
      <c r="D109" s="652">
        <v>1318.0996686884564</v>
      </c>
    </row>
    <row r="110" spans="1:4" ht="30" customHeight="1" thickTop="1" thickBot="1">
      <c r="A110" s="204" t="s">
        <v>1397</v>
      </c>
      <c r="B110" s="103" t="s">
        <v>339</v>
      </c>
      <c r="C110" s="105" t="s">
        <v>1398</v>
      </c>
      <c r="D110" s="652">
        <v>1318.0996686884564</v>
      </c>
    </row>
    <row r="111" spans="1:4" ht="30" customHeight="1" thickTop="1" thickBot="1">
      <c r="A111" s="204" t="s">
        <v>1318</v>
      </c>
      <c r="B111" s="103" t="s">
        <v>1306</v>
      </c>
      <c r="C111" s="105" t="s">
        <v>1860</v>
      </c>
      <c r="D111" s="652">
        <v>1318.0996686884564</v>
      </c>
    </row>
    <row r="112" spans="1:4" ht="30" customHeight="1" thickTop="1" thickBot="1">
      <c r="A112" s="204" t="s">
        <v>1319</v>
      </c>
      <c r="B112" s="103" t="s">
        <v>344</v>
      </c>
      <c r="C112" s="105" t="s">
        <v>1861</v>
      </c>
      <c r="D112" s="652">
        <v>29.384387518532471</v>
      </c>
    </row>
    <row r="113" spans="1:4" ht="30" customHeight="1" thickTop="1" thickBot="1">
      <c r="A113" s="204" t="s">
        <v>1324</v>
      </c>
      <c r="B113" s="103" t="s">
        <v>1306</v>
      </c>
      <c r="C113" s="105" t="s">
        <v>1864</v>
      </c>
      <c r="D113" s="652">
        <v>1059.9368354899211</v>
      </c>
    </row>
    <row r="114" spans="1:4" ht="30" customHeight="1" thickTop="1" thickBot="1">
      <c r="A114" s="204" t="s">
        <v>1400</v>
      </c>
      <c r="B114" s="103" t="s">
        <v>92</v>
      </c>
      <c r="C114" s="105" t="s">
        <v>1401</v>
      </c>
      <c r="D114" s="652">
        <v>1213075.6699275761</v>
      </c>
    </row>
    <row r="115" spans="1:4" ht="30" customHeight="1" thickTop="1" thickBot="1">
      <c r="A115" s="204" t="s">
        <v>1321</v>
      </c>
      <c r="B115" s="103" t="s">
        <v>92</v>
      </c>
      <c r="C115" s="105" t="s">
        <v>1322</v>
      </c>
      <c r="D115" s="652">
        <v>1429.3405642943294</v>
      </c>
    </row>
    <row r="116" spans="1:4" ht="30" customHeight="1" thickTop="1" thickBot="1">
      <c r="A116" s="204" t="s">
        <v>1271</v>
      </c>
      <c r="B116" s="103" t="s">
        <v>339</v>
      </c>
      <c r="C116" s="105" t="s">
        <v>1856</v>
      </c>
      <c r="D116" s="652">
        <v>26.23606028440399</v>
      </c>
    </row>
    <row r="117" spans="1:4" ht="30" customHeight="1" thickTop="1" thickBot="1">
      <c r="A117" s="204" t="s">
        <v>1299</v>
      </c>
      <c r="B117" s="103" t="s">
        <v>92</v>
      </c>
      <c r="C117" s="105" t="s">
        <v>1300</v>
      </c>
      <c r="D117" s="652">
        <v>814939.25734210003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88"/>
      <c r="B1" s="791"/>
      <c r="C1" s="792"/>
      <c r="D1" s="792"/>
      <c r="E1" s="792"/>
      <c r="F1" s="792"/>
      <c r="G1" s="792"/>
      <c r="H1" s="792"/>
      <c r="I1" s="793"/>
      <c r="J1" s="754" t="s">
        <v>933</v>
      </c>
      <c r="K1" s="761" t="s">
        <v>2197</v>
      </c>
      <c r="L1" s="762"/>
      <c r="M1" s="763"/>
    </row>
    <row r="2" spans="1:13" s="493" customFormat="1">
      <c r="A2" s="789"/>
      <c r="B2" s="767" t="s">
        <v>934</v>
      </c>
      <c r="C2" s="768"/>
      <c r="D2" s="768"/>
      <c r="E2" s="768"/>
      <c r="F2" s="768"/>
      <c r="G2" s="768"/>
      <c r="H2" s="768"/>
      <c r="I2" s="769"/>
      <c r="J2" s="755"/>
      <c r="K2" s="764"/>
      <c r="L2" s="765"/>
      <c r="M2" s="766"/>
    </row>
    <row r="3" spans="1:13" s="493" customFormat="1">
      <c r="A3" s="789"/>
      <c r="B3" s="770" t="s">
        <v>2198</v>
      </c>
      <c r="C3" s="771"/>
      <c r="D3" s="771"/>
      <c r="E3" s="771"/>
      <c r="F3" s="771"/>
      <c r="G3" s="771"/>
      <c r="H3" s="771"/>
      <c r="I3" s="772"/>
      <c r="J3" s="759" t="s">
        <v>935</v>
      </c>
      <c r="K3" s="774">
        <v>1</v>
      </c>
      <c r="L3" s="775"/>
      <c r="M3" s="776"/>
    </row>
    <row r="4" spans="1:13" s="493" customFormat="1">
      <c r="A4" s="789"/>
      <c r="B4" s="770" t="s">
        <v>2199</v>
      </c>
      <c r="C4" s="771"/>
      <c r="D4" s="771"/>
      <c r="E4" s="771"/>
      <c r="F4" s="771"/>
      <c r="G4" s="771"/>
      <c r="H4" s="771"/>
      <c r="I4" s="772"/>
      <c r="J4" s="773"/>
      <c r="K4" s="777"/>
      <c r="L4" s="778"/>
      <c r="M4" s="779"/>
    </row>
    <row r="5" spans="1:13" s="493" customFormat="1">
      <c r="A5" s="789"/>
      <c r="B5" s="756" t="s">
        <v>2200</v>
      </c>
      <c r="C5" s="757"/>
      <c r="D5" s="757"/>
      <c r="E5" s="757"/>
      <c r="F5" s="757"/>
      <c r="G5" s="757"/>
      <c r="H5" s="757"/>
      <c r="I5" s="758"/>
      <c r="J5" s="759" t="s">
        <v>936</v>
      </c>
      <c r="K5" s="780"/>
      <c r="L5" s="780" t="s">
        <v>937</v>
      </c>
      <c r="M5" s="782"/>
    </row>
    <row r="6" spans="1:13" s="493" customFormat="1" ht="13.5" customHeight="1" thickBot="1">
      <c r="A6" s="790"/>
      <c r="B6" s="794"/>
      <c r="C6" s="795"/>
      <c r="D6" s="795"/>
      <c r="E6" s="795"/>
      <c r="F6" s="795"/>
      <c r="G6" s="795"/>
      <c r="H6" s="795"/>
      <c r="I6" s="796"/>
      <c r="J6" s="760"/>
      <c r="K6" s="781"/>
      <c r="L6" s="781"/>
      <c r="M6" s="78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2201</v>
      </c>
      <c r="L9" s="509" t="s">
        <v>2202</v>
      </c>
      <c r="M9" s="510" t="s">
        <v>2203</v>
      </c>
    </row>
    <row r="10" spans="1:13" s="493" customFormat="1" ht="27.75" customHeight="1">
      <c r="A10" s="785" t="s">
        <v>2204</v>
      </c>
      <c r="B10" s="786"/>
      <c r="C10" s="786"/>
      <c r="D10" s="786"/>
      <c r="E10" s="512" t="s">
        <v>2205</v>
      </c>
      <c r="F10" s="513"/>
      <c r="H10" s="787" t="s">
        <v>2206</v>
      </c>
      <c r="I10" s="787"/>
      <c r="J10" s="514" t="s">
        <v>2205</v>
      </c>
      <c r="K10" s="515"/>
      <c r="L10" s="515"/>
      <c r="M10" s="516"/>
    </row>
    <row r="11" spans="1:13" s="493" customFormat="1" ht="24" customHeight="1">
      <c r="A11" s="517" t="s">
        <v>939</v>
      </c>
      <c r="B11" s="518"/>
      <c r="C11" s="784"/>
      <c r="D11" s="78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3"/>
      <c r="L12" s="743"/>
      <c r="M12" s="74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2207</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2208</v>
      </c>
      <c r="B18" s="540"/>
      <c r="C18" s="539"/>
      <c r="D18" s="539"/>
      <c r="E18" s="539"/>
      <c r="F18" s="539"/>
      <c r="G18" s="539"/>
      <c r="H18" s="545"/>
      <c r="I18" s="532" t="s">
        <v>2209</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2210</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2211</v>
      </c>
      <c r="B22" s="540"/>
      <c r="C22" s="522"/>
      <c r="D22" s="522"/>
      <c r="E22" s="522"/>
      <c r="F22" s="522"/>
      <c r="G22" s="522"/>
      <c r="H22" s="522"/>
      <c r="I22" s="522"/>
      <c r="J22" s="548" t="s">
        <v>2212</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2213</v>
      </c>
      <c r="B24" s="542"/>
      <c r="C24" s="519"/>
      <c r="D24" s="519"/>
      <c r="E24" s="551"/>
      <c r="F24" s="551"/>
      <c r="G24" s="545"/>
      <c r="H24" s="522"/>
      <c r="I24" s="522"/>
      <c r="J24" s="493"/>
      <c r="K24" s="519"/>
      <c r="L24" s="519"/>
      <c r="M24" s="523"/>
    </row>
    <row r="25" spans="1:13" s="557" customFormat="1" ht="11.25">
      <c r="A25" s="552"/>
      <c r="B25" s="553"/>
      <c r="C25" s="554"/>
      <c r="D25" s="554"/>
      <c r="E25" s="745" t="s">
        <v>2201</v>
      </c>
      <c r="F25" s="745"/>
      <c r="G25" s="745"/>
      <c r="H25" s="554" t="s">
        <v>2202</v>
      </c>
      <c r="I25" s="554" t="s">
        <v>2203</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6" t="s">
        <v>942</v>
      </c>
      <c r="B27" s="747"/>
      <c r="C27" s="747"/>
      <c r="D27" s="747"/>
      <c r="E27" s="747"/>
      <c r="F27" s="747"/>
      <c r="G27" s="747"/>
      <c r="H27" s="747"/>
      <c r="I27" s="747"/>
      <c r="J27" s="747"/>
      <c r="K27" s="747"/>
      <c r="L27" s="747"/>
      <c r="M27" s="748"/>
    </row>
    <row r="28" spans="1:13" ht="13.5" thickBot="1">
      <c r="A28" s="559"/>
      <c r="B28" s="560"/>
      <c r="C28" s="560"/>
      <c r="D28" s="560"/>
      <c r="E28" s="560"/>
      <c r="F28" s="560"/>
      <c r="G28" s="560"/>
      <c r="H28" s="560"/>
      <c r="I28" s="560"/>
      <c r="J28" s="560"/>
      <c r="K28" s="560"/>
      <c r="L28" s="560"/>
      <c r="M28" s="561"/>
    </row>
    <row r="29" spans="1:13" ht="25.5">
      <c r="A29" s="562" t="s">
        <v>943</v>
      </c>
      <c r="B29" s="749" t="s">
        <v>944</v>
      </c>
      <c r="C29" s="750"/>
      <c r="D29" s="750"/>
      <c r="E29" s="750"/>
      <c r="F29" s="750"/>
      <c r="G29" s="750"/>
      <c r="H29" s="750"/>
      <c r="I29" s="751"/>
      <c r="J29" s="563" t="s">
        <v>2214</v>
      </c>
      <c r="K29" s="752" t="s">
        <v>945</v>
      </c>
      <c r="L29" s="753"/>
      <c r="M29" s="562" t="s">
        <v>946</v>
      </c>
    </row>
    <row r="30" spans="1:13" ht="13.5" thickBot="1">
      <c r="A30" s="564"/>
      <c r="B30" s="565"/>
      <c r="C30" s="566"/>
      <c r="D30" s="566"/>
      <c r="E30" s="566"/>
      <c r="F30" s="566"/>
      <c r="G30" s="566"/>
      <c r="H30" s="566"/>
      <c r="I30" s="566"/>
      <c r="J30" s="567"/>
      <c r="K30" s="736"/>
      <c r="L30" s="73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14" t="s">
        <v>944</v>
      </c>
      <c r="B34" s="715"/>
      <c r="C34" s="715"/>
      <c r="D34" s="715"/>
      <c r="E34" s="715"/>
      <c r="F34" s="715"/>
      <c r="G34" s="734"/>
      <c r="H34" s="738" t="s">
        <v>948</v>
      </c>
      <c r="I34" s="739"/>
      <c r="J34" s="575" t="s">
        <v>949</v>
      </c>
      <c r="K34" s="735" t="s">
        <v>950</v>
      </c>
      <c r="L34" s="734"/>
      <c r="M34" s="576" t="s">
        <v>951</v>
      </c>
    </row>
    <row r="35" spans="1:13" s="577" customFormat="1" ht="12">
      <c r="A35" s="740"/>
      <c r="B35" s="741"/>
      <c r="C35" s="741"/>
      <c r="D35" s="741"/>
      <c r="E35" s="741"/>
      <c r="F35" s="741"/>
      <c r="G35" s="719"/>
      <c r="H35" s="742"/>
      <c r="I35" s="720"/>
      <c r="J35" s="578"/>
      <c r="K35" s="718"/>
      <c r="L35" s="719"/>
      <c r="M35" s="579"/>
    </row>
    <row r="36" spans="1:13" s="577" customFormat="1" thickBot="1">
      <c r="A36" s="731"/>
      <c r="B36" s="732"/>
      <c r="C36" s="732"/>
      <c r="D36" s="732"/>
      <c r="E36" s="732"/>
      <c r="F36" s="732"/>
      <c r="G36" s="713"/>
      <c r="H36" s="733"/>
      <c r="I36" s="721"/>
      <c r="J36" s="580"/>
      <c r="K36" s="712"/>
      <c r="L36" s="713"/>
      <c r="M36" s="581"/>
    </row>
    <row r="37" spans="1:13" s="577" customFormat="1" thickBot="1">
      <c r="A37" s="707" t="s">
        <v>953</v>
      </c>
      <c r="B37" s="708"/>
      <c r="C37" s="708"/>
      <c r="D37" s="708"/>
      <c r="E37" s="708"/>
      <c r="F37" s="708"/>
      <c r="G37" s="708"/>
      <c r="H37" s="708"/>
      <c r="I37" s="708"/>
      <c r="J37" s="708"/>
      <c r="K37" s="708"/>
      <c r="L37" s="70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14" t="s">
        <v>944</v>
      </c>
      <c r="B41" s="715"/>
      <c r="C41" s="715"/>
      <c r="D41" s="715"/>
      <c r="E41" s="715"/>
      <c r="F41" s="715"/>
      <c r="G41" s="715"/>
      <c r="H41" s="734"/>
      <c r="I41" s="591" t="s">
        <v>945</v>
      </c>
      <c r="J41" s="575" t="s">
        <v>946</v>
      </c>
      <c r="K41" s="735" t="s">
        <v>955</v>
      </c>
      <c r="L41" s="734"/>
      <c r="M41" s="576" t="s">
        <v>951</v>
      </c>
    </row>
    <row r="42" spans="1:13" s="577" customFormat="1" ht="12">
      <c r="A42" s="701"/>
      <c r="B42" s="702"/>
      <c r="C42" s="702"/>
      <c r="D42" s="702"/>
      <c r="E42" s="702"/>
      <c r="F42" s="702"/>
      <c r="G42" s="702"/>
      <c r="H42" s="720"/>
      <c r="I42" s="592"/>
      <c r="J42" s="578"/>
      <c r="K42" s="718"/>
      <c r="L42" s="719"/>
      <c r="M42" s="579"/>
    </row>
    <row r="43" spans="1:13" s="577" customFormat="1" thickBot="1">
      <c r="A43" s="710"/>
      <c r="B43" s="711"/>
      <c r="C43" s="711"/>
      <c r="D43" s="711"/>
      <c r="E43" s="711"/>
      <c r="F43" s="711"/>
      <c r="G43" s="711"/>
      <c r="H43" s="721"/>
      <c r="I43" s="593"/>
      <c r="J43" s="594"/>
      <c r="K43" s="712"/>
      <c r="L43" s="713"/>
      <c r="M43" s="595"/>
    </row>
    <row r="44" spans="1:13" s="577" customFormat="1" thickBot="1">
      <c r="A44" s="707" t="s">
        <v>953</v>
      </c>
      <c r="B44" s="708"/>
      <c r="C44" s="708"/>
      <c r="D44" s="708"/>
      <c r="E44" s="708"/>
      <c r="F44" s="708"/>
      <c r="G44" s="708"/>
      <c r="H44" s="708"/>
      <c r="I44" s="708"/>
      <c r="J44" s="708"/>
      <c r="K44" s="708"/>
      <c r="L44" s="70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22" t="s">
        <v>957</v>
      </c>
      <c r="B48" s="723"/>
      <c r="C48" s="723"/>
      <c r="D48" s="723"/>
      <c r="E48" s="724"/>
      <c r="F48" s="598"/>
      <c r="G48" s="599" t="s">
        <v>945</v>
      </c>
      <c r="H48" s="600" t="s">
        <v>958</v>
      </c>
      <c r="I48" s="601" t="s">
        <v>2232</v>
      </c>
      <c r="J48" s="600" t="s">
        <v>2233</v>
      </c>
      <c r="K48" s="725" t="s">
        <v>961</v>
      </c>
      <c r="L48" s="724"/>
      <c r="M48" s="602" t="s">
        <v>951</v>
      </c>
    </row>
    <row r="49" spans="1:13" s="577" customFormat="1" ht="12">
      <c r="A49" s="603"/>
      <c r="B49" s="604"/>
      <c r="C49" s="604"/>
      <c r="D49" s="604"/>
      <c r="E49" s="604"/>
      <c r="F49" s="604"/>
      <c r="G49" s="605"/>
      <c r="H49" s="578"/>
      <c r="I49" s="592"/>
      <c r="J49" s="578"/>
      <c r="K49" s="718"/>
      <c r="L49" s="719"/>
      <c r="M49" s="579"/>
    </row>
    <row r="50" spans="1:13" s="577" customFormat="1" thickBot="1">
      <c r="A50" s="606"/>
      <c r="B50" s="607"/>
      <c r="C50" s="607"/>
      <c r="D50" s="607"/>
      <c r="E50" s="607"/>
      <c r="F50" s="607"/>
      <c r="G50" s="608"/>
      <c r="H50" s="580"/>
      <c r="I50" s="590"/>
      <c r="J50" s="580"/>
      <c r="K50" s="712"/>
      <c r="L50" s="713"/>
      <c r="M50" s="581"/>
    </row>
    <row r="51" spans="1:13" s="577" customFormat="1" thickBot="1">
      <c r="A51" s="726" t="s">
        <v>953</v>
      </c>
      <c r="B51" s="727"/>
      <c r="C51" s="727"/>
      <c r="D51" s="727"/>
      <c r="E51" s="727"/>
      <c r="F51" s="727"/>
      <c r="G51" s="727"/>
      <c r="H51" s="727"/>
      <c r="I51" s="727"/>
      <c r="J51" s="727"/>
      <c r="K51" s="727"/>
      <c r="L51" s="72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22" t="s">
        <v>944</v>
      </c>
      <c r="B55" s="723"/>
      <c r="C55" s="723"/>
      <c r="D55" s="723"/>
      <c r="E55" s="723"/>
      <c r="F55" s="723"/>
      <c r="G55" s="724"/>
      <c r="H55" s="599" t="s">
        <v>964</v>
      </c>
      <c r="I55" s="601" t="s">
        <v>965</v>
      </c>
      <c r="J55" s="600" t="s">
        <v>966</v>
      </c>
      <c r="K55" s="729" t="s">
        <v>950</v>
      </c>
      <c r="L55" s="730"/>
      <c r="M55" s="610" t="s">
        <v>951</v>
      </c>
    </row>
    <row r="56" spans="1:13" s="577" customFormat="1" ht="12">
      <c r="A56" s="701"/>
      <c r="B56" s="702"/>
      <c r="C56" s="702"/>
      <c r="D56" s="702"/>
      <c r="E56" s="702"/>
      <c r="F56" s="702"/>
      <c r="G56" s="702"/>
      <c r="H56" s="578"/>
      <c r="I56" s="592"/>
      <c r="J56" s="578"/>
      <c r="K56" s="718"/>
      <c r="L56" s="719"/>
      <c r="M56" s="579"/>
    </row>
    <row r="57" spans="1:13" s="577" customFormat="1" thickBot="1">
      <c r="A57" s="710"/>
      <c r="B57" s="711"/>
      <c r="C57" s="711"/>
      <c r="D57" s="711"/>
      <c r="E57" s="711"/>
      <c r="F57" s="711"/>
      <c r="G57" s="711"/>
      <c r="H57" s="580"/>
      <c r="I57" s="590"/>
      <c r="J57" s="580"/>
      <c r="K57" s="712"/>
      <c r="L57" s="713"/>
      <c r="M57" s="581"/>
    </row>
    <row r="58" spans="1:13" s="577" customFormat="1" thickBot="1">
      <c r="A58" s="707" t="s">
        <v>953</v>
      </c>
      <c r="B58" s="708"/>
      <c r="C58" s="708"/>
      <c r="D58" s="708"/>
      <c r="E58" s="708"/>
      <c r="F58" s="708"/>
      <c r="G58" s="708"/>
      <c r="H58" s="708"/>
      <c r="I58" s="708"/>
      <c r="J58" s="708"/>
      <c r="K58" s="708"/>
      <c r="L58" s="70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07" t="s">
        <v>967</v>
      </c>
      <c r="B60" s="708"/>
      <c r="C60" s="708"/>
      <c r="D60" s="708"/>
      <c r="E60" s="708"/>
      <c r="F60" s="708"/>
      <c r="G60" s="708"/>
      <c r="H60" s="708"/>
      <c r="I60" s="708"/>
      <c r="J60" s="708"/>
      <c r="K60" s="708"/>
      <c r="L60" s="70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14" t="s">
        <v>944</v>
      </c>
      <c r="B64" s="715"/>
      <c r="C64" s="715"/>
      <c r="D64" s="715"/>
      <c r="E64" s="715"/>
      <c r="F64" s="715"/>
      <c r="G64" s="715"/>
      <c r="H64" s="611"/>
      <c r="I64" s="612"/>
      <c r="J64" s="613" t="s">
        <v>970</v>
      </c>
      <c r="K64" s="716" t="s">
        <v>971</v>
      </c>
      <c r="L64" s="717"/>
      <c r="M64" s="614"/>
    </row>
    <row r="65" spans="1:13" s="577" customFormat="1" ht="12">
      <c r="A65" s="701" t="s">
        <v>2234</v>
      </c>
      <c r="B65" s="702"/>
      <c r="C65" s="702"/>
      <c r="D65" s="702"/>
      <c r="E65" s="702"/>
      <c r="F65" s="702"/>
      <c r="G65" s="702"/>
      <c r="H65" s="615"/>
      <c r="I65" s="616"/>
      <c r="J65" s="617"/>
      <c r="K65" s="703"/>
      <c r="L65" s="704"/>
      <c r="M65" s="618"/>
    </row>
    <row r="66" spans="1:13" s="577" customFormat="1" ht="12">
      <c r="A66" s="619" t="s">
        <v>973</v>
      </c>
      <c r="B66" s="620"/>
      <c r="C66" s="620"/>
      <c r="D66" s="620"/>
      <c r="E66" s="620"/>
      <c r="F66" s="620"/>
      <c r="G66" s="620"/>
      <c r="H66" s="615"/>
      <c r="I66" s="616"/>
      <c r="J66" s="617"/>
      <c r="K66" s="703"/>
      <c r="L66" s="704"/>
      <c r="M66" s="618"/>
    </row>
    <row r="67" spans="1:13" s="577" customFormat="1" thickBot="1">
      <c r="A67" s="606" t="s">
        <v>974</v>
      </c>
      <c r="B67" s="607"/>
      <c r="C67" s="607"/>
      <c r="D67" s="607"/>
      <c r="E67" s="607"/>
      <c r="F67" s="607"/>
      <c r="G67" s="607"/>
      <c r="H67" s="621"/>
      <c r="I67" s="622"/>
      <c r="J67" s="617"/>
      <c r="K67" s="705"/>
      <c r="L67" s="706"/>
      <c r="M67" s="618"/>
    </row>
    <row r="68" spans="1:13" s="577" customFormat="1" thickBot="1">
      <c r="A68" s="707" t="s">
        <v>953</v>
      </c>
      <c r="B68" s="708"/>
      <c r="C68" s="708"/>
      <c r="D68" s="708"/>
      <c r="E68" s="708"/>
      <c r="F68" s="708"/>
      <c r="G68" s="708"/>
      <c r="H68" s="708"/>
      <c r="I68" s="708"/>
      <c r="J68" s="708"/>
      <c r="K68" s="708"/>
      <c r="L68" s="70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07" t="s">
        <v>2235</v>
      </c>
      <c r="B70" s="708"/>
      <c r="C70" s="708"/>
      <c r="D70" s="708"/>
      <c r="E70" s="708"/>
      <c r="F70" s="708"/>
      <c r="G70" s="708"/>
      <c r="H70" s="708"/>
      <c r="I70" s="708"/>
      <c r="J70" s="708"/>
      <c r="K70" s="708"/>
      <c r="L70" s="70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2215</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2216</v>
      </c>
      <c r="B86" s="519"/>
      <c r="C86" s="519"/>
      <c r="D86" s="519"/>
      <c r="E86" s="519"/>
      <c r="F86" s="519"/>
      <c r="G86" s="519"/>
      <c r="H86" s="519"/>
      <c r="I86" s="519"/>
      <c r="J86" s="519"/>
      <c r="K86" s="519"/>
      <c r="L86" s="519"/>
      <c r="M86" s="523"/>
    </row>
    <row r="87" spans="1:13" ht="17.25" customHeight="1">
      <c r="A87" s="691" t="s">
        <v>2217</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2218</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2219</v>
      </c>
      <c r="B100" s="646"/>
      <c r="C100" s="646"/>
      <c r="D100" s="493"/>
      <c r="E100" s="493"/>
      <c r="F100" s="493"/>
      <c r="G100" s="493"/>
      <c r="H100" s="493"/>
      <c r="I100" s="697"/>
      <c r="J100" s="697"/>
      <c r="K100" s="697"/>
      <c r="L100" s="697"/>
      <c r="M100" s="698"/>
    </row>
    <row r="101" spans="1:13" ht="13.5" thickBot="1">
      <c r="A101" s="647" t="s">
        <v>2220</v>
      </c>
      <c r="B101" s="648"/>
      <c r="C101" s="648"/>
      <c r="D101" s="649"/>
      <c r="E101" s="649"/>
      <c r="F101" s="649"/>
      <c r="G101" s="649"/>
      <c r="H101" s="649"/>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5.25">
      <c r="B10" s="901" t="s">
        <v>2204</v>
      </c>
      <c r="C10" s="902"/>
      <c r="D10" s="902"/>
      <c r="E10" s="902"/>
      <c r="F10" s="362" t="s">
        <v>2205</v>
      </c>
      <c r="G10" s="82"/>
      <c r="H10" s="363"/>
      <c r="I10" s="903" t="s">
        <v>2206</v>
      </c>
      <c r="J10" s="903"/>
      <c r="K10" s="364"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30"/>
      <c r="E25" s="330"/>
      <c r="F25" s="904" t="s">
        <v>2221</v>
      </c>
      <c r="G25" s="905"/>
      <c r="H25" s="905"/>
      <c r="I25" s="330" t="s">
        <v>2202</v>
      </c>
      <c r="J25" s="330" t="s">
        <v>2203</v>
      </c>
      <c r="K25" s="268"/>
      <c r="L25" s="330"/>
      <c r="M25" s="330"/>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VLOOKUP(A36,EQUIPOS!A6:D161,4,FALSE)</f>
        <v>149815.72717415419</v>
      </c>
      <c r="L36" s="274"/>
      <c r="M36" s="275">
        <v>0.15</v>
      </c>
      <c r="N36" s="276">
        <f>K36/M36</f>
        <v>998771.51449436136</v>
      </c>
    </row>
    <row r="37" spans="1:14">
      <c r="A37" t="s">
        <v>150</v>
      </c>
      <c r="B37" s="836" t="str">
        <f>VLOOKUP(A37,EQUIPOS!A7:D154,3,FALSE)</f>
        <v>Cargador : Potencia en el volante 125 hp, Clasificación de RPM del motor 2300.</v>
      </c>
      <c r="C37" s="837"/>
      <c r="D37" s="837"/>
      <c r="E37" s="837"/>
      <c r="F37" s="837"/>
      <c r="G37" s="837"/>
      <c r="H37" s="838"/>
      <c r="I37" s="271"/>
      <c r="J37" s="272"/>
      <c r="K37" s="273">
        <f>VLOOKUP(A37,EQUIPOS!A7:D162,4,FALSE)</f>
        <v>194985.86734702531</v>
      </c>
      <c r="L37" s="274"/>
      <c r="M37" s="275">
        <v>0.15</v>
      </c>
      <c r="N37" s="276">
        <f>K37/M37</f>
        <v>1299905.7823135022</v>
      </c>
    </row>
    <row r="38" spans="1:14">
      <c r="A38" t="s">
        <v>273</v>
      </c>
      <c r="B38" s="836" t="str">
        <f>VLOOKUP(A38,EQUIPOS!A8:D154,3,FALSE)</f>
        <v>Motosierra, 93.6 cm3 - 7.1 HP, 45-90 cm - 7.9 kg</v>
      </c>
      <c r="C38" s="837"/>
      <c r="D38" s="837"/>
      <c r="E38" s="837"/>
      <c r="F38" s="837"/>
      <c r="G38" s="837"/>
      <c r="H38" s="838"/>
      <c r="I38" s="271"/>
      <c r="J38" s="272"/>
      <c r="K38" s="273">
        <f>VLOOKUP(A38,EQUIPOS!A8:D163,4,FALSE)</f>
        <v>4421.9518056125789</v>
      </c>
      <c r="L38" s="274"/>
      <c r="M38" s="275">
        <v>0.15</v>
      </c>
      <c r="N38" s="277">
        <f>K38/M38</f>
        <v>29479.678704083861</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10431.749166666668</v>
      </c>
    </row>
    <row r="43" spans="1:14" ht="15.75" thickBot="1">
      <c r="B43" s="823" t="s">
        <v>953</v>
      </c>
      <c r="C43" s="824"/>
      <c r="D43" s="824"/>
      <c r="E43" s="824"/>
      <c r="F43" s="824"/>
      <c r="G43" s="824"/>
      <c r="H43" s="824"/>
      <c r="I43" s="824"/>
      <c r="J43" s="824"/>
      <c r="K43" s="824"/>
      <c r="L43" s="824"/>
      <c r="M43" s="825"/>
      <c r="N43" s="102">
        <f>SUM(N36:N42)</f>
        <v>2338588.7246786142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797" t="s">
        <v>957</v>
      </c>
      <c r="C58" s="798"/>
      <c r="D58" s="798"/>
      <c r="E58" s="798"/>
      <c r="F58" s="798"/>
      <c r="G58" s="799"/>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27">
        <v>983.54</v>
      </c>
      <c r="M59" s="82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12"/>
      <c r="M64" s="813"/>
      <c r="N64" s="300"/>
    </row>
    <row r="65" spans="1:15" ht="15.75" thickBot="1">
      <c r="B65" s="829" t="s">
        <v>953</v>
      </c>
      <c r="C65" s="830"/>
      <c r="D65" s="830"/>
      <c r="E65" s="830"/>
      <c r="F65" s="830"/>
      <c r="G65" s="830"/>
      <c r="H65" s="830"/>
      <c r="I65" s="830"/>
      <c r="J65" s="830"/>
      <c r="K65" s="830"/>
      <c r="L65" s="830"/>
      <c r="M65" s="83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00">
        <f>K70/M70</f>
        <v>208634.98333333334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51"/>
      <c r="J75" s="51"/>
      <c r="K75" s="51"/>
      <c r="L75" s="812"/>
      <c r="M75" s="813"/>
      <c r="N75" s="300"/>
    </row>
    <row r="76" spans="1:15" ht="15.75" thickBot="1">
      <c r="B76" s="823" t="s">
        <v>953</v>
      </c>
      <c r="C76" s="824"/>
      <c r="D76" s="824"/>
      <c r="E76" s="824"/>
      <c r="F76" s="824"/>
      <c r="G76" s="824"/>
      <c r="H76" s="824"/>
      <c r="I76" s="830"/>
      <c r="J76" s="830"/>
      <c r="K76" s="830"/>
      <c r="L76" s="830"/>
      <c r="M76" s="831"/>
      <c r="N76" s="305">
        <f>N70+N71+N72+N73+N74</f>
        <v>208634.98333333334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2581647.6080119475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516329.52160238952</v>
      </c>
      <c r="M83" s="858"/>
      <c r="N83" s="54"/>
    </row>
    <row r="84" spans="1:14">
      <c r="B84" s="92" t="s">
        <v>973</v>
      </c>
      <c r="C84" s="93"/>
      <c r="D84" s="93"/>
      <c r="E84" s="93"/>
      <c r="F84" s="93"/>
      <c r="G84" s="93"/>
      <c r="H84" s="93"/>
      <c r="I84" s="90"/>
      <c r="J84" s="91"/>
      <c r="K84" s="308">
        <v>0.05</v>
      </c>
      <c r="L84" s="857">
        <f>N78*K84</f>
        <v>129082.38040059738</v>
      </c>
      <c r="M84" s="858"/>
      <c r="N84" s="54"/>
    </row>
    <row r="85" spans="1:14" ht="15.75" thickBot="1">
      <c r="B85" s="94" t="s">
        <v>974</v>
      </c>
      <c r="C85" s="95"/>
      <c r="D85" s="95"/>
      <c r="E85" s="95"/>
      <c r="F85" s="95"/>
      <c r="G85" s="95"/>
      <c r="H85" s="95"/>
      <c r="I85" s="96"/>
      <c r="J85" s="97"/>
      <c r="K85" s="309">
        <v>0.05</v>
      </c>
      <c r="L85" s="859">
        <f>N78*K85</f>
        <v>129082.38040059738</v>
      </c>
      <c r="M85" s="860"/>
      <c r="N85" s="54"/>
    </row>
    <row r="86" spans="1:14" ht="15.75" thickBot="1">
      <c r="B86" s="823" t="s">
        <v>953</v>
      </c>
      <c r="C86" s="824"/>
      <c r="D86" s="824"/>
      <c r="E86" s="824"/>
      <c r="F86" s="824"/>
      <c r="G86" s="824"/>
      <c r="H86" s="824"/>
      <c r="I86" s="824"/>
      <c r="J86" s="824"/>
      <c r="K86" s="824"/>
      <c r="L86" s="824"/>
      <c r="M86" s="825"/>
      <c r="N86" s="55">
        <f>L83+L84+L85</f>
        <v>774494.28240358422</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3356141.8904155316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249</v>
      </c>
      <c r="B36" s="836" t="str">
        <f>VLOOKUP(A36,EQUIPOS!A6:D154,3,FALSE)</f>
        <v>Guadañadora, Cilindraje 41.5 cm3, Longitud del mango 1450 mm, Peso 7.4 kg</v>
      </c>
      <c r="C36" s="837"/>
      <c r="D36" s="837"/>
      <c r="E36" s="837"/>
      <c r="F36" s="837"/>
      <c r="G36" s="837"/>
      <c r="H36" s="838"/>
      <c r="I36" s="271"/>
      <c r="J36" s="272"/>
      <c r="K36" s="273">
        <f>VLOOKUP(A36,EQUIPOS!A6:D161,4,FALSE)</f>
        <v>3771.6647753754351</v>
      </c>
      <c r="L36" s="274"/>
      <c r="M36" s="275">
        <v>0.36</v>
      </c>
      <c r="N36" s="276">
        <f>K36/M36</f>
        <v>10476.846598265098</v>
      </c>
    </row>
    <row r="37" spans="1:14">
      <c r="A37" t="s">
        <v>273</v>
      </c>
      <c r="B37" s="836" t="str">
        <f>VLOOKUP(A37,EQUIPOS!A7:D154,3,FALSE)</f>
        <v>Motosierra, 93.6 cm3 - 7.1 HP, 45-90 cm - 7.9 kg</v>
      </c>
      <c r="C37" s="837"/>
      <c r="D37" s="837"/>
      <c r="E37" s="837"/>
      <c r="F37" s="837"/>
      <c r="G37" s="837"/>
      <c r="H37" s="838"/>
      <c r="I37" s="271"/>
      <c r="J37" s="272"/>
      <c r="K37" s="273">
        <f>VLOOKUP(A37,EQUIPOS!A7:D162,4,FALSE)</f>
        <v>4421.9518056125789</v>
      </c>
      <c r="L37" s="274"/>
      <c r="M37" s="275">
        <v>0.10299999999999999</v>
      </c>
      <c r="N37" s="276">
        <f>K37/M37</f>
        <v>42931.57092827747</v>
      </c>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2173.2810763888888</v>
      </c>
    </row>
    <row r="43" spans="1:14" ht="15.75" thickBot="1">
      <c r="B43" s="823" t="s">
        <v>953</v>
      </c>
      <c r="C43" s="824"/>
      <c r="D43" s="824"/>
      <c r="E43" s="824"/>
      <c r="F43" s="824"/>
      <c r="G43" s="824"/>
      <c r="H43" s="824"/>
      <c r="I43" s="824"/>
      <c r="J43" s="824"/>
      <c r="K43" s="824"/>
      <c r="L43" s="824"/>
      <c r="M43" s="825"/>
      <c r="N43" s="102">
        <f>SUM(N36:N42)</f>
        <v>55581.698602931458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827">
        <f>'900.2'!N78</f>
        <v>1083.6104202029064</v>
      </c>
      <c r="M59" s="828"/>
      <c r="N59" s="291">
        <f>K59*L59</f>
        <v>54180.521010145319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54180.521010145319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2.88</v>
      </c>
      <c r="N70" s="300">
        <f>K70/M70</f>
        <v>43465.621527777774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43465.621527777774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153227.84114085455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30645.568228170912</v>
      </c>
      <c r="M83" s="858"/>
      <c r="N83" s="54"/>
    </row>
    <row r="84" spans="1:14">
      <c r="B84" s="92" t="s">
        <v>973</v>
      </c>
      <c r="C84" s="93"/>
      <c r="D84" s="93"/>
      <c r="E84" s="93"/>
      <c r="F84" s="93"/>
      <c r="G84" s="93"/>
      <c r="H84" s="93"/>
      <c r="I84" s="90"/>
      <c r="J84" s="91"/>
      <c r="K84" s="308">
        <v>0.05</v>
      </c>
      <c r="L84" s="857">
        <f>N78*K84</f>
        <v>7661.3920570427281</v>
      </c>
      <c r="M84" s="858"/>
      <c r="N84" s="54"/>
    </row>
    <row r="85" spans="1:14" ht="15.75" thickBot="1">
      <c r="B85" s="94" t="s">
        <v>974</v>
      </c>
      <c r="C85" s="95"/>
      <c r="D85" s="95"/>
      <c r="E85" s="95"/>
      <c r="F85" s="95"/>
      <c r="G85" s="95"/>
      <c r="H85" s="95"/>
      <c r="I85" s="96"/>
      <c r="J85" s="97"/>
      <c r="K85" s="309">
        <v>0.05</v>
      </c>
      <c r="L85" s="859">
        <f>N78*K85</f>
        <v>7661.3920570427281</v>
      </c>
      <c r="M85" s="860"/>
      <c r="N85" s="54"/>
    </row>
    <row r="86" spans="1:14" ht="15.75" thickBot="1">
      <c r="B86" s="823" t="s">
        <v>953</v>
      </c>
      <c r="C86" s="824"/>
      <c r="D86" s="824"/>
      <c r="E86" s="824"/>
      <c r="F86" s="824"/>
      <c r="G86" s="824"/>
      <c r="H86" s="824"/>
      <c r="I86" s="824"/>
      <c r="J86" s="824"/>
      <c r="K86" s="824"/>
      <c r="L86" s="824"/>
      <c r="M86" s="825"/>
      <c r="N86" s="55">
        <f>L83+L84+L85</f>
        <v>45968.352342256367</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199196.19348311092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194985.86734702531</v>
      </c>
      <c r="L36" s="274"/>
      <c r="M36" s="275">
        <v>2.375</v>
      </c>
      <c r="N36" s="276">
        <f>K36/M36</f>
        <v>82099.312567168556</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2.375</v>
      </c>
      <c r="N37" s="276">
        <f>K37/M37</f>
        <v>40297.242241129672</v>
      </c>
    </row>
    <row r="38" spans="1:14">
      <c r="A38" t="s">
        <v>195</v>
      </c>
      <c r="B38" s="836" t="str">
        <f>VLOOKUP(A38,EQUIPOS!A7:D154,3,FALSE)</f>
        <v xml:space="preserve">Equipo de oxicorte, Capacidad de corte: hasta 6´´ (152mm) </v>
      </c>
      <c r="C38" s="837"/>
      <c r="D38" s="837"/>
      <c r="E38" s="837"/>
      <c r="F38" s="837"/>
      <c r="G38" s="837"/>
      <c r="H38" s="838"/>
      <c r="I38" s="271"/>
      <c r="J38" s="272"/>
      <c r="K38" s="273">
        <f>VLOOKUP(A38,EQUIPOS!A7:D162,4,FALSE)</f>
        <v>5500.7123787180344</v>
      </c>
      <c r="L38" s="274"/>
      <c r="M38" s="275">
        <v>2.375</v>
      </c>
      <c r="N38" s="277">
        <f>K38/M38</f>
        <v>2316.0894226181199</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1549.7775190231998</v>
      </c>
    </row>
    <row r="43" spans="1:14" ht="15.75" thickBot="1">
      <c r="B43" s="823" t="s">
        <v>953</v>
      </c>
      <c r="C43" s="824"/>
      <c r="D43" s="824"/>
      <c r="E43" s="824"/>
      <c r="F43" s="824"/>
      <c r="G43" s="824"/>
      <c r="H43" s="824"/>
      <c r="I43" s="824"/>
      <c r="J43" s="824"/>
      <c r="K43" s="824"/>
      <c r="L43" s="824"/>
      <c r="M43" s="825"/>
      <c r="N43" s="102">
        <f>SUM(N36:N42)</f>
        <v>126262.42174993956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85">
        <f>N43+N54+N65+N76</f>
        <v>142843.80736037446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28568.761472074893</v>
      </c>
      <c r="M83" s="858"/>
      <c r="N83" s="54"/>
    </row>
    <row r="84" spans="1:14">
      <c r="B84" s="92" t="s">
        <v>973</v>
      </c>
      <c r="C84" s="93"/>
      <c r="D84" s="93"/>
      <c r="E84" s="93"/>
      <c r="F84" s="93"/>
      <c r="G84" s="93"/>
      <c r="H84" s="93"/>
      <c r="I84" s="90"/>
      <c r="J84" s="91"/>
      <c r="K84" s="308">
        <v>0.05</v>
      </c>
      <c r="L84" s="857">
        <f>N78*K84</f>
        <v>7142.1903680187233</v>
      </c>
      <c r="M84" s="858"/>
      <c r="N84" s="54"/>
    </row>
    <row r="85" spans="1:14" ht="15.75" thickBot="1">
      <c r="B85" s="94" t="s">
        <v>974</v>
      </c>
      <c r="C85" s="95"/>
      <c r="D85" s="95"/>
      <c r="E85" s="95"/>
      <c r="F85" s="95"/>
      <c r="G85" s="95"/>
      <c r="H85" s="95"/>
      <c r="I85" s="96"/>
      <c r="J85" s="97"/>
      <c r="K85" s="309">
        <v>0.05</v>
      </c>
      <c r="L85" s="859">
        <f>N78*K85</f>
        <v>7142.1903680187233</v>
      </c>
      <c r="M85" s="860"/>
      <c r="N85" s="54"/>
    </row>
    <row r="86" spans="1:14" ht="15.75" thickBot="1">
      <c r="B86" s="823" t="s">
        <v>953</v>
      </c>
      <c r="C86" s="824"/>
      <c r="D86" s="824"/>
      <c r="E86" s="824"/>
      <c r="F86" s="824"/>
      <c r="G86" s="824"/>
      <c r="H86" s="824"/>
      <c r="I86" s="824"/>
      <c r="J86" s="824"/>
      <c r="K86" s="824"/>
      <c r="L86" s="824"/>
      <c r="M86" s="825"/>
      <c r="N86" s="55">
        <f>L83+L84+L85</f>
        <v>42853.142208112338</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55">
        <f>N78+N86</f>
        <v>185696.9495684868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138014.28402110696</v>
      </c>
      <c r="L36" s="274"/>
      <c r="M36" s="275">
        <v>2.5</v>
      </c>
      <c r="N36" s="276">
        <f>K36/M36</f>
        <v>55205.713608442784</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2.5</v>
      </c>
      <c r="N37" s="276">
        <f>K37/M37</f>
        <v>38282.380129073186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5500.7123787180344</v>
      </c>
      <c r="L38" s="274"/>
      <c r="M38" s="275">
        <v>2.5</v>
      </c>
      <c r="N38" s="276">
        <f>K38/M38</f>
        <v>2200.2849514872137</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294.45772861440798</v>
      </c>
    </row>
    <row r="43" spans="1:14" ht="15.75" thickBot="1">
      <c r="B43" s="823" t="s">
        <v>953</v>
      </c>
      <c r="C43" s="824"/>
      <c r="D43" s="824"/>
      <c r="E43" s="824"/>
      <c r="F43" s="824"/>
      <c r="G43" s="824"/>
      <c r="H43" s="824"/>
      <c r="I43" s="824"/>
      <c r="J43" s="824"/>
      <c r="K43" s="824"/>
      <c r="L43" s="824"/>
      <c r="M43" s="825"/>
      <c r="N43" s="102">
        <f>SUM(N36:N42)</f>
        <v>95982.836417617582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14722.886430720398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111789.33326854088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22357.866653708177</v>
      </c>
      <c r="M83" s="858"/>
      <c r="N83" s="54"/>
    </row>
    <row r="84" spans="1:14">
      <c r="B84" s="92" t="s">
        <v>973</v>
      </c>
      <c r="C84" s="93"/>
      <c r="D84" s="93"/>
      <c r="E84" s="93"/>
      <c r="F84" s="93"/>
      <c r="G84" s="93"/>
      <c r="H84" s="93"/>
      <c r="I84" s="90"/>
      <c r="J84" s="91"/>
      <c r="K84" s="308">
        <v>0.05</v>
      </c>
      <c r="L84" s="857">
        <f>N78*K84</f>
        <v>5589.4666634270443</v>
      </c>
      <c r="M84" s="858"/>
      <c r="N84" s="54"/>
    </row>
    <row r="85" spans="1:14" ht="15.75" thickBot="1">
      <c r="B85" s="94" t="s">
        <v>974</v>
      </c>
      <c r="C85" s="95"/>
      <c r="D85" s="95"/>
      <c r="E85" s="95"/>
      <c r="F85" s="95"/>
      <c r="G85" s="95"/>
      <c r="H85" s="95"/>
      <c r="I85" s="96"/>
      <c r="J85" s="97"/>
      <c r="K85" s="309">
        <v>0.05</v>
      </c>
      <c r="L85" s="859">
        <f>N78*K85</f>
        <v>5589.4666634270443</v>
      </c>
      <c r="M85" s="860"/>
      <c r="N85" s="54"/>
    </row>
    <row r="86" spans="1:14" ht="15.75" thickBot="1">
      <c r="B86" s="823" t="s">
        <v>953</v>
      </c>
      <c r="C86" s="824"/>
      <c r="D86" s="824"/>
      <c r="E86" s="824"/>
      <c r="F86" s="824"/>
      <c r="G86" s="824"/>
      <c r="H86" s="824"/>
      <c r="I86" s="824"/>
      <c r="J86" s="824"/>
      <c r="K86" s="824"/>
      <c r="L86" s="824"/>
      <c r="M86" s="825"/>
      <c r="N86" s="55">
        <f>L83+L84+L85</f>
        <v>33536.799980562268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145326.13324910315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194985.86734702531</v>
      </c>
      <c r="L36" s="274"/>
      <c r="M36" s="275">
        <v>9.25</v>
      </c>
      <c r="N36" s="276">
        <f>K36/M36</f>
        <v>21079.55322670544</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9.25</v>
      </c>
      <c r="N37" s="276">
        <f>K37/M37</f>
        <v>10346.589224073834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62.666819895785942</v>
      </c>
    </row>
    <row r="43" spans="1:14" ht="15.75" thickBot="1">
      <c r="B43" s="823" t="s">
        <v>953</v>
      </c>
      <c r="C43" s="824"/>
      <c r="D43" s="824"/>
      <c r="E43" s="824"/>
      <c r="F43" s="824"/>
      <c r="G43" s="824"/>
      <c r="H43" s="824"/>
      <c r="I43" s="824"/>
      <c r="J43" s="824"/>
      <c r="K43" s="824"/>
      <c r="L43" s="824"/>
      <c r="M43" s="825"/>
      <c r="N43" s="102">
        <f>SUM(N36:N42)</f>
        <v>31488.809270675061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74</v>
      </c>
      <c r="N70" s="300">
        <f>K70/M70</f>
        <v>1691.6349999999998</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3133.3409947892969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35705.760685667265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7141.1521371334529</v>
      </c>
      <c r="M83" s="858"/>
      <c r="N83" s="54"/>
    </row>
    <row r="84" spans="1:14">
      <c r="B84" s="92" t="s">
        <v>973</v>
      </c>
      <c r="C84" s="93"/>
      <c r="D84" s="93"/>
      <c r="E84" s="93"/>
      <c r="F84" s="93"/>
      <c r="G84" s="93"/>
      <c r="H84" s="93"/>
      <c r="I84" s="90"/>
      <c r="J84" s="91"/>
      <c r="K84" s="308">
        <v>0.05</v>
      </c>
      <c r="L84" s="857">
        <f>N78*K84</f>
        <v>1785.2880342833632</v>
      </c>
      <c r="M84" s="858"/>
      <c r="N84" s="54"/>
    </row>
    <row r="85" spans="1:14" ht="15.75" thickBot="1">
      <c r="B85" s="94" t="s">
        <v>974</v>
      </c>
      <c r="C85" s="95"/>
      <c r="D85" s="95"/>
      <c r="E85" s="95"/>
      <c r="F85" s="95"/>
      <c r="G85" s="95"/>
      <c r="H85" s="95"/>
      <c r="I85" s="96"/>
      <c r="J85" s="97"/>
      <c r="K85" s="309">
        <v>0.05</v>
      </c>
      <c r="L85" s="859">
        <f>N78*K85</f>
        <v>1785.2880342833632</v>
      </c>
      <c r="M85" s="860"/>
      <c r="N85" s="54"/>
    </row>
    <row r="86" spans="1:14" ht="15.75" thickBot="1">
      <c r="B86" s="823" t="s">
        <v>953</v>
      </c>
      <c r="C86" s="824"/>
      <c r="D86" s="824"/>
      <c r="E86" s="824"/>
      <c r="F86" s="824"/>
      <c r="G86" s="824"/>
      <c r="H86" s="824"/>
      <c r="I86" s="824"/>
      <c r="J86" s="824"/>
      <c r="K86" s="824"/>
      <c r="L86" s="824"/>
      <c r="M86" s="825"/>
      <c r="N86" s="55">
        <f>L83+L84+L85</f>
        <v>10711.728205700179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46417.488891367444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95705.950322682969</v>
      </c>
      <c r="L36" s="274"/>
      <c r="M36" s="275">
        <v>2.5</v>
      </c>
      <c r="N36" s="276">
        <f>K36/M36</f>
        <v>38282.380129073186</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1251.8099</v>
      </c>
    </row>
    <row r="43" spans="1:14" ht="15.75" thickBot="1">
      <c r="B43" s="823" t="s">
        <v>953</v>
      </c>
      <c r="C43" s="824"/>
      <c r="D43" s="824"/>
      <c r="E43" s="824"/>
      <c r="F43" s="824"/>
      <c r="G43" s="824"/>
      <c r="H43" s="824"/>
      <c r="I43" s="824"/>
      <c r="J43" s="824"/>
      <c r="K43" s="824"/>
      <c r="L43" s="824"/>
      <c r="M43" s="825"/>
      <c r="N43" s="102">
        <f>SUM(N36:N42)</f>
        <v>39534.190029073186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20</v>
      </c>
      <c r="N70" s="300">
        <f>K70/M70</f>
        <v>12518.098999999998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12518.098999999998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53135.899449276098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10627.179889855221</v>
      </c>
      <c r="M83" s="858"/>
      <c r="N83" s="54"/>
    </row>
    <row r="84" spans="1:14">
      <c r="B84" s="92" t="s">
        <v>973</v>
      </c>
      <c r="C84" s="93"/>
      <c r="D84" s="93"/>
      <c r="E84" s="93"/>
      <c r="F84" s="93"/>
      <c r="G84" s="93"/>
      <c r="H84" s="93"/>
      <c r="I84" s="90"/>
      <c r="J84" s="91"/>
      <c r="K84" s="308">
        <v>0.05</v>
      </c>
      <c r="L84" s="857">
        <f>N78*K84</f>
        <v>2656.7949724638052</v>
      </c>
      <c r="M84" s="858"/>
      <c r="N84" s="54"/>
    </row>
    <row r="85" spans="1:14" ht="15.75" thickBot="1">
      <c r="B85" s="94" t="s">
        <v>974</v>
      </c>
      <c r="C85" s="95"/>
      <c r="D85" s="95"/>
      <c r="E85" s="95"/>
      <c r="F85" s="95"/>
      <c r="G85" s="95"/>
      <c r="H85" s="95"/>
      <c r="I85" s="96"/>
      <c r="J85" s="97"/>
      <c r="K85" s="309">
        <v>0.05</v>
      </c>
      <c r="L85" s="859">
        <f>N78*K85</f>
        <v>2656.7949724638052</v>
      </c>
      <c r="M85" s="860"/>
      <c r="N85" s="54"/>
    </row>
    <row r="86" spans="1:14" ht="15.75" thickBot="1">
      <c r="B86" s="823" t="s">
        <v>953</v>
      </c>
      <c r="C86" s="824"/>
      <c r="D86" s="824"/>
      <c r="E86" s="824"/>
      <c r="F86" s="824"/>
      <c r="G86" s="824"/>
      <c r="H86" s="824"/>
      <c r="I86" s="824"/>
      <c r="J86" s="824"/>
      <c r="K86" s="824"/>
      <c r="L86" s="824"/>
      <c r="M86" s="825"/>
      <c r="N86" s="55">
        <f>L83+L84+L85</f>
        <v>15940.769834782832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69076.669284058924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194985.86734702531</v>
      </c>
      <c r="L36" s="274"/>
      <c r="M36" s="275">
        <v>2.375</v>
      </c>
      <c r="N36" s="276">
        <f>K36/M36</f>
        <v>82099.312567168556</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2.375</v>
      </c>
      <c r="N37" s="276">
        <f>K37/M37</f>
        <v>40297.242241129672</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5500.7123787180344</v>
      </c>
      <c r="L38" s="274"/>
      <c r="M38" s="275">
        <v>2.375</v>
      </c>
      <c r="N38" s="276">
        <f>K38/M38</f>
        <v>2316.0894226181199</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1549.7775190231998</v>
      </c>
    </row>
    <row r="43" spans="1:14" ht="15.75" thickBot="1">
      <c r="B43" s="823" t="s">
        <v>953</v>
      </c>
      <c r="C43" s="824"/>
      <c r="D43" s="824"/>
      <c r="E43" s="824"/>
      <c r="F43" s="824"/>
      <c r="G43" s="824"/>
      <c r="H43" s="824"/>
      <c r="I43" s="824"/>
      <c r="J43" s="824"/>
      <c r="K43" s="824"/>
      <c r="L43" s="824"/>
      <c r="M43" s="825"/>
      <c r="N43" s="102">
        <f>SUM(N36:N42)</f>
        <v>126262.42174993956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142843.80736037446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28568.761472074893</v>
      </c>
      <c r="M83" s="858"/>
      <c r="N83" s="54"/>
    </row>
    <row r="84" spans="1:14">
      <c r="B84" s="92" t="s">
        <v>973</v>
      </c>
      <c r="C84" s="93"/>
      <c r="D84" s="93"/>
      <c r="E84" s="93"/>
      <c r="F84" s="93"/>
      <c r="G84" s="93"/>
      <c r="H84" s="93"/>
      <c r="I84" s="90"/>
      <c r="J84" s="91"/>
      <c r="K84" s="308">
        <v>0.05</v>
      </c>
      <c r="L84" s="857">
        <f>N78*K84</f>
        <v>7142.1903680187233</v>
      </c>
      <c r="M84" s="858"/>
      <c r="N84" s="54"/>
    </row>
    <row r="85" spans="1:14" ht="15.75" thickBot="1">
      <c r="B85" s="94" t="s">
        <v>974</v>
      </c>
      <c r="C85" s="95"/>
      <c r="D85" s="95"/>
      <c r="E85" s="95"/>
      <c r="F85" s="95"/>
      <c r="G85" s="95"/>
      <c r="H85" s="95"/>
      <c r="I85" s="96"/>
      <c r="J85" s="97"/>
      <c r="K85" s="309">
        <v>0.05</v>
      </c>
      <c r="L85" s="859">
        <f>N78*K85</f>
        <v>7142.1903680187233</v>
      </c>
      <c r="M85" s="860"/>
      <c r="N85" s="54"/>
    </row>
    <row r="86" spans="1:14" ht="15.75" thickBot="1">
      <c r="B86" s="823" t="s">
        <v>953</v>
      </c>
      <c r="C86" s="824"/>
      <c r="D86" s="824"/>
      <c r="E86" s="824"/>
      <c r="F86" s="824"/>
      <c r="G86" s="824"/>
      <c r="H86" s="824"/>
      <c r="I86" s="824"/>
      <c r="J86" s="824"/>
      <c r="K86" s="824"/>
      <c r="L86" s="824"/>
      <c r="M86" s="825"/>
      <c r="N86" s="55">
        <f>L83+L84+L85</f>
        <v>42853.142208112338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185696.9495684868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138014.28402110696</v>
      </c>
      <c r="L36" s="274"/>
      <c r="M36" s="275">
        <v>2.5</v>
      </c>
      <c r="N36" s="276">
        <f>K36/M36</f>
        <v>55205.713608442784</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2.5</v>
      </c>
      <c r="N37" s="276">
        <f>K37/M37</f>
        <v>38282.380129073186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5500.7123787180344</v>
      </c>
      <c r="L38" s="274"/>
      <c r="M38" s="275">
        <v>2.5</v>
      </c>
      <c r="N38" s="276">
        <f>K38/M38</f>
        <v>2200.2849514872137</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294.45772861440798</v>
      </c>
    </row>
    <row r="43" spans="1:14" ht="15.75" thickBot="1">
      <c r="B43" s="823" t="s">
        <v>953</v>
      </c>
      <c r="C43" s="824"/>
      <c r="D43" s="824"/>
      <c r="E43" s="824"/>
      <c r="F43" s="824"/>
      <c r="G43" s="824"/>
      <c r="H43" s="824"/>
      <c r="I43" s="824"/>
      <c r="J43" s="824"/>
      <c r="K43" s="824"/>
      <c r="L43" s="824"/>
      <c r="M43" s="825"/>
      <c r="N43" s="102">
        <f>SUM(N36:N42)</f>
        <v>95982.836417617582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1083.6104202029064</v>
      </c>
      <c r="M59" s="828"/>
      <c r="N59" s="291">
        <f>K59*L59</f>
        <v>1083.6104202029064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1083.6104202029064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14722.886430720398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111789.33326854088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22357.866653708177</v>
      </c>
      <c r="M83" s="858"/>
      <c r="N83" s="54"/>
    </row>
    <row r="84" spans="1:14">
      <c r="B84" s="92" t="s">
        <v>973</v>
      </c>
      <c r="C84" s="93"/>
      <c r="D84" s="93"/>
      <c r="E84" s="93"/>
      <c r="F84" s="93"/>
      <c r="G84" s="93"/>
      <c r="H84" s="93"/>
      <c r="I84" s="90"/>
      <c r="J84" s="91"/>
      <c r="K84" s="308">
        <v>0.05</v>
      </c>
      <c r="L84" s="857">
        <f>N78*K84</f>
        <v>5589.4666634270443</v>
      </c>
      <c r="M84" s="858"/>
      <c r="N84" s="54"/>
    </row>
    <row r="85" spans="1:14" ht="15.75" thickBot="1">
      <c r="B85" s="94" t="s">
        <v>974</v>
      </c>
      <c r="C85" s="95"/>
      <c r="D85" s="95"/>
      <c r="E85" s="95"/>
      <c r="F85" s="95"/>
      <c r="G85" s="95"/>
      <c r="H85" s="95"/>
      <c r="I85" s="96"/>
      <c r="J85" s="97"/>
      <c r="K85" s="309">
        <v>0.05</v>
      </c>
      <c r="L85" s="859">
        <f>N78*K85</f>
        <v>5589.4666634270443</v>
      </c>
      <c r="M85" s="860"/>
      <c r="N85" s="54"/>
    </row>
    <row r="86" spans="1:14" ht="15.75" thickBot="1">
      <c r="B86" s="823" t="s">
        <v>953</v>
      </c>
      <c r="C86" s="824"/>
      <c r="D86" s="824"/>
      <c r="E86" s="824"/>
      <c r="F86" s="824"/>
      <c r="G86" s="824"/>
      <c r="H86" s="824"/>
      <c r="I86" s="824"/>
      <c r="J86" s="824"/>
      <c r="K86" s="824"/>
      <c r="L86" s="824"/>
      <c r="M86" s="825"/>
      <c r="N86" s="55">
        <f>L83+L84+L85</f>
        <v>33536.799980562268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145326.13324910315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138014.28402110696</v>
      </c>
      <c r="L36" s="274"/>
      <c r="M36" s="275">
        <v>2.5</v>
      </c>
      <c r="N36" s="276">
        <f>K36/M36</f>
        <v>55205.713608442784</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2.5</v>
      </c>
      <c r="N37" s="276">
        <f>K37/M37</f>
        <v>38282.380129073186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5500.7123787180344</v>
      </c>
      <c r="L38" s="274"/>
      <c r="M38" s="275">
        <v>2.5</v>
      </c>
      <c r="N38" s="276">
        <f>K38/M38</f>
        <v>2200.2849514872137</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231.86723361440795</v>
      </c>
    </row>
    <row r="43" spans="1:14" ht="15.75" thickBot="1">
      <c r="B43" s="823" t="s">
        <v>953</v>
      </c>
      <c r="C43" s="824"/>
      <c r="D43" s="824"/>
      <c r="E43" s="824"/>
      <c r="F43" s="824"/>
      <c r="G43" s="824"/>
      <c r="H43" s="824"/>
      <c r="I43" s="824"/>
      <c r="J43" s="824"/>
      <c r="K43" s="824"/>
      <c r="L43" s="824"/>
      <c r="M43" s="825"/>
      <c r="N43" s="102">
        <f>SUM(N36:N42)</f>
        <v>95920.245922617585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827">
        <f>'900.2'!N78</f>
        <v>1083.6104202029064</v>
      </c>
      <c r="M59" s="828"/>
      <c r="N59" s="291">
        <f>K59*L59</f>
        <v>1517.0545882840688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1517.0545882840688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20</v>
      </c>
      <c r="N70" s="300">
        <f>K70/M70</f>
        <v>6259.0494999999992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11593.361680720398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109030.66219162205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21806.13243832441</v>
      </c>
      <c r="M83" s="858"/>
      <c r="N83" s="54"/>
    </row>
    <row r="84" spans="1:14">
      <c r="B84" s="92" t="s">
        <v>973</v>
      </c>
      <c r="C84" s="93"/>
      <c r="D84" s="93"/>
      <c r="E84" s="93"/>
      <c r="F84" s="93"/>
      <c r="G84" s="93"/>
      <c r="H84" s="93"/>
      <c r="I84" s="90"/>
      <c r="J84" s="91"/>
      <c r="K84" s="308">
        <v>0.05</v>
      </c>
      <c r="L84" s="857">
        <f>N78*K84</f>
        <v>5451.5331095811025</v>
      </c>
      <c r="M84" s="858"/>
      <c r="N84" s="54"/>
    </row>
    <row r="85" spans="1:14" ht="15.75" thickBot="1">
      <c r="B85" s="94" t="s">
        <v>974</v>
      </c>
      <c r="C85" s="95"/>
      <c r="D85" s="95"/>
      <c r="E85" s="95"/>
      <c r="F85" s="95"/>
      <c r="G85" s="95"/>
      <c r="H85" s="95"/>
      <c r="I85" s="96"/>
      <c r="J85" s="97"/>
      <c r="K85" s="309">
        <v>0.05</v>
      </c>
      <c r="L85" s="859">
        <f>N78*K85</f>
        <v>5451.5331095811025</v>
      </c>
      <c r="M85" s="860"/>
      <c r="N85" s="54"/>
    </row>
    <row r="86" spans="1:14" ht="15.75" thickBot="1">
      <c r="B86" s="823" t="s">
        <v>953</v>
      </c>
      <c r="C86" s="824"/>
      <c r="D86" s="824"/>
      <c r="E86" s="824"/>
      <c r="F86" s="824"/>
      <c r="G86" s="824"/>
      <c r="H86" s="824"/>
      <c r="I86" s="824"/>
      <c r="J86" s="824"/>
      <c r="K86" s="824"/>
      <c r="L86" s="824"/>
      <c r="M86" s="825"/>
      <c r="N86" s="55">
        <f>L83+L84+L85</f>
        <v>32709.198657486613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141739.86084910866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194985.86734702531</v>
      </c>
      <c r="L36" s="274"/>
      <c r="M36" s="275">
        <v>22</v>
      </c>
      <c r="N36" s="276">
        <f>K36/M36</f>
        <v>8862.9939703193322</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22</v>
      </c>
      <c r="N37" s="276">
        <f>K37/M37</f>
        <v>4350.2704692128618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26.34854927436454</v>
      </c>
    </row>
    <row r="43" spans="1:14" ht="15.75" thickBot="1">
      <c r="B43" s="823" t="s">
        <v>953</v>
      </c>
      <c r="C43" s="824"/>
      <c r="D43" s="824"/>
      <c r="E43" s="824"/>
      <c r="F43" s="824"/>
      <c r="G43" s="824"/>
      <c r="H43" s="824"/>
      <c r="I43" s="824"/>
      <c r="J43" s="824"/>
      <c r="K43" s="824"/>
      <c r="L43" s="824"/>
      <c r="M43" s="825"/>
      <c r="N43" s="102">
        <f>SUM(N36:N42)</f>
        <v>13239.612988806559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827">
        <f>'900.2'!N78</f>
        <v>1083.6104202029064</v>
      </c>
      <c r="M59" s="828"/>
      <c r="N59" s="291">
        <f>K59*L59</f>
        <v>455.11637648522066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455.11637648522066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1317.427463718227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15012.156829010008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3002.4313658020019</v>
      </c>
      <c r="M83" s="858"/>
      <c r="N83" s="54"/>
    </row>
    <row r="84" spans="1:14">
      <c r="B84" s="92" t="s">
        <v>973</v>
      </c>
      <c r="C84" s="93"/>
      <c r="D84" s="93"/>
      <c r="E84" s="93"/>
      <c r="F84" s="93"/>
      <c r="G84" s="93"/>
      <c r="H84" s="93"/>
      <c r="I84" s="90"/>
      <c r="J84" s="91"/>
      <c r="K84" s="308">
        <v>0.05</v>
      </c>
      <c r="L84" s="857">
        <f>N78*K84</f>
        <v>750.60784145050047</v>
      </c>
      <c r="M84" s="858"/>
      <c r="N84" s="54"/>
    </row>
    <row r="85" spans="1:14" ht="15.75" thickBot="1">
      <c r="B85" s="94" t="s">
        <v>974</v>
      </c>
      <c r="C85" s="95"/>
      <c r="D85" s="95"/>
      <c r="E85" s="95"/>
      <c r="F85" s="95"/>
      <c r="G85" s="95"/>
      <c r="H85" s="95"/>
      <c r="I85" s="96"/>
      <c r="J85" s="97"/>
      <c r="K85" s="309">
        <v>0.05</v>
      </c>
      <c r="L85" s="859">
        <f>N78*K85</f>
        <v>750.60784145050047</v>
      </c>
      <c r="M85" s="860"/>
      <c r="N85" s="54"/>
    </row>
    <row r="86" spans="1:14" ht="15.75" thickBot="1">
      <c r="B86" s="823" t="s">
        <v>953</v>
      </c>
      <c r="C86" s="824"/>
      <c r="D86" s="824"/>
      <c r="E86" s="824"/>
      <c r="F86" s="824"/>
      <c r="G86" s="824"/>
      <c r="H86" s="824"/>
      <c r="I86" s="824"/>
      <c r="J86" s="824"/>
      <c r="K86" s="824"/>
      <c r="L86" s="824"/>
      <c r="M86" s="825"/>
      <c r="N86" s="55">
        <f>L83+L84+L85</f>
        <v>4503.6470487030028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19515.80387771301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194985.86734702531</v>
      </c>
      <c r="L36" s="274"/>
      <c r="M36" s="275">
        <v>22</v>
      </c>
      <c r="N36" s="276">
        <f>K36/M36</f>
        <v>8862.9939703193322</v>
      </c>
    </row>
    <row r="37" spans="1:14">
      <c r="A37" t="s">
        <v>180</v>
      </c>
      <c r="B37" s="836" t="str">
        <f>VLOOKUP(A37,EQUIPOS!A7:D154,3,FALSE)</f>
        <v>Compresor 120 HP, con martillo.</v>
      </c>
      <c r="C37" s="837"/>
      <c r="D37" s="837"/>
      <c r="E37" s="837"/>
      <c r="F37" s="837"/>
      <c r="G37" s="837"/>
      <c r="H37" s="838"/>
      <c r="I37" s="271"/>
      <c r="J37" s="272"/>
      <c r="K37" s="273">
        <f>VLOOKUP(A37,EQUIPOS!A7:D162,4,FALSE)</f>
        <v>95705.950322682969</v>
      </c>
      <c r="L37" s="274"/>
      <c r="M37" s="275">
        <v>22</v>
      </c>
      <c r="N37" s="276">
        <f>K37/M37</f>
        <v>4350.2704692128618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26.34854927436454</v>
      </c>
    </row>
    <row r="43" spans="1:14" ht="15.75" thickBot="1">
      <c r="B43" s="823" t="s">
        <v>953</v>
      </c>
      <c r="C43" s="824"/>
      <c r="D43" s="824"/>
      <c r="E43" s="824"/>
      <c r="F43" s="824"/>
      <c r="G43" s="824"/>
      <c r="H43" s="824"/>
      <c r="I43" s="824"/>
      <c r="J43" s="824"/>
      <c r="K43" s="824"/>
      <c r="L43" s="824"/>
      <c r="M43" s="825"/>
      <c r="N43" s="102">
        <f>SUM(N36:N42)</f>
        <v>13239.612988806559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827">
        <f>'900.2'!N78</f>
        <v>1083.6104202029064</v>
      </c>
      <c r="M59" s="828"/>
      <c r="N59" s="291">
        <f>K59*L59</f>
        <v>227.55818824261033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227.55818824261033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1317.427463718227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14784.598640767395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2956.9197281534794</v>
      </c>
      <c r="M83" s="858"/>
      <c r="N83" s="54"/>
    </row>
    <row r="84" spans="1:14">
      <c r="B84" s="92" t="s">
        <v>973</v>
      </c>
      <c r="C84" s="93"/>
      <c r="D84" s="93"/>
      <c r="E84" s="93"/>
      <c r="F84" s="93"/>
      <c r="G84" s="93"/>
      <c r="H84" s="93"/>
      <c r="I84" s="90"/>
      <c r="J84" s="91"/>
      <c r="K84" s="308">
        <v>0.05</v>
      </c>
      <c r="L84" s="857">
        <f>N78*K84</f>
        <v>739.22993203836984</v>
      </c>
      <c r="M84" s="858"/>
      <c r="N84" s="54"/>
    </row>
    <row r="85" spans="1:14" ht="15.75" thickBot="1">
      <c r="B85" s="94" t="s">
        <v>974</v>
      </c>
      <c r="C85" s="95"/>
      <c r="D85" s="95"/>
      <c r="E85" s="95"/>
      <c r="F85" s="95"/>
      <c r="G85" s="95"/>
      <c r="H85" s="95"/>
      <c r="I85" s="96"/>
      <c r="J85" s="97"/>
      <c r="K85" s="309">
        <v>0.05</v>
      </c>
      <c r="L85" s="859">
        <f>N78*K85</f>
        <v>739.22993203836984</v>
      </c>
      <c r="M85" s="860"/>
      <c r="N85" s="54"/>
    </row>
    <row r="86" spans="1:14" ht="15.75" thickBot="1">
      <c r="B86" s="823" t="s">
        <v>953</v>
      </c>
      <c r="C86" s="824"/>
      <c r="D86" s="824"/>
      <c r="E86" s="824"/>
      <c r="F86" s="824"/>
      <c r="G86" s="824"/>
      <c r="H86" s="824"/>
      <c r="I86" s="824"/>
      <c r="J86" s="824"/>
      <c r="K86" s="824"/>
      <c r="L86" s="824"/>
      <c r="M86" s="825"/>
      <c r="N86" s="55">
        <f>L83+L84+L85</f>
        <v>4435.3795922302188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19219.978232997615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95705.950322682969</v>
      </c>
      <c r="L36" s="274"/>
      <c r="M36" s="275">
        <v>20</v>
      </c>
      <c r="N36" s="276">
        <f>K36/M36</f>
        <v>4785.2975161341483</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78.238118749999998</v>
      </c>
    </row>
    <row r="43" spans="1:14" ht="15.75" thickBot="1">
      <c r="B43" s="823" t="s">
        <v>953</v>
      </c>
      <c r="C43" s="824"/>
      <c r="D43" s="824"/>
      <c r="E43" s="824"/>
      <c r="F43" s="824"/>
      <c r="G43" s="824"/>
      <c r="H43" s="824"/>
      <c r="I43" s="824"/>
      <c r="J43" s="824"/>
      <c r="K43" s="824"/>
      <c r="L43" s="824"/>
      <c r="M43" s="825"/>
      <c r="N43" s="102">
        <f>SUM(N36:N42)</f>
        <v>4863.5356348841478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827">
        <f>'900.2'!N78</f>
        <v>1083.6104202029064</v>
      </c>
      <c r="M59" s="828"/>
      <c r="N59" s="291">
        <f>K59*L59</f>
        <v>86.688833616232515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86.688833616232515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160</v>
      </c>
      <c r="N70" s="300">
        <f>K70/M70</f>
        <v>782.3811874999999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782.3811874999999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5732.6056560003808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1146.5211312000763</v>
      </c>
      <c r="M83" s="858"/>
      <c r="N83" s="54"/>
    </row>
    <row r="84" spans="1:14">
      <c r="B84" s="92" t="s">
        <v>973</v>
      </c>
      <c r="C84" s="93"/>
      <c r="D84" s="93"/>
      <c r="E84" s="93"/>
      <c r="F84" s="93"/>
      <c r="G84" s="93"/>
      <c r="H84" s="93"/>
      <c r="I84" s="90"/>
      <c r="J84" s="91"/>
      <c r="K84" s="308">
        <v>0.05</v>
      </c>
      <c r="L84" s="857">
        <f>N78*K84</f>
        <v>286.63028280001907</v>
      </c>
      <c r="M84" s="858"/>
      <c r="N84" s="54"/>
    </row>
    <row r="85" spans="1:14" ht="15.75" thickBot="1">
      <c r="B85" s="94" t="s">
        <v>974</v>
      </c>
      <c r="C85" s="95"/>
      <c r="D85" s="95"/>
      <c r="E85" s="95"/>
      <c r="F85" s="95"/>
      <c r="G85" s="95"/>
      <c r="H85" s="95"/>
      <c r="I85" s="96"/>
      <c r="J85" s="97"/>
      <c r="K85" s="309">
        <v>0.05</v>
      </c>
      <c r="L85" s="859">
        <f>N78*K85</f>
        <v>286.63028280001907</v>
      </c>
      <c r="M85" s="860"/>
      <c r="N85" s="54"/>
    </row>
    <row r="86" spans="1:14" ht="15.75" thickBot="1">
      <c r="B86" s="823" t="s">
        <v>953</v>
      </c>
      <c r="C86" s="824"/>
      <c r="D86" s="824"/>
      <c r="E86" s="824"/>
      <c r="F86" s="824"/>
      <c r="G86" s="824"/>
      <c r="H86" s="824"/>
      <c r="I86" s="824"/>
      <c r="J86" s="824"/>
      <c r="K86" s="824"/>
      <c r="L86" s="824"/>
      <c r="M86" s="825"/>
      <c r="N86" s="55">
        <f>L83+L84+L85</f>
        <v>1719.7816968001146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7452.3873528004951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195</v>
      </c>
      <c r="B36" s="836" t="str">
        <f>VLOOKUP(A36,EQUIPOS!A6:D154,3,FALSE)</f>
        <v xml:space="preserve">Equipo de oxicorte, Capacidad de corte: hasta 6´´ (152mm) </v>
      </c>
      <c r="C36" s="837"/>
      <c r="D36" s="837"/>
      <c r="E36" s="837"/>
      <c r="F36" s="837"/>
      <c r="G36" s="837"/>
      <c r="H36" s="838"/>
      <c r="I36" s="271"/>
      <c r="J36" s="272"/>
      <c r="K36" s="273">
        <f>VLOOKUP(A36,EQUIPOS!A6:D161,4,FALSE)</f>
        <v>5500.7123787180344</v>
      </c>
      <c r="L36" s="274"/>
      <c r="M36" s="275">
        <v>321</v>
      </c>
      <c r="N36" s="276">
        <f>K36/M36</f>
        <v>17.13617563463562</v>
      </c>
    </row>
    <row r="37" spans="1:14">
      <c r="A37" t="s">
        <v>248</v>
      </c>
      <c r="B37" s="836" t="str">
        <f>VLOOKUP(A37,EQUIPOS!A7:D154,3,FALSE)</f>
        <v>Grúa telescópica de 50 Ton.</v>
      </c>
      <c r="C37" s="837"/>
      <c r="D37" s="837"/>
      <c r="E37" s="837"/>
      <c r="F37" s="837"/>
      <c r="G37" s="837"/>
      <c r="H37" s="838"/>
      <c r="I37" s="271"/>
      <c r="J37" s="272"/>
      <c r="K37" s="273">
        <f>VLOOKUP(A37,EQUIPOS!A7:D162,4,FALSE)</f>
        <v>386920.78299110068</v>
      </c>
      <c r="L37" s="274"/>
      <c r="M37" s="275">
        <v>321</v>
      </c>
      <c r="N37" s="276">
        <f>K37/M37</f>
        <v>1205.3606946763261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19.498596573208722</v>
      </c>
    </row>
    <row r="43" spans="1:14" ht="15.75" thickBot="1">
      <c r="B43" s="823" t="s">
        <v>953</v>
      </c>
      <c r="C43" s="824"/>
      <c r="D43" s="824"/>
      <c r="E43" s="824"/>
      <c r="F43" s="824"/>
      <c r="G43" s="824"/>
      <c r="H43" s="824"/>
      <c r="I43" s="824"/>
      <c r="J43" s="824"/>
      <c r="K43" s="824"/>
      <c r="L43" s="824"/>
      <c r="M43" s="825"/>
      <c r="N43" s="102">
        <f>SUM(N36:N42)</f>
        <v>1241.9954668841706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827">
        <f>VLOOKUP(A59,TRANSPORTE!A5:D120,4,FALSE)</f>
        <v>1437.7361035853387</v>
      </c>
      <c r="M59" s="828"/>
      <c r="N59" s="291">
        <f>K59*L59</f>
        <v>1437.7361035853387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1437.7361035853387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19</v>
      </c>
      <c r="B70" s="52" t="str">
        <f>VLOOKUP(A70,'MANO DE OBRA'!A8:D68,3,FALSE)</f>
        <v>Obrero (8)</v>
      </c>
      <c r="C70" s="50"/>
      <c r="D70" s="50"/>
      <c r="E70" s="50"/>
      <c r="F70" s="50"/>
      <c r="G70" s="50"/>
      <c r="H70" s="50"/>
      <c r="I70" s="296">
        <f>K70/J70*100</f>
        <v>270661.59999999998</v>
      </c>
      <c r="J70" s="297">
        <v>185</v>
      </c>
      <c r="K70" s="298">
        <f>VLOOKUP(A70,'MANO DE OBRA'!A8:D99,4,FALSE)</f>
        <v>500723.95999999996</v>
      </c>
      <c r="L70" s="53"/>
      <c r="M70" s="299">
        <v>2568</v>
      </c>
      <c r="N70" s="300">
        <f>K70/M70</f>
        <v>194.98596573208721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194.98596573208721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2874.7175362015964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574.94350724031926</v>
      </c>
      <c r="M83" s="858"/>
      <c r="N83" s="54"/>
    </row>
    <row r="84" spans="1:14">
      <c r="B84" s="92" t="s">
        <v>973</v>
      </c>
      <c r="C84" s="93"/>
      <c r="D84" s="93"/>
      <c r="E84" s="93"/>
      <c r="F84" s="93"/>
      <c r="G84" s="93"/>
      <c r="H84" s="93"/>
      <c r="I84" s="90"/>
      <c r="J84" s="91"/>
      <c r="K84" s="308">
        <v>0.05</v>
      </c>
      <c r="L84" s="857">
        <f>N78*K84</f>
        <v>143.73587681007982</v>
      </c>
      <c r="M84" s="858"/>
      <c r="N84" s="54"/>
    </row>
    <row r="85" spans="1:14" ht="15.75" thickBot="1">
      <c r="B85" s="94" t="s">
        <v>974</v>
      </c>
      <c r="C85" s="95"/>
      <c r="D85" s="95"/>
      <c r="E85" s="95"/>
      <c r="F85" s="95"/>
      <c r="G85" s="95"/>
      <c r="H85" s="95"/>
      <c r="I85" s="96"/>
      <c r="J85" s="97"/>
      <c r="K85" s="309">
        <v>0.05</v>
      </c>
      <c r="L85" s="859">
        <f>N78*K85</f>
        <v>143.73587681007982</v>
      </c>
      <c r="M85" s="860"/>
      <c r="N85" s="54"/>
    </row>
    <row r="86" spans="1:14" ht="15.75" thickBot="1">
      <c r="B86" s="823" t="s">
        <v>953</v>
      </c>
      <c r="C86" s="824"/>
      <c r="D86" s="824"/>
      <c r="E86" s="824"/>
      <c r="F86" s="824"/>
      <c r="G86" s="824"/>
      <c r="H86" s="824"/>
      <c r="I86" s="824"/>
      <c r="J86" s="824"/>
      <c r="K86" s="824"/>
      <c r="L86" s="824"/>
      <c r="M86" s="825"/>
      <c r="N86" s="55">
        <f>L83+L84+L85</f>
        <v>862.41526086047895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3737.1327970620755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273</v>
      </c>
      <c r="B36" s="836" t="str">
        <f>VLOOKUP(A36,EQUIPOS!A6:D154,3,FALSE)</f>
        <v>Motosierra, 93.6 cm3 - 7.1 HP, 45-90 cm - 7.9 kg</v>
      </c>
      <c r="C36" s="837"/>
      <c r="D36" s="837"/>
      <c r="E36" s="837"/>
      <c r="F36" s="837"/>
      <c r="G36" s="837"/>
      <c r="H36" s="838"/>
      <c r="I36" s="271"/>
      <c r="J36" s="272"/>
      <c r="K36" s="273">
        <f>VLOOKUP(A36,EQUIPOS!A6:D161,4,FALSE)</f>
        <v>4421.9518056125789</v>
      </c>
      <c r="L36" s="274"/>
      <c r="M36" s="275">
        <v>3</v>
      </c>
      <c r="N36" s="276">
        <f>K36/M36</f>
        <v>1473.9839352041929</v>
      </c>
    </row>
    <row r="37" spans="1:14">
      <c r="A37" s="209" t="s">
        <v>312</v>
      </c>
      <c r="B37" s="836" t="str">
        <f>VLOOKUP(A37,EQUIPOS!A7:D154,3,FALSE)</f>
        <v>Retroexcavadora sobre oruga, potencia 138 HP, balde de 1,5 m3.</v>
      </c>
      <c r="C37" s="837"/>
      <c r="D37" s="837"/>
      <c r="E37" s="837"/>
      <c r="F37" s="837"/>
      <c r="G37" s="837"/>
      <c r="H37" s="838"/>
      <c r="I37" s="271"/>
      <c r="J37" s="272"/>
      <c r="K37" s="273">
        <f>VLOOKUP(A37,EQUIPOS!A7:D162,4,FALSE)</f>
        <v>138014.28402110696</v>
      </c>
      <c r="L37" s="274"/>
      <c r="M37" s="275">
        <v>3</v>
      </c>
      <c r="N37" s="276">
        <f>K37/M37</f>
        <v>46004.761340368983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743.85046586335</v>
      </c>
    </row>
    <row r="43" spans="1:14" ht="15.75" thickBot="1">
      <c r="B43" s="823" t="s">
        <v>953</v>
      </c>
      <c r="C43" s="824"/>
      <c r="D43" s="824"/>
      <c r="E43" s="824"/>
      <c r="F43" s="824"/>
      <c r="G43" s="824"/>
      <c r="H43" s="824"/>
      <c r="I43" s="824"/>
      <c r="J43" s="824"/>
      <c r="K43" s="824"/>
      <c r="L43" s="824"/>
      <c r="M43" s="825"/>
      <c r="N43" s="102">
        <f>SUM(N36:N42)</f>
        <v>48222.595741436526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827">
        <f>VLOOKUP(A59,TRANSPORTE!A5:D94,4,FALSE)</f>
        <v>1318.0996686884564</v>
      </c>
      <c r="M59" s="828"/>
      <c r="N59" s="291">
        <f>K59*L59</f>
        <v>7908.5980121307384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7908.5980121307384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24</v>
      </c>
      <c r="N71" s="300">
        <f>K71/M71</f>
        <v>10431.749166666666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14877.009317266999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71008.203070834265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14201.640614166854</v>
      </c>
      <c r="M83" s="858"/>
      <c r="N83" s="54"/>
    </row>
    <row r="84" spans="1:14">
      <c r="B84" s="92" t="s">
        <v>973</v>
      </c>
      <c r="C84" s="93"/>
      <c r="D84" s="93"/>
      <c r="E84" s="93"/>
      <c r="F84" s="93"/>
      <c r="G84" s="93"/>
      <c r="H84" s="93"/>
      <c r="I84" s="90"/>
      <c r="J84" s="91"/>
      <c r="K84" s="308">
        <v>0.05</v>
      </c>
      <c r="L84" s="857">
        <f>N78*K84</f>
        <v>3550.4101535417135</v>
      </c>
      <c r="M84" s="858"/>
      <c r="N84" s="54"/>
    </row>
    <row r="85" spans="1:14" ht="15.75" thickBot="1">
      <c r="B85" s="94" t="s">
        <v>974</v>
      </c>
      <c r="C85" s="95"/>
      <c r="D85" s="95"/>
      <c r="E85" s="95"/>
      <c r="F85" s="95"/>
      <c r="G85" s="95"/>
      <c r="H85" s="95"/>
      <c r="I85" s="96"/>
      <c r="J85" s="97"/>
      <c r="K85" s="309">
        <v>0.05</v>
      </c>
      <c r="L85" s="859">
        <f>N78*K85</f>
        <v>3550.4101535417135</v>
      </c>
      <c r="M85" s="860"/>
      <c r="N85" s="54"/>
    </row>
    <row r="86" spans="1:14" ht="15.75" thickBot="1">
      <c r="B86" s="823" t="s">
        <v>953</v>
      </c>
      <c r="C86" s="824"/>
      <c r="D86" s="824"/>
      <c r="E86" s="824"/>
      <c r="F86" s="824"/>
      <c r="G86" s="824"/>
      <c r="H86" s="824"/>
      <c r="I86" s="824"/>
      <c r="J86" s="824"/>
      <c r="K86" s="824"/>
      <c r="L86" s="824"/>
      <c r="M86" s="825"/>
      <c r="N86" s="55">
        <f>L83+L84+L85</f>
        <v>21302.46092125028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92310.663992084548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1000</v>
      </c>
      <c r="C31" s="84" t="s">
        <v>2228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195</v>
      </c>
      <c r="B36" s="836" t="str">
        <f>VLOOKUP(A36,EQUIPOS!A6:D154,3,FALSE)</f>
        <v xml:space="preserve">Equipo de oxicorte, Capacidad de corte: hasta 6´´ (152mm) </v>
      </c>
      <c r="C36" s="837"/>
      <c r="D36" s="837"/>
      <c r="E36" s="837"/>
      <c r="F36" s="837"/>
      <c r="G36" s="837"/>
      <c r="H36" s="838"/>
      <c r="I36" s="271"/>
      <c r="J36" s="272"/>
      <c r="K36" s="273">
        <f>VLOOKUP(A36,EQUIPOS!A6:D161,4,FALSE)</f>
        <v>5500.7123787180344</v>
      </c>
      <c r="L36" s="274"/>
      <c r="M36" s="275">
        <v>4</v>
      </c>
      <c r="N36" s="276">
        <f>K36/M36</f>
        <v>1375.1780946795086</v>
      </c>
    </row>
    <row r="37" spans="1:14">
      <c r="A37" s="111" t="s">
        <v>248</v>
      </c>
      <c r="B37" s="836" t="str">
        <f>VLOOKUP(A37,EQUIPOS!A7:D154,3,FALSE)</f>
        <v>Grúa telescópica de 50 Ton.</v>
      </c>
      <c r="C37" s="837"/>
      <c r="D37" s="837"/>
      <c r="E37" s="837"/>
      <c r="F37" s="837"/>
      <c r="G37" s="837"/>
      <c r="H37" s="838"/>
      <c r="I37" s="271"/>
      <c r="J37" s="272"/>
      <c r="K37" s="273">
        <f>VLOOKUP(A37,EQUIPOS!A7:D162,4,FALSE)</f>
        <v>386920.78299110068</v>
      </c>
      <c r="L37" s="274"/>
      <c r="M37" s="275">
        <v>4</v>
      </c>
      <c r="N37" s="276">
        <f>K37/M37</f>
        <v>96730.195747775171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1115.7756987950249</v>
      </c>
    </row>
    <row r="43" spans="1:14" ht="15.75" thickBot="1">
      <c r="B43" s="823" t="s">
        <v>953</v>
      </c>
      <c r="C43" s="824"/>
      <c r="D43" s="824"/>
      <c r="E43" s="824"/>
      <c r="F43" s="824"/>
      <c r="G43" s="824"/>
      <c r="H43" s="824"/>
      <c r="I43" s="824"/>
      <c r="J43" s="824"/>
      <c r="K43" s="824"/>
      <c r="L43" s="824"/>
      <c r="M43" s="825"/>
      <c r="N43" s="102">
        <f>SUM(N36:N42)</f>
        <v>99221.149541249702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827">
        <f>VLOOKUP(A59,TRANSPORTE!A5:D117,4,FALSE)</f>
        <v>11.543866525137757</v>
      </c>
      <c r="M59" s="828"/>
      <c r="N59" s="291">
        <f>K59*L59</f>
        <v>11.543866525137757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11.543866525137757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32</v>
      </c>
      <c r="N71" s="300">
        <f>K71/M71</f>
        <v>7823.8118749999994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11157.756987950248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110390.45039572509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22078.090079145019</v>
      </c>
      <c r="M83" s="858"/>
      <c r="N83" s="54"/>
    </row>
    <row r="84" spans="1:14">
      <c r="B84" s="92" t="s">
        <v>973</v>
      </c>
      <c r="C84" s="93"/>
      <c r="D84" s="93"/>
      <c r="E84" s="93"/>
      <c r="F84" s="93"/>
      <c r="G84" s="93"/>
      <c r="H84" s="93"/>
      <c r="I84" s="90"/>
      <c r="J84" s="91"/>
      <c r="K84" s="308">
        <v>0.05</v>
      </c>
      <c r="L84" s="857">
        <f>N78*K84</f>
        <v>5519.5225197862546</v>
      </c>
      <c r="M84" s="858"/>
      <c r="N84" s="54"/>
    </row>
    <row r="85" spans="1:14" ht="15.75" thickBot="1">
      <c r="B85" s="94" t="s">
        <v>974</v>
      </c>
      <c r="C85" s="95"/>
      <c r="D85" s="95"/>
      <c r="E85" s="95"/>
      <c r="F85" s="95"/>
      <c r="G85" s="95"/>
      <c r="H85" s="95"/>
      <c r="I85" s="96"/>
      <c r="J85" s="97"/>
      <c r="K85" s="309">
        <v>0.05</v>
      </c>
      <c r="L85" s="859">
        <f>N78*K85</f>
        <v>5519.5225197862546</v>
      </c>
      <c r="M85" s="860"/>
      <c r="N85" s="54"/>
    </row>
    <row r="86" spans="1:14" ht="15.75" thickBot="1">
      <c r="B86" s="823" t="s">
        <v>953</v>
      </c>
      <c r="C86" s="824"/>
      <c r="D86" s="824"/>
      <c r="E86" s="824"/>
      <c r="F86" s="824"/>
      <c r="G86" s="824"/>
      <c r="H86" s="824"/>
      <c r="I86" s="824"/>
      <c r="J86" s="824"/>
      <c r="K86" s="824"/>
      <c r="L86" s="824"/>
      <c r="M86" s="825"/>
      <c r="N86" s="55">
        <f>L83+L84+L85</f>
        <v>33117.135118717524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143507.58551444262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201410.69940536804</v>
      </c>
      <c r="L36" s="274"/>
      <c r="M36" s="275">
        <v>5</v>
      </c>
      <c r="N36" s="276">
        <f>K36/M36</f>
        <v>40282.139881073606</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115.93361680720398</v>
      </c>
    </row>
    <row r="43" spans="1:14" ht="15.75" thickBot="1">
      <c r="B43" s="823" t="s">
        <v>953</v>
      </c>
      <c r="C43" s="824"/>
      <c r="D43" s="824"/>
      <c r="E43" s="824"/>
      <c r="F43" s="824"/>
      <c r="G43" s="824"/>
      <c r="H43" s="824"/>
      <c r="I43" s="824"/>
      <c r="J43" s="824"/>
      <c r="K43" s="824"/>
      <c r="L43" s="824"/>
      <c r="M43" s="825"/>
      <c r="N43" s="102">
        <f>SUM(N36:N42)</f>
        <v>40398.07349788081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827">
        <f>VLOOKUP(A59,TRANSPORTE!A5:D94,4,FALSE)</f>
        <v>1318.0996686884564</v>
      </c>
      <c r="M59" s="828"/>
      <c r="N59" s="291">
        <f>K59*L59</f>
        <v>925.30596741929639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925.30596741929639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40</v>
      </c>
      <c r="N71" s="300">
        <f>K71/M71</f>
        <v>3129.5247499999996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5796.680840360199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47120.060305660307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9424.0120611320617</v>
      </c>
      <c r="M83" s="858"/>
      <c r="N83" s="54"/>
    </row>
    <row r="84" spans="1:14">
      <c r="B84" s="92" t="s">
        <v>973</v>
      </c>
      <c r="C84" s="93"/>
      <c r="D84" s="93"/>
      <c r="E84" s="93"/>
      <c r="F84" s="93"/>
      <c r="G84" s="93"/>
      <c r="H84" s="93"/>
      <c r="I84" s="90"/>
      <c r="J84" s="91"/>
      <c r="K84" s="308">
        <v>0.05</v>
      </c>
      <c r="L84" s="857">
        <f>N78*K84</f>
        <v>2356.0030152830154</v>
      </c>
      <c r="M84" s="858"/>
      <c r="N84" s="54"/>
    </row>
    <row r="85" spans="1:14" ht="15.75" thickBot="1">
      <c r="B85" s="94" t="s">
        <v>974</v>
      </c>
      <c r="C85" s="95"/>
      <c r="D85" s="95"/>
      <c r="E85" s="95"/>
      <c r="F85" s="95"/>
      <c r="G85" s="95"/>
      <c r="H85" s="95"/>
      <c r="I85" s="96"/>
      <c r="J85" s="97"/>
      <c r="K85" s="309">
        <v>0.05</v>
      </c>
      <c r="L85" s="859">
        <f>N78*K85</f>
        <v>2356.0030152830154</v>
      </c>
      <c r="M85" s="860"/>
      <c r="N85" s="54"/>
    </row>
    <row r="86" spans="1:14" ht="15.75" thickBot="1">
      <c r="B86" s="823" t="s">
        <v>953</v>
      </c>
      <c r="C86" s="824"/>
      <c r="D86" s="824"/>
      <c r="E86" s="824"/>
      <c r="F86" s="824"/>
      <c r="G86" s="824"/>
      <c r="H86" s="824"/>
      <c r="I86" s="824"/>
      <c r="J86" s="824"/>
      <c r="K86" s="824"/>
      <c r="L86" s="824"/>
      <c r="M86" s="825"/>
      <c r="N86" s="55">
        <f>L83+L84+L85</f>
        <v>14136.018091698092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61256.078397358397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201410.69940536804</v>
      </c>
      <c r="L36" s="274"/>
      <c r="M36" s="275">
        <v>4</v>
      </c>
      <c r="N36" s="276">
        <f>K36/M36</f>
        <v>50352.67485134201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78.238118749999998</v>
      </c>
    </row>
    <row r="43" spans="1:14" ht="15.75" thickBot="1">
      <c r="B43" s="823" t="s">
        <v>953</v>
      </c>
      <c r="C43" s="824"/>
      <c r="D43" s="824"/>
      <c r="E43" s="824"/>
      <c r="F43" s="824"/>
      <c r="G43" s="824"/>
      <c r="H43" s="824"/>
      <c r="I43" s="824"/>
      <c r="J43" s="824"/>
      <c r="K43" s="824"/>
      <c r="L43" s="824"/>
      <c r="M43" s="825"/>
      <c r="N43" s="102">
        <f>SUM(N36:N42)</f>
        <v>50430.912970092009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827">
        <f>VLOOKUP(A59,TRANSPORTE!A5:D94,4,FALSE)</f>
        <v>1318.0996686884564</v>
      </c>
      <c r="M59" s="828"/>
      <c r="N59" s="291">
        <f>K59*L59</f>
        <v>3993.8419961260224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3993.8419961260224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32</v>
      </c>
      <c r="N70" s="300">
        <f>K70/M70</f>
        <v>3911.9059374999997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3911.9059374999997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58336.660903718031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11667.332180743608</v>
      </c>
      <c r="M83" s="858"/>
      <c r="N83" s="54"/>
    </row>
    <row r="84" spans="1:14">
      <c r="B84" s="92" t="s">
        <v>973</v>
      </c>
      <c r="C84" s="93"/>
      <c r="D84" s="93"/>
      <c r="E84" s="93"/>
      <c r="F84" s="93"/>
      <c r="G84" s="93"/>
      <c r="H84" s="93"/>
      <c r="I84" s="90"/>
      <c r="J84" s="91"/>
      <c r="K84" s="308">
        <v>0.05</v>
      </c>
      <c r="L84" s="857">
        <f>N78*K84</f>
        <v>2916.8330451859019</v>
      </c>
      <c r="M84" s="858"/>
      <c r="N84" s="54"/>
    </row>
    <row r="85" spans="1:14" ht="15.75" thickBot="1">
      <c r="B85" s="94" t="s">
        <v>974</v>
      </c>
      <c r="C85" s="95"/>
      <c r="D85" s="95"/>
      <c r="E85" s="95"/>
      <c r="F85" s="95"/>
      <c r="G85" s="95"/>
      <c r="H85" s="95"/>
      <c r="I85" s="96"/>
      <c r="J85" s="97"/>
      <c r="K85" s="309">
        <v>0.05</v>
      </c>
      <c r="L85" s="859">
        <f>N78*K85</f>
        <v>2916.8330451859019</v>
      </c>
      <c r="M85" s="860"/>
      <c r="N85" s="54"/>
    </row>
    <row r="86" spans="1:14" ht="15.75" thickBot="1">
      <c r="B86" s="823" t="s">
        <v>953</v>
      </c>
      <c r="C86" s="824"/>
      <c r="D86" s="824"/>
      <c r="E86" s="824"/>
      <c r="F86" s="824"/>
      <c r="G86" s="824"/>
      <c r="H86" s="824"/>
      <c r="I86" s="824"/>
      <c r="J86" s="824"/>
      <c r="K86" s="824"/>
      <c r="L86" s="824"/>
      <c r="M86" s="825"/>
      <c r="N86" s="55">
        <f>L83+L84+L85</f>
        <v>17500.998271115412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75837.659174833447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166.90798666666666</v>
      </c>
    </row>
    <row r="43" spans="1:14" ht="15.75" thickBot="1">
      <c r="B43" s="823" t="s">
        <v>953</v>
      </c>
      <c r="C43" s="824"/>
      <c r="D43" s="824"/>
      <c r="E43" s="824"/>
      <c r="F43" s="824"/>
      <c r="G43" s="824"/>
      <c r="H43" s="824"/>
      <c r="I43" s="824"/>
      <c r="J43" s="824"/>
      <c r="K43" s="824"/>
      <c r="L43" s="824"/>
      <c r="M43" s="825"/>
      <c r="N43" s="102">
        <f>SUM(N36:N42)</f>
        <v>166.90798666666666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150</v>
      </c>
      <c r="N70" s="300">
        <f>K70/M70</f>
        <v>1669.0798666666665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1669.0798666666665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1835.9878533333331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367.19757066666665</v>
      </c>
      <c r="M83" s="858"/>
      <c r="N83" s="54"/>
    </row>
    <row r="84" spans="1:14">
      <c r="B84" s="92" t="s">
        <v>973</v>
      </c>
      <c r="C84" s="93"/>
      <c r="D84" s="93"/>
      <c r="E84" s="93"/>
      <c r="F84" s="93"/>
      <c r="G84" s="93"/>
      <c r="H84" s="93"/>
      <c r="I84" s="90"/>
      <c r="J84" s="91"/>
      <c r="K84" s="308">
        <v>0.05</v>
      </c>
      <c r="L84" s="857">
        <f>N78*K84</f>
        <v>91.799392666666662</v>
      </c>
      <c r="M84" s="858"/>
      <c r="N84" s="54"/>
    </row>
    <row r="85" spans="1:14" ht="15.75" thickBot="1">
      <c r="B85" s="94" t="s">
        <v>974</v>
      </c>
      <c r="C85" s="95"/>
      <c r="D85" s="95"/>
      <c r="E85" s="95"/>
      <c r="F85" s="95"/>
      <c r="G85" s="95"/>
      <c r="H85" s="95"/>
      <c r="I85" s="96"/>
      <c r="J85" s="97"/>
      <c r="K85" s="309">
        <v>0.05</v>
      </c>
      <c r="L85" s="859">
        <f>N78*K85</f>
        <v>91.799392666666662</v>
      </c>
      <c r="M85" s="860"/>
      <c r="N85" s="54"/>
    </row>
    <row r="86" spans="1:14" ht="15.75" thickBot="1">
      <c r="B86" s="823" t="s">
        <v>953</v>
      </c>
      <c r="C86" s="824"/>
      <c r="D86" s="824"/>
      <c r="E86" s="824"/>
      <c r="F86" s="824"/>
      <c r="G86" s="824"/>
      <c r="H86" s="824"/>
      <c r="I86" s="824"/>
      <c r="J86" s="824"/>
      <c r="K86" s="824"/>
      <c r="L86" s="824"/>
      <c r="M86" s="825"/>
      <c r="N86" s="55">
        <f>L83+L84+L85</f>
        <v>550.79635599999995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2386.7842093333329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1004</v>
      </c>
      <c r="C31" s="84" t="s">
        <v>2018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193150.85486915745</v>
      </c>
      <c r="L36" s="274"/>
      <c r="M36" s="275">
        <v>3</v>
      </c>
      <c r="N36" s="276">
        <f>K36/M36</f>
        <v>64383.618289719154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104.31749166666667</v>
      </c>
    </row>
    <row r="43" spans="1:14" ht="15.75" thickBot="1">
      <c r="B43" s="823" t="s">
        <v>953</v>
      </c>
      <c r="C43" s="824"/>
      <c r="D43" s="824"/>
      <c r="E43" s="824"/>
      <c r="F43" s="824"/>
      <c r="G43" s="824"/>
      <c r="H43" s="824"/>
      <c r="I43" s="824"/>
      <c r="J43" s="824"/>
      <c r="K43" s="824"/>
      <c r="L43" s="824"/>
      <c r="M43" s="825"/>
      <c r="N43" s="102">
        <f>SUM(N36:N42)</f>
        <v>64487.935781385822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1446.131642876348</v>
      </c>
      <c r="M59" s="828"/>
      <c r="N59" s="291">
        <f>K59*L59</f>
        <v>2458.4237928897915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2458.4237928897915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10431.749166666666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77378.108740942276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15475.621748188456</v>
      </c>
      <c r="M83" s="858"/>
      <c r="N83" s="54"/>
    </row>
    <row r="84" spans="1:14">
      <c r="B84" s="92" t="s">
        <v>973</v>
      </c>
      <c r="C84" s="93"/>
      <c r="D84" s="93"/>
      <c r="E84" s="93"/>
      <c r="F84" s="93"/>
      <c r="G84" s="93"/>
      <c r="H84" s="93"/>
      <c r="I84" s="90"/>
      <c r="J84" s="91"/>
      <c r="K84" s="308">
        <v>0.05</v>
      </c>
      <c r="L84" s="857">
        <f>N78*K84</f>
        <v>3868.905437047114</v>
      </c>
      <c r="M84" s="858"/>
      <c r="N84" s="54"/>
    </row>
    <row r="85" spans="1:14" ht="15.75" thickBot="1">
      <c r="B85" s="94" t="s">
        <v>974</v>
      </c>
      <c r="C85" s="95"/>
      <c r="D85" s="95"/>
      <c r="E85" s="95"/>
      <c r="F85" s="95"/>
      <c r="G85" s="95"/>
      <c r="H85" s="95"/>
      <c r="I85" s="96"/>
      <c r="J85" s="97"/>
      <c r="K85" s="309">
        <v>0.05</v>
      </c>
      <c r="L85" s="859">
        <f>N78*K85</f>
        <v>3868.905437047114</v>
      </c>
      <c r="M85" s="860"/>
      <c r="N85" s="54"/>
    </row>
    <row r="86" spans="1:14" ht="15.75" thickBot="1">
      <c r="B86" s="823" t="s">
        <v>953</v>
      </c>
      <c r="C86" s="824"/>
      <c r="D86" s="824"/>
      <c r="E86" s="824"/>
      <c r="F86" s="824"/>
      <c r="G86" s="824"/>
      <c r="H86" s="824"/>
      <c r="I86" s="824"/>
      <c r="J86" s="824"/>
      <c r="K86" s="824"/>
      <c r="L86" s="824"/>
      <c r="M86" s="825"/>
      <c r="N86" s="55">
        <f>L83+L84+L85</f>
        <v>23213.432622282682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100591.54136322495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193150.85486915745</v>
      </c>
      <c r="L36" s="274"/>
      <c r="M36" s="275">
        <v>3</v>
      </c>
      <c r="N36" s="276">
        <f>K36/M36</f>
        <v>64383.618289719154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104.31749166666667</v>
      </c>
    </row>
    <row r="43" spans="1:14" ht="15.75" thickBot="1">
      <c r="B43" s="823" t="s">
        <v>953</v>
      </c>
      <c r="C43" s="824"/>
      <c r="D43" s="824"/>
      <c r="E43" s="824"/>
      <c r="F43" s="824"/>
      <c r="G43" s="824"/>
      <c r="H43" s="824"/>
      <c r="I43" s="824"/>
      <c r="J43" s="824"/>
      <c r="K43" s="824"/>
      <c r="L43" s="824"/>
      <c r="M43" s="825"/>
      <c r="N43" s="102">
        <f>SUM(N36:N42)</f>
        <v>64487.935781385822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1446.131642876348</v>
      </c>
      <c r="M59" s="828"/>
      <c r="N59" s="291">
        <f>K59*L59</f>
        <v>2458.4237928897915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2458.4237928897915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10431.749166666666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77378.108740942276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15475.621748188456</v>
      </c>
      <c r="M83" s="858"/>
      <c r="N83" s="54"/>
    </row>
    <row r="84" spans="1:14">
      <c r="B84" s="92" t="s">
        <v>973</v>
      </c>
      <c r="C84" s="93"/>
      <c r="D84" s="93"/>
      <c r="E84" s="93"/>
      <c r="F84" s="93"/>
      <c r="G84" s="93"/>
      <c r="H84" s="93"/>
      <c r="I84" s="90"/>
      <c r="J84" s="91"/>
      <c r="K84" s="308">
        <v>0.05</v>
      </c>
      <c r="L84" s="857">
        <f>N78*K84</f>
        <v>3868.905437047114</v>
      </c>
      <c r="M84" s="858"/>
      <c r="N84" s="54"/>
    </row>
    <row r="85" spans="1:14" ht="15.75" thickBot="1">
      <c r="B85" s="94" t="s">
        <v>974</v>
      </c>
      <c r="C85" s="95"/>
      <c r="D85" s="95"/>
      <c r="E85" s="95"/>
      <c r="F85" s="95"/>
      <c r="G85" s="95"/>
      <c r="H85" s="95"/>
      <c r="I85" s="96"/>
      <c r="J85" s="97"/>
      <c r="K85" s="309">
        <v>0.05</v>
      </c>
      <c r="L85" s="859">
        <f>N78*K85</f>
        <v>3868.905437047114</v>
      </c>
      <c r="M85" s="860"/>
      <c r="N85" s="54"/>
    </row>
    <row r="86" spans="1:14" ht="15.75" thickBot="1">
      <c r="B86" s="823" t="s">
        <v>953</v>
      </c>
      <c r="C86" s="824"/>
      <c r="D86" s="824"/>
      <c r="E86" s="824"/>
      <c r="F86" s="824"/>
      <c r="G86" s="824"/>
      <c r="H86" s="824"/>
      <c r="I86" s="824"/>
      <c r="J86" s="824"/>
      <c r="K86" s="824"/>
      <c r="L86" s="824"/>
      <c r="M86" s="825"/>
      <c r="N86" s="55">
        <f>L83+L84+L85</f>
        <v>23213.432622282682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100591.54136322495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45</v>
      </c>
      <c r="N36" s="276">
        <f>K36/M36</f>
        <v>3066.9840893579321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1.738624861111111</v>
      </c>
    </row>
    <row r="43" spans="1:14" ht="15.75" thickBot="1">
      <c r="B43" s="823" t="s">
        <v>953</v>
      </c>
      <c r="C43" s="824"/>
      <c r="D43" s="824"/>
      <c r="E43" s="824"/>
      <c r="F43" s="824"/>
      <c r="G43" s="824"/>
      <c r="H43" s="824"/>
      <c r="I43" s="824"/>
      <c r="J43" s="824"/>
      <c r="K43" s="824"/>
      <c r="L43" s="824"/>
      <c r="M43" s="825"/>
      <c r="N43" s="102">
        <f>SUM(N36:N42)</f>
        <v>3068.7227142190432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827">
        <f>VLOOKUP(A59,TRANSPORTE!A6:D117,4,FALSE)</f>
        <v>11.543866525137757</v>
      </c>
      <c r="M59" s="828"/>
      <c r="N59" s="291">
        <f>K59*L59</f>
        <v>412.11603494741797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412.11603494741797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173.86248611111111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3654.7012352775723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730.94024705551453</v>
      </c>
      <c r="M83" s="858"/>
      <c r="N83" s="54"/>
    </row>
    <row r="84" spans="1:14">
      <c r="B84" s="92" t="s">
        <v>973</v>
      </c>
      <c r="C84" s="93"/>
      <c r="D84" s="93"/>
      <c r="E84" s="93"/>
      <c r="F84" s="93"/>
      <c r="G84" s="93"/>
      <c r="H84" s="93"/>
      <c r="I84" s="90"/>
      <c r="J84" s="91"/>
      <c r="K84" s="308">
        <v>0.05</v>
      </c>
      <c r="L84" s="857">
        <f>N78*K84</f>
        <v>182.73506176387863</v>
      </c>
      <c r="M84" s="858"/>
      <c r="N84" s="54"/>
    </row>
    <row r="85" spans="1:14" ht="15.75" thickBot="1">
      <c r="B85" s="94" t="s">
        <v>974</v>
      </c>
      <c r="C85" s="95"/>
      <c r="D85" s="95"/>
      <c r="E85" s="95"/>
      <c r="F85" s="95"/>
      <c r="G85" s="95"/>
      <c r="H85" s="95"/>
      <c r="I85" s="96"/>
      <c r="J85" s="97"/>
      <c r="K85" s="309">
        <v>0.05</v>
      </c>
      <c r="L85" s="859">
        <f>N78*K85</f>
        <v>182.73506176387863</v>
      </c>
      <c r="M85" s="860"/>
      <c r="N85" s="54"/>
    </row>
    <row r="86" spans="1:14" ht="15.75" thickBot="1">
      <c r="B86" s="823" t="s">
        <v>953</v>
      </c>
      <c r="C86" s="824"/>
      <c r="D86" s="824"/>
      <c r="E86" s="824"/>
      <c r="F86" s="824"/>
      <c r="G86" s="824"/>
      <c r="H86" s="824"/>
      <c r="I86" s="824"/>
      <c r="J86" s="824"/>
      <c r="K86" s="824"/>
      <c r="L86" s="824"/>
      <c r="M86" s="825"/>
      <c r="N86" s="55">
        <f>L83+L84+L85</f>
        <v>1096.4103705832717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4751.1116058608441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69.544994444444441</v>
      </c>
    </row>
    <row r="43" spans="1:14" ht="15.75" thickBot="1">
      <c r="B43" s="823" t="s">
        <v>953</v>
      </c>
      <c r="C43" s="824"/>
      <c r="D43" s="824"/>
      <c r="E43" s="824"/>
      <c r="F43" s="824"/>
      <c r="G43" s="824"/>
      <c r="H43" s="824"/>
      <c r="I43" s="824"/>
      <c r="J43" s="824"/>
      <c r="K43" s="824"/>
      <c r="L43" s="824"/>
      <c r="M43" s="825"/>
      <c r="N43" s="102">
        <f>SUM(N36:N42)</f>
        <v>69.544994444444441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827">
        <f>VLOOKUP(A59,TRANSPORTE!A6:D117,4,FALSE)</f>
        <v>11.543866525137757</v>
      </c>
      <c r="M59" s="828"/>
      <c r="N59" s="291">
        <f>K59*L59</f>
        <v>118.324631882662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118.324631882662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360</v>
      </c>
      <c r="N70" s="300">
        <f>K70/M70</f>
        <v>695.44994444444444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695.44994444444444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883.31957077155084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176.66391415431019</v>
      </c>
      <c r="M83" s="858"/>
      <c r="N83" s="54"/>
    </row>
    <row r="84" spans="1:14">
      <c r="B84" s="92" t="s">
        <v>973</v>
      </c>
      <c r="C84" s="93"/>
      <c r="D84" s="93"/>
      <c r="E84" s="93"/>
      <c r="F84" s="93"/>
      <c r="G84" s="93"/>
      <c r="H84" s="93"/>
      <c r="I84" s="90"/>
      <c r="J84" s="91"/>
      <c r="K84" s="308">
        <v>0.05</v>
      </c>
      <c r="L84" s="857">
        <f>N78*K84</f>
        <v>44.165978538577548</v>
      </c>
      <c r="M84" s="858"/>
      <c r="N84" s="54"/>
    </row>
    <row r="85" spans="1:14" ht="15.75" thickBot="1">
      <c r="B85" s="94" t="s">
        <v>974</v>
      </c>
      <c r="C85" s="95"/>
      <c r="D85" s="95"/>
      <c r="E85" s="95"/>
      <c r="F85" s="95"/>
      <c r="G85" s="95"/>
      <c r="H85" s="95"/>
      <c r="I85" s="96"/>
      <c r="J85" s="97"/>
      <c r="K85" s="309">
        <v>0.05</v>
      </c>
      <c r="L85" s="859">
        <f>N78*K85</f>
        <v>44.165978538577548</v>
      </c>
      <c r="M85" s="860"/>
      <c r="N85" s="54"/>
    </row>
    <row r="86" spans="1:14" ht="15.75" thickBot="1">
      <c r="B86" s="823" t="s">
        <v>953</v>
      </c>
      <c r="C86" s="824"/>
      <c r="D86" s="824"/>
      <c r="E86" s="824"/>
      <c r="F86" s="824"/>
      <c r="G86" s="824"/>
      <c r="H86" s="824"/>
      <c r="I86" s="824"/>
      <c r="J86" s="824"/>
      <c r="K86" s="824"/>
      <c r="L86" s="824"/>
      <c r="M86" s="825"/>
      <c r="N86" s="55">
        <f>L83+L84+L85</f>
        <v>264.99587123146529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1148.3154420030162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45</v>
      </c>
      <c r="N36" s="276">
        <f>K36/M36</f>
        <v>3066.9840893579321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1.738624861111111</v>
      </c>
    </row>
    <row r="43" spans="1:14" ht="15.75" thickBot="1">
      <c r="B43" s="823" t="s">
        <v>953</v>
      </c>
      <c r="C43" s="824"/>
      <c r="D43" s="824"/>
      <c r="E43" s="824"/>
      <c r="F43" s="824"/>
      <c r="G43" s="824"/>
      <c r="H43" s="824"/>
      <c r="I43" s="824"/>
      <c r="J43" s="824"/>
      <c r="K43" s="824"/>
      <c r="L43" s="824"/>
      <c r="M43" s="825"/>
      <c r="N43" s="102">
        <f>SUM(N36:N42)</f>
        <v>3068.7227142190432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1411</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827">
        <f>VLOOKUP(A59,TRANSPORTE!A6:D117,4,FALSE)</f>
        <v>1198.4632337915743</v>
      </c>
      <c r="M59" s="828"/>
      <c r="N59" s="291">
        <f>K59*L59</f>
        <v>971.34845867190199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971.34845867190199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173.86248611111111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4213.9336590020557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842.78673180041119</v>
      </c>
      <c r="M83" s="858"/>
      <c r="N83" s="54"/>
    </row>
    <row r="84" spans="1:14">
      <c r="B84" s="92" t="s">
        <v>973</v>
      </c>
      <c r="C84" s="93"/>
      <c r="D84" s="93"/>
      <c r="E84" s="93"/>
      <c r="F84" s="93"/>
      <c r="G84" s="93"/>
      <c r="H84" s="93"/>
      <c r="I84" s="90"/>
      <c r="J84" s="91"/>
      <c r="K84" s="308">
        <v>0.05</v>
      </c>
      <c r="L84" s="857">
        <f>N78*K84</f>
        <v>210.6966829501028</v>
      </c>
      <c r="M84" s="858"/>
      <c r="N84" s="54"/>
    </row>
    <row r="85" spans="1:14" ht="15.75" thickBot="1">
      <c r="B85" s="94" t="s">
        <v>974</v>
      </c>
      <c r="C85" s="95"/>
      <c r="D85" s="95"/>
      <c r="E85" s="95"/>
      <c r="F85" s="95"/>
      <c r="G85" s="95"/>
      <c r="H85" s="95"/>
      <c r="I85" s="96"/>
      <c r="J85" s="97"/>
      <c r="K85" s="309">
        <v>0.05</v>
      </c>
      <c r="L85" s="859">
        <f>N78*K85</f>
        <v>210.6966829501028</v>
      </c>
      <c r="M85" s="860"/>
      <c r="N85" s="54"/>
    </row>
    <row r="86" spans="1:14" ht="15.75" thickBot="1">
      <c r="B86" s="823" t="s">
        <v>953</v>
      </c>
      <c r="C86" s="824"/>
      <c r="D86" s="824"/>
      <c r="E86" s="824"/>
      <c r="F86" s="824"/>
      <c r="G86" s="824"/>
      <c r="H86" s="824"/>
      <c r="I86" s="824"/>
      <c r="J86" s="824"/>
      <c r="K86" s="824"/>
      <c r="L86" s="824"/>
      <c r="M86" s="825"/>
      <c r="N86" s="55">
        <f>L83+L84+L85</f>
        <v>1264.1800977006167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5478.1137567026726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1424</v>
      </c>
      <c r="C31" s="84" t="s">
        <v>1412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VLOOKUP(A36,EQUIPOS!A5:D154,4,FALSE)</f>
        <v>352609.76786654064</v>
      </c>
      <c r="L36" s="274"/>
      <c r="M36" s="275">
        <v>0.625</v>
      </c>
      <c r="N36" s="276">
        <f>K36/M36</f>
        <v>564175.62858646503</v>
      </c>
    </row>
    <row r="37" spans="1:14">
      <c r="A37" s="111" t="s">
        <v>241</v>
      </c>
      <c r="B37" s="836" t="str">
        <f>VLOOKUP(A37,EQUIPOS!A7:D154,3,FALSE)</f>
        <v>Grúa (capacidad 15 ton)</v>
      </c>
      <c r="C37" s="837"/>
      <c r="D37" s="837"/>
      <c r="E37" s="837"/>
      <c r="F37" s="837"/>
      <c r="G37" s="837"/>
      <c r="H37" s="838"/>
      <c r="I37" s="271"/>
      <c r="J37" s="272"/>
      <c r="K37" s="273">
        <f>VLOOKUP(A37,EQUIPOS!A6:D154,4,FALSE)</f>
        <v>185721.97583572831</v>
      </c>
      <c r="L37" s="274"/>
      <c r="M37" s="275">
        <v>0.625</v>
      </c>
      <c r="N37" s="276">
        <f>K37/M37</f>
        <v>297155.16133716528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3129.52475</v>
      </c>
    </row>
    <row r="43" spans="1:14" ht="15.75" thickBot="1">
      <c r="B43" s="823" t="s">
        <v>953</v>
      </c>
      <c r="C43" s="824"/>
      <c r="D43" s="824"/>
      <c r="E43" s="824"/>
      <c r="F43" s="824"/>
      <c r="G43" s="824"/>
      <c r="H43" s="824"/>
      <c r="I43" s="824"/>
      <c r="J43" s="824"/>
      <c r="K43" s="824"/>
      <c r="L43" s="824"/>
      <c r="M43" s="825"/>
      <c r="N43" s="398">
        <f>SUM(N36:N42)</f>
        <v>864460.31467363029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69920.258662347303</v>
      </c>
      <c r="N51" s="276">
        <f>K51*M51</f>
        <v>139840.51732469461</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169778.72742644628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5</v>
      </c>
      <c r="N70" s="399">
        <f>K70/M70</f>
        <v>62590.494999999995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62590.494999999995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1096829.5371000767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219365.90742001534</v>
      </c>
      <c r="M83" s="858"/>
      <c r="N83" s="54"/>
    </row>
    <row r="84" spans="1:14">
      <c r="B84" s="92" t="s">
        <v>973</v>
      </c>
      <c r="C84" s="93"/>
      <c r="D84" s="93"/>
      <c r="E84" s="93"/>
      <c r="F84" s="93"/>
      <c r="G84" s="93"/>
      <c r="H84" s="93"/>
      <c r="I84" s="90"/>
      <c r="J84" s="91"/>
      <c r="K84" s="308">
        <v>0.05</v>
      </c>
      <c r="L84" s="857">
        <f>N78*K84</f>
        <v>54841.476855003835</v>
      </c>
      <c r="M84" s="858"/>
      <c r="N84" s="54"/>
    </row>
    <row r="85" spans="1:14" ht="15.75" thickBot="1">
      <c r="B85" s="94" t="s">
        <v>974</v>
      </c>
      <c r="C85" s="95"/>
      <c r="D85" s="95"/>
      <c r="E85" s="95"/>
      <c r="F85" s="95"/>
      <c r="G85" s="95"/>
      <c r="H85" s="95"/>
      <c r="I85" s="96"/>
      <c r="J85" s="97"/>
      <c r="K85" s="309">
        <v>0.05</v>
      </c>
      <c r="L85" s="859">
        <f>N78*K85</f>
        <v>54841.476855003835</v>
      </c>
      <c r="M85" s="860"/>
      <c r="N85" s="54"/>
    </row>
    <row r="86" spans="1:14" ht="15.75" thickBot="1">
      <c r="B86" s="823" t="s">
        <v>953</v>
      </c>
      <c r="C86" s="824"/>
      <c r="D86" s="824"/>
      <c r="E86" s="824"/>
      <c r="F86" s="824"/>
      <c r="G86" s="824"/>
      <c r="H86" s="824"/>
      <c r="I86" s="824"/>
      <c r="J86" s="824"/>
      <c r="K86" s="824"/>
      <c r="L86" s="824"/>
      <c r="M86" s="825"/>
      <c r="N86" s="55">
        <f>L83+L84+L85</f>
        <v>329048.86113002303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1425878.3982300996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1425</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352609.76786654064</v>
      </c>
      <c r="L36" s="274"/>
      <c r="M36" s="275">
        <v>0.5</v>
      </c>
      <c r="N36" s="276">
        <f>K36/M36</f>
        <v>705219.53573308128</v>
      </c>
    </row>
    <row r="37" spans="1:14">
      <c r="A37" s="111" t="s">
        <v>241</v>
      </c>
      <c r="B37" s="836" t="str">
        <f>VLOOKUP(A37,EQUIPOS!A7:D154,3,FALSE)</f>
        <v>Grúa (capacidad 15 ton)</v>
      </c>
      <c r="C37" s="837"/>
      <c r="D37" s="837"/>
      <c r="E37" s="837"/>
      <c r="F37" s="837"/>
      <c r="G37" s="837"/>
      <c r="H37" s="838"/>
      <c r="I37" s="271"/>
      <c r="J37" s="272"/>
      <c r="K37" s="273">
        <f>VLOOKUP(A37,EQUIPOS!A7:D164,4,FALSE)</f>
        <v>185721.97583572831</v>
      </c>
      <c r="L37" s="274"/>
      <c r="M37" s="275">
        <v>0.5</v>
      </c>
      <c r="N37" s="276">
        <f>K37/M37</f>
        <v>371443.95167145663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3911.9059374999997</v>
      </c>
    </row>
    <row r="43" spans="1:14" ht="15.75" thickBot="1">
      <c r="B43" s="823" t="s">
        <v>953</v>
      </c>
      <c r="C43" s="824"/>
      <c r="D43" s="824"/>
      <c r="E43" s="824"/>
      <c r="F43" s="824"/>
      <c r="G43" s="824"/>
      <c r="H43" s="824"/>
      <c r="I43" s="824"/>
      <c r="J43" s="824"/>
      <c r="K43" s="824"/>
      <c r="L43" s="824"/>
      <c r="M43" s="825"/>
      <c r="N43" s="398">
        <f>SUM(N36:N42)</f>
        <v>1080575.3933420379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69920.258662347303</v>
      </c>
      <c r="N51" s="276">
        <f>K51*M51</f>
        <v>139840.51732469461</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169778.72742644628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4</v>
      </c>
      <c r="N70" s="399">
        <f>K70/M70</f>
        <v>78238.118749999994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78238.118749999994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1328592.2395184841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265718.44790369686</v>
      </c>
      <c r="M83" s="858"/>
      <c r="N83" s="54"/>
    </row>
    <row r="84" spans="1:14">
      <c r="B84" s="92" t="s">
        <v>973</v>
      </c>
      <c r="C84" s="93"/>
      <c r="D84" s="93"/>
      <c r="E84" s="93"/>
      <c r="F84" s="93"/>
      <c r="G84" s="93"/>
      <c r="H84" s="93"/>
      <c r="I84" s="90"/>
      <c r="J84" s="91"/>
      <c r="K84" s="308">
        <v>0.05</v>
      </c>
      <c r="L84" s="857">
        <f>N78*K84</f>
        <v>66429.611975924214</v>
      </c>
      <c r="M84" s="858"/>
      <c r="N84" s="54"/>
    </row>
    <row r="85" spans="1:14" ht="15.75" thickBot="1">
      <c r="B85" s="94" t="s">
        <v>974</v>
      </c>
      <c r="C85" s="95"/>
      <c r="D85" s="95"/>
      <c r="E85" s="95"/>
      <c r="F85" s="95"/>
      <c r="G85" s="95"/>
      <c r="H85" s="95"/>
      <c r="I85" s="96"/>
      <c r="J85" s="97"/>
      <c r="K85" s="309">
        <v>0.05</v>
      </c>
      <c r="L85" s="859">
        <f>N78*K85</f>
        <v>66429.611975924214</v>
      </c>
      <c r="M85" s="860"/>
      <c r="N85" s="54"/>
    </row>
    <row r="86" spans="1:14" ht="15.75" thickBot="1">
      <c r="B86" s="823" t="s">
        <v>953</v>
      </c>
      <c r="C86" s="824"/>
      <c r="D86" s="824"/>
      <c r="E86" s="824"/>
      <c r="F86" s="824"/>
      <c r="G86" s="824"/>
      <c r="H86" s="824"/>
      <c r="I86" s="824"/>
      <c r="J86" s="824"/>
      <c r="K86" s="824"/>
      <c r="L86" s="824"/>
      <c r="M86" s="825"/>
      <c r="N86" s="55">
        <f>L83+L84+L85</f>
        <v>398577.67185554531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1727169.9113740295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352609.76786654064</v>
      </c>
      <c r="L36" s="274"/>
      <c r="M36" s="275">
        <v>0.4375</v>
      </c>
      <c r="N36" s="276">
        <f>K36/M36</f>
        <v>805965.18369495007</v>
      </c>
    </row>
    <row r="37" spans="1:14">
      <c r="A37" s="111" t="s">
        <v>241</v>
      </c>
      <c r="B37" s="836" t="str">
        <f>VLOOKUP(A37,EQUIPOS!A7:D154,3,FALSE)</f>
        <v>Grúa (capacidad 15 ton)</v>
      </c>
      <c r="C37" s="837"/>
      <c r="D37" s="837"/>
      <c r="E37" s="837"/>
      <c r="F37" s="837"/>
      <c r="G37" s="837"/>
      <c r="H37" s="838"/>
      <c r="I37" s="271"/>
      <c r="J37" s="272"/>
      <c r="K37" s="273">
        <f>VLOOKUP(A37,EQUIPOS!A7:D164,4,FALSE)</f>
        <v>185721.97583572831</v>
      </c>
      <c r="L37" s="274"/>
      <c r="M37" s="275">
        <v>0.4375</v>
      </c>
      <c r="N37" s="276">
        <f>K37/M37</f>
        <v>424507.37333880755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4470.7496428571421</v>
      </c>
    </row>
    <row r="43" spans="1:14" ht="15.75" thickBot="1">
      <c r="B43" s="823" t="s">
        <v>953</v>
      </c>
      <c r="C43" s="824"/>
      <c r="D43" s="824"/>
      <c r="E43" s="824"/>
      <c r="F43" s="824"/>
      <c r="G43" s="824"/>
      <c r="H43" s="824"/>
      <c r="I43" s="824"/>
      <c r="J43" s="824"/>
      <c r="K43" s="824"/>
      <c r="L43" s="824"/>
      <c r="M43" s="825"/>
      <c r="N43" s="398">
        <f>SUM(N36:N42)</f>
        <v>1234943.3066766148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69920.258662347303</v>
      </c>
      <c r="N51" s="276">
        <f>K51*M51</f>
        <v>139840.51732469461</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169778.72742644628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3.5</v>
      </c>
      <c r="N70" s="399">
        <f>K70/M70</f>
        <v>89414.992857142846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89414.992857142846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1494137.0269602039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298827.40539204079</v>
      </c>
      <c r="M83" s="858"/>
      <c r="N83" s="54"/>
    </row>
    <row r="84" spans="1:14">
      <c r="B84" s="92" t="s">
        <v>973</v>
      </c>
      <c r="C84" s="93"/>
      <c r="D84" s="93"/>
      <c r="E84" s="93"/>
      <c r="F84" s="93"/>
      <c r="G84" s="93"/>
      <c r="H84" s="93"/>
      <c r="I84" s="90"/>
      <c r="J84" s="91"/>
      <c r="K84" s="308">
        <v>0.05</v>
      </c>
      <c r="L84" s="857">
        <f>N78*K84</f>
        <v>74706.851348010197</v>
      </c>
      <c r="M84" s="858"/>
      <c r="N84" s="54"/>
    </row>
    <row r="85" spans="1:14" ht="15.75" thickBot="1">
      <c r="B85" s="94" t="s">
        <v>974</v>
      </c>
      <c r="C85" s="95"/>
      <c r="D85" s="95"/>
      <c r="E85" s="95"/>
      <c r="F85" s="95"/>
      <c r="G85" s="95"/>
      <c r="H85" s="95"/>
      <c r="I85" s="96"/>
      <c r="J85" s="97"/>
      <c r="K85" s="309">
        <v>0.05</v>
      </c>
      <c r="L85" s="859">
        <f>N78*K85</f>
        <v>74706.851348010197</v>
      </c>
      <c r="M85" s="860"/>
      <c r="N85" s="54"/>
    </row>
    <row r="86" spans="1:14" ht="15.75" thickBot="1">
      <c r="B86" s="823" t="s">
        <v>953</v>
      </c>
      <c r="C86" s="824"/>
      <c r="D86" s="824"/>
      <c r="E86" s="824"/>
      <c r="F86" s="824"/>
      <c r="G86" s="824"/>
      <c r="H86" s="824"/>
      <c r="I86" s="824"/>
      <c r="J86" s="824"/>
      <c r="K86" s="824"/>
      <c r="L86" s="824"/>
      <c r="M86" s="825"/>
      <c r="N86" s="55">
        <f>L83+L84+L85</f>
        <v>448241.10808806116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1942378.1350482651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352609.76786654064</v>
      </c>
      <c r="L36" s="274"/>
      <c r="M36" s="275">
        <v>0.875</v>
      </c>
      <c r="N36" s="276">
        <f>K36/M36</f>
        <v>402982.59184747504</v>
      </c>
    </row>
    <row r="37" spans="1:14">
      <c r="A37" s="111" t="s">
        <v>241</v>
      </c>
      <c r="B37" s="836" t="str">
        <f>VLOOKUP(A37,EQUIPOS!A7:D154,3,FALSE)</f>
        <v>Grúa (capacidad 15 ton)</v>
      </c>
      <c r="C37" s="837"/>
      <c r="D37" s="837"/>
      <c r="E37" s="837"/>
      <c r="F37" s="837"/>
      <c r="G37" s="837"/>
      <c r="H37" s="838"/>
      <c r="I37" s="271"/>
      <c r="J37" s="272"/>
      <c r="K37" s="273">
        <f>VLOOKUP(A37,EQUIPOS!A7:D164,4,FALSE)</f>
        <v>185721.97583572831</v>
      </c>
      <c r="L37" s="274"/>
      <c r="M37" s="275">
        <v>0.875</v>
      </c>
      <c r="N37" s="276">
        <f>K37/M37</f>
        <v>212253.68666940377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1788.299857142857</v>
      </c>
    </row>
    <row r="43" spans="1:14" ht="15.75" thickBot="1">
      <c r="B43" s="823" t="s">
        <v>953</v>
      </c>
      <c r="C43" s="824"/>
      <c r="D43" s="824"/>
      <c r="E43" s="824"/>
      <c r="F43" s="824"/>
      <c r="G43" s="824"/>
      <c r="H43" s="824"/>
      <c r="I43" s="824"/>
      <c r="J43" s="824"/>
      <c r="K43" s="824"/>
      <c r="L43" s="824"/>
      <c r="M43" s="825"/>
      <c r="N43" s="398">
        <f>SUM(N36:N42)</f>
        <v>617024.57837402169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7</v>
      </c>
      <c r="N70" s="399">
        <f>K70/M70</f>
        <v>35765.997142857137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35765.997142857137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682728.78561863047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136545.7571237261</v>
      </c>
      <c r="M83" s="858"/>
      <c r="N83" s="54"/>
    </row>
    <row r="84" spans="1:14">
      <c r="B84" s="92" t="s">
        <v>973</v>
      </c>
      <c r="C84" s="93"/>
      <c r="D84" s="93"/>
      <c r="E84" s="93"/>
      <c r="F84" s="93"/>
      <c r="G84" s="93"/>
      <c r="H84" s="93"/>
      <c r="I84" s="90"/>
      <c r="J84" s="91"/>
      <c r="K84" s="308">
        <v>0.05</v>
      </c>
      <c r="L84" s="857">
        <f>N78*K84</f>
        <v>34136.439280931525</v>
      </c>
      <c r="M84" s="858"/>
      <c r="N84" s="54"/>
    </row>
    <row r="85" spans="1:14" ht="15.75" thickBot="1">
      <c r="B85" s="94" t="s">
        <v>974</v>
      </c>
      <c r="C85" s="95"/>
      <c r="D85" s="95"/>
      <c r="E85" s="95"/>
      <c r="F85" s="95"/>
      <c r="G85" s="95"/>
      <c r="H85" s="95"/>
      <c r="I85" s="96"/>
      <c r="J85" s="97"/>
      <c r="K85" s="309">
        <v>0.05</v>
      </c>
      <c r="L85" s="859">
        <f>N78*K85</f>
        <v>34136.439280931525</v>
      </c>
      <c r="M85" s="860"/>
      <c r="N85" s="54"/>
    </row>
    <row r="86" spans="1:14" ht="15.75" thickBot="1">
      <c r="B86" s="823" t="s">
        <v>953</v>
      </c>
      <c r="C86" s="824"/>
      <c r="D86" s="824"/>
      <c r="E86" s="824"/>
      <c r="F86" s="824"/>
      <c r="G86" s="824"/>
      <c r="H86" s="824"/>
      <c r="I86" s="824"/>
      <c r="J86" s="824"/>
      <c r="K86" s="824"/>
      <c r="L86" s="824"/>
      <c r="M86" s="825"/>
      <c r="N86" s="55">
        <f>L83+L84+L85</f>
        <v>204818.63568558914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887547.42130421964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352609.76786654064</v>
      </c>
      <c r="L36" s="274"/>
      <c r="M36" s="275">
        <v>0.75</v>
      </c>
      <c r="N36" s="276">
        <f>K36/M36</f>
        <v>470146.35715538752</v>
      </c>
    </row>
    <row r="37" spans="1:14">
      <c r="A37" s="111" t="s">
        <v>241</v>
      </c>
      <c r="B37" s="836" t="str">
        <f>VLOOKUP(A37,EQUIPOS!A7:D154,3,FALSE)</f>
        <v>Grúa (capacidad 15 ton)</v>
      </c>
      <c r="C37" s="837"/>
      <c r="D37" s="837"/>
      <c r="E37" s="837"/>
      <c r="F37" s="837"/>
      <c r="G37" s="837"/>
      <c r="H37" s="838"/>
      <c r="I37" s="271"/>
      <c r="J37" s="272"/>
      <c r="K37" s="273">
        <f>VLOOKUP(A37,EQUIPOS!A7:D164,4,FALSE)</f>
        <v>185721.97583572831</v>
      </c>
      <c r="L37" s="274"/>
      <c r="M37" s="275">
        <v>0.75</v>
      </c>
      <c r="N37" s="276">
        <f>K37/M37</f>
        <v>247629.30111430443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2086.3498333333332</v>
      </c>
    </row>
    <row r="43" spans="1:14" ht="15.75" thickBot="1">
      <c r="B43" s="823" t="s">
        <v>953</v>
      </c>
      <c r="C43" s="824"/>
      <c r="D43" s="824"/>
      <c r="E43" s="824"/>
      <c r="F43" s="824"/>
      <c r="G43" s="824"/>
      <c r="H43" s="824"/>
      <c r="I43" s="824"/>
      <c r="J43" s="824"/>
      <c r="K43" s="824"/>
      <c r="L43" s="824"/>
      <c r="M43" s="825"/>
      <c r="N43" s="398">
        <f>SUM(N36:N42)</f>
        <v>719862.00810302526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4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6</v>
      </c>
      <c r="N70" s="399">
        <f>K70/M70</f>
        <v>41726.996666666666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41726.996666666666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791527.21487144358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158305.44297428872</v>
      </c>
      <c r="M83" s="858"/>
      <c r="N83" s="54"/>
    </row>
    <row r="84" spans="1:14">
      <c r="B84" s="92" t="s">
        <v>973</v>
      </c>
      <c r="C84" s="93"/>
      <c r="D84" s="93"/>
      <c r="E84" s="93"/>
      <c r="F84" s="93"/>
      <c r="G84" s="93"/>
      <c r="H84" s="93"/>
      <c r="I84" s="90"/>
      <c r="J84" s="91"/>
      <c r="K84" s="308">
        <v>0.05</v>
      </c>
      <c r="L84" s="857">
        <f>N78*K84</f>
        <v>39576.360743572179</v>
      </c>
      <c r="M84" s="858"/>
      <c r="N84" s="54"/>
    </row>
    <row r="85" spans="1:14" ht="15.75" thickBot="1">
      <c r="B85" s="94" t="s">
        <v>974</v>
      </c>
      <c r="C85" s="95"/>
      <c r="D85" s="95"/>
      <c r="E85" s="95"/>
      <c r="F85" s="95"/>
      <c r="G85" s="95"/>
      <c r="H85" s="95"/>
      <c r="I85" s="96"/>
      <c r="J85" s="97"/>
      <c r="K85" s="309">
        <v>0.05</v>
      </c>
      <c r="L85" s="859">
        <f>N78*K85</f>
        <v>39576.360743572179</v>
      </c>
      <c r="M85" s="860"/>
      <c r="N85" s="54"/>
    </row>
    <row r="86" spans="1:14" ht="15.75" thickBot="1">
      <c r="B86" s="823" t="s">
        <v>953</v>
      </c>
      <c r="C86" s="824"/>
      <c r="D86" s="824"/>
      <c r="E86" s="824"/>
      <c r="F86" s="824"/>
      <c r="G86" s="824"/>
      <c r="H86" s="824"/>
      <c r="I86" s="824"/>
      <c r="J86" s="824"/>
      <c r="K86" s="824"/>
      <c r="L86" s="824"/>
      <c r="M86" s="825"/>
      <c r="N86" s="55">
        <f>L83+L84+L85</f>
        <v>237458.16446143307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1028985.3793328766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352609.76786654064</v>
      </c>
      <c r="L36" s="274"/>
      <c r="M36" s="275">
        <v>0.6875</v>
      </c>
      <c r="N36" s="276">
        <f>K36/M36</f>
        <v>512886.93507860455</v>
      </c>
    </row>
    <row r="37" spans="1:14">
      <c r="A37" s="111" t="s">
        <v>241</v>
      </c>
      <c r="B37" s="836" t="str">
        <f>VLOOKUP(A37,EQUIPOS!A7:D154,3,FALSE)</f>
        <v>Grúa (capacidad 15 ton)</v>
      </c>
      <c r="C37" s="837"/>
      <c r="D37" s="837"/>
      <c r="E37" s="837"/>
      <c r="F37" s="837"/>
      <c r="G37" s="837"/>
      <c r="H37" s="838"/>
      <c r="I37" s="271"/>
      <c r="J37" s="272"/>
      <c r="K37" s="273">
        <f>VLOOKUP(A37,EQUIPOS!A7:D164,4,FALSE)</f>
        <v>185721.97583572831</v>
      </c>
      <c r="L37" s="274"/>
      <c r="M37" s="275">
        <v>0.6875</v>
      </c>
      <c r="N37" s="276">
        <f>K37/M37</f>
        <v>270141.05576105934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2276.0179999999996</v>
      </c>
    </row>
    <row r="43" spans="1:14" ht="15.75" thickBot="1">
      <c r="B43" s="823" t="s">
        <v>953</v>
      </c>
      <c r="C43" s="824"/>
      <c r="D43" s="824"/>
      <c r="E43" s="824"/>
      <c r="F43" s="824"/>
      <c r="G43" s="824"/>
      <c r="H43" s="824"/>
      <c r="I43" s="824"/>
      <c r="J43" s="824"/>
      <c r="K43" s="824"/>
      <c r="L43" s="824"/>
      <c r="M43" s="825"/>
      <c r="N43" s="398">
        <f>SUM(N36:N42)</f>
        <v>785304.00883966393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5.5</v>
      </c>
      <c r="N70" s="399">
        <f>K70/M70</f>
        <v>45520.359999999993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45520.359999999993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860762.57894141553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172152.51578828311</v>
      </c>
      <c r="M83" s="858"/>
      <c r="N83" s="54"/>
    </row>
    <row r="84" spans="1:14">
      <c r="B84" s="92" t="s">
        <v>973</v>
      </c>
      <c r="C84" s="93"/>
      <c r="D84" s="93"/>
      <c r="E84" s="93"/>
      <c r="F84" s="93"/>
      <c r="G84" s="93"/>
      <c r="H84" s="93"/>
      <c r="I84" s="90"/>
      <c r="J84" s="91"/>
      <c r="K84" s="308">
        <v>0.05</v>
      </c>
      <c r="L84" s="857">
        <f>N78*K84</f>
        <v>43038.128947070778</v>
      </c>
      <c r="M84" s="858"/>
      <c r="N84" s="54"/>
    </row>
    <row r="85" spans="1:14" ht="15.75" thickBot="1">
      <c r="B85" s="94" t="s">
        <v>974</v>
      </c>
      <c r="C85" s="95"/>
      <c r="D85" s="95"/>
      <c r="E85" s="95"/>
      <c r="F85" s="95"/>
      <c r="G85" s="95"/>
      <c r="H85" s="95"/>
      <c r="I85" s="96"/>
      <c r="J85" s="97"/>
      <c r="K85" s="309">
        <v>0.05</v>
      </c>
      <c r="L85" s="859">
        <f>N78*K85</f>
        <v>43038.128947070778</v>
      </c>
      <c r="M85" s="860"/>
      <c r="N85" s="54"/>
    </row>
    <row r="86" spans="1:14" ht="15.75" thickBot="1">
      <c r="B86" s="823" t="s">
        <v>953</v>
      </c>
      <c r="C86" s="824"/>
      <c r="D86" s="824"/>
      <c r="E86" s="824"/>
      <c r="F86" s="824"/>
      <c r="G86" s="824"/>
      <c r="H86" s="824"/>
      <c r="I86" s="824"/>
      <c r="J86" s="824"/>
      <c r="K86" s="824"/>
      <c r="L86" s="824"/>
      <c r="M86" s="825"/>
      <c r="N86" s="55">
        <f>L83+L84+L85</f>
        <v>258228.77368242465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1118991.3526238401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5" t="s">
        <v>241</v>
      </c>
      <c r="B36" s="836" t="str">
        <f>VLOOKUP(A36,EQUIPOS!A6:D154,3,FALSE)</f>
        <v>Grúa (capacidad 15 ton)</v>
      </c>
      <c r="C36" s="837"/>
      <c r="D36" s="837"/>
      <c r="E36" s="837"/>
      <c r="F36" s="837"/>
      <c r="G36" s="837"/>
      <c r="H36" s="838"/>
      <c r="I36" s="271"/>
      <c r="J36" s="272"/>
      <c r="K36" s="273">
        <f>VLOOKUP(A36,EQUIPOS!A6:D163,4,FALSE)</f>
        <v>185721.97583572831</v>
      </c>
      <c r="L36" s="274"/>
      <c r="M36" s="400">
        <v>1.125</v>
      </c>
      <c r="N36" s="276">
        <f>K36/M36</f>
        <v>165086.20074286961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1390.8998888888889</v>
      </c>
    </row>
    <row r="43" spans="1:14" ht="15.75" thickBot="1">
      <c r="B43" s="823" t="s">
        <v>953</v>
      </c>
      <c r="C43" s="824"/>
      <c r="D43" s="824"/>
      <c r="E43" s="824"/>
      <c r="F43" s="824"/>
      <c r="G43" s="824"/>
      <c r="H43" s="824"/>
      <c r="I43" s="824"/>
      <c r="J43" s="824"/>
      <c r="K43" s="824"/>
      <c r="L43" s="824"/>
      <c r="M43" s="825"/>
      <c r="N43" s="398">
        <f>SUM(N36:N42)</f>
        <v>166477.10063175848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545.43985208419372</v>
      </c>
      <c r="N48" s="276">
        <f>K48*M48</f>
        <v>5454.3985208419372</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8996.3115809097253</v>
      </c>
      <c r="N49" s="276">
        <f>K49*M49</f>
        <v>8996.3115809097253</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15487.5</v>
      </c>
      <c r="N50" s="276">
        <f>K50*M50</f>
        <v>15487.5</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1"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0">
        <v>9</v>
      </c>
      <c r="N70" s="399">
        <f>K70/M70</f>
        <v>27817.997777777775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27817.997777777775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224233.30851128793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44846.661702257588</v>
      </c>
      <c r="M83" s="858"/>
      <c r="N83" s="54"/>
    </row>
    <row r="84" spans="1:14">
      <c r="B84" s="92" t="s">
        <v>973</v>
      </c>
      <c r="C84" s="93"/>
      <c r="D84" s="93"/>
      <c r="E84" s="93"/>
      <c r="F84" s="93"/>
      <c r="G84" s="93"/>
      <c r="H84" s="93"/>
      <c r="I84" s="90"/>
      <c r="J84" s="91"/>
      <c r="K84" s="308">
        <v>0.05</v>
      </c>
      <c r="L84" s="857">
        <f>N78*K84</f>
        <v>11211.665425564397</v>
      </c>
      <c r="M84" s="858"/>
      <c r="N84" s="54"/>
    </row>
    <row r="85" spans="1:14" ht="15.75" thickBot="1">
      <c r="B85" s="94" t="s">
        <v>974</v>
      </c>
      <c r="C85" s="95"/>
      <c r="D85" s="95"/>
      <c r="E85" s="95"/>
      <c r="F85" s="95"/>
      <c r="G85" s="95"/>
      <c r="H85" s="95"/>
      <c r="I85" s="96"/>
      <c r="J85" s="97"/>
      <c r="K85" s="309">
        <v>0.05</v>
      </c>
      <c r="L85" s="859">
        <f>N78*K85</f>
        <v>11211.665425564397</v>
      </c>
      <c r="M85" s="860"/>
      <c r="N85" s="54"/>
    </row>
    <row r="86" spans="1:14" ht="15.75" thickBot="1">
      <c r="B86" s="823" t="s">
        <v>953</v>
      </c>
      <c r="C86" s="824"/>
      <c r="D86" s="824"/>
      <c r="E86" s="824"/>
      <c r="F86" s="824"/>
      <c r="G86" s="824"/>
      <c r="H86" s="824"/>
      <c r="I86" s="824"/>
      <c r="J86" s="824"/>
      <c r="K86" s="824"/>
      <c r="L86" s="824"/>
      <c r="M86" s="825"/>
      <c r="N86" s="55">
        <f>L83+L84+L85</f>
        <v>67269.992553386386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291503.30106467434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8" t="s">
        <v>241</v>
      </c>
      <c r="B36" s="836" t="str">
        <f>VLOOKUP(A36,EQUIPOS!A6:D154,3,FALSE)</f>
        <v>Grúa (capacidad 15 ton)</v>
      </c>
      <c r="C36" s="837"/>
      <c r="D36" s="837"/>
      <c r="E36" s="837"/>
      <c r="F36" s="837"/>
      <c r="G36" s="837"/>
      <c r="H36" s="838"/>
      <c r="I36" s="271"/>
      <c r="J36" s="272"/>
      <c r="K36" s="273">
        <f>VLOOKUP(A36,EQUIPOS!A6:D163,4,FALSE)</f>
        <v>185721.97583572831</v>
      </c>
      <c r="L36" s="274"/>
      <c r="M36" s="466">
        <v>1</v>
      </c>
      <c r="N36" s="276">
        <f>K36/M36</f>
        <v>185721.97583572831</v>
      </c>
    </row>
    <row r="37" spans="1:14">
      <c r="A37" s="158" t="s">
        <v>373</v>
      </c>
      <c r="B37" s="836" t="str">
        <f>VLOOKUP(A37,EQUIPOS!A7:D154,3,FALSE)</f>
        <v>Volqueta 6 m3</v>
      </c>
      <c r="C37" s="837"/>
      <c r="D37" s="837"/>
      <c r="E37" s="837"/>
      <c r="F37" s="837"/>
      <c r="G37" s="837"/>
      <c r="H37" s="838"/>
      <c r="I37" s="271"/>
      <c r="J37" s="272"/>
      <c r="K37" s="273">
        <f>VLOOKUP(A37,EQUIPOS!A7:D164,4,FALSE)</f>
        <v>71518.28773339183</v>
      </c>
      <c r="L37" s="274"/>
      <c r="M37" s="467">
        <v>1</v>
      </c>
      <c r="N37" s="276">
        <f>K37/M37</f>
        <v>71518.28773339183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1564.762375</v>
      </c>
    </row>
    <row r="43" spans="1:14" ht="15.75" thickBot="1">
      <c r="B43" s="823" t="s">
        <v>953</v>
      </c>
      <c r="C43" s="824"/>
      <c r="D43" s="824"/>
      <c r="E43" s="824"/>
      <c r="F43" s="824"/>
      <c r="G43" s="824"/>
      <c r="H43" s="824"/>
      <c r="I43" s="824"/>
      <c r="J43" s="824"/>
      <c r="K43" s="824"/>
      <c r="L43" s="824"/>
      <c r="M43" s="825"/>
      <c r="N43" s="398">
        <f>SUM(N36:N42)</f>
        <v>258805.02594412013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545.43985208419372</v>
      </c>
      <c r="N48" s="276">
        <f>K48*M48</f>
        <v>5454.3985208419372</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8996.3115809097253</v>
      </c>
      <c r="N49" s="276">
        <f>K49*M49</f>
        <v>8996.3115809097253</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15487.5</v>
      </c>
      <c r="N50" s="276">
        <f>K50*M50</f>
        <v>15487.5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8</v>
      </c>
      <c r="N70" s="399">
        <f>K70/M70</f>
        <v>31295.247499999998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31295.247499999998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320038.4835458718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64007.696709174365</v>
      </c>
      <c r="M83" s="858"/>
      <c r="N83" s="54"/>
    </row>
    <row r="84" spans="1:14">
      <c r="B84" s="92" t="s">
        <v>973</v>
      </c>
      <c r="C84" s="93"/>
      <c r="D84" s="93"/>
      <c r="E84" s="93"/>
      <c r="F84" s="93"/>
      <c r="G84" s="93"/>
      <c r="H84" s="93"/>
      <c r="I84" s="90"/>
      <c r="J84" s="91"/>
      <c r="K84" s="308">
        <v>0.05</v>
      </c>
      <c r="L84" s="857">
        <f>N78*K84</f>
        <v>16001.924177293591</v>
      </c>
      <c r="M84" s="858"/>
      <c r="N84" s="54"/>
    </row>
    <row r="85" spans="1:14" ht="15.75" thickBot="1">
      <c r="B85" s="94" t="s">
        <v>974</v>
      </c>
      <c r="C85" s="95"/>
      <c r="D85" s="95"/>
      <c r="E85" s="95"/>
      <c r="F85" s="95"/>
      <c r="G85" s="95"/>
      <c r="H85" s="95"/>
      <c r="I85" s="96"/>
      <c r="J85" s="97"/>
      <c r="K85" s="309">
        <v>0.05</v>
      </c>
      <c r="L85" s="859">
        <f>N78*K85</f>
        <v>16001.924177293591</v>
      </c>
      <c r="M85" s="860"/>
      <c r="N85" s="54"/>
    </row>
    <row r="86" spans="1:14" ht="15.75" thickBot="1">
      <c r="B86" s="823" t="s">
        <v>953</v>
      </c>
      <c r="C86" s="824"/>
      <c r="D86" s="824"/>
      <c r="E86" s="824"/>
      <c r="F86" s="824"/>
      <c r="G86" s="824"/>
      <c r="H86" s="824"/>
      <c r="I86" s="824"/>
      <c r="J86" s="824"/>
      <c r="K86" s="824"/>
      <c r="L86" s="824"/>
      <c r="M86" s="825"/>
      <c r="N86" s="55">
        <f>L83+L84+L85</f>
        <v>96011.545063761543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416050.02860963333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185721.97583572831</v>
      </c>
      <c r="L36" s="274"/>
      <c r="M36" s="275">
        <v>0.9375</v>
      </c>
      <c r="N36" s="276">
        <f>K36/M36</f>
        <v>198103.44089144355</v>
      </c>
    </row>
    <row r="37" spans="1:14">
      <c r="A37" s="147" t="s">
        <v>373</v>
      </c>
      <c r="B37" s="836" t="str">
        <f>VLOOKUP(A37,EQUIPOS!A7:D154,3,FALSE)</f>
        <v>Volqueta 6 m3</v>
      </c>
      <c r="C37" s="837"/>
      <c r="D37" s="837"/>
      <c r="E37" s="837"/>
      <c r="F37" s="837"/>
      <c r="G37" s="837"/>
      <c r="H37" s="838"/>
      <c r="I37" s="271"/>
      <c r="J37" s="272"/>
      <c r="K37" s="273">
        <f>VLOOKUP(A37,EQUIPOS!A7:D164,4,FALSE)</f>
        <v>71518.28773339183</v>
      </c>
      <c r="L37" s="274"/>
      <c r="M37" s="275">
        <v>0.9375</v>
      </c>
      <c r="N37" s="276">
        <f>K37/M37</f>
        <v>76286.173582284624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1669.0798666666667</v>
      </c>
    </row>
    <row r="43" spans="1:14" ht="15.75" thickBot="1">
      <c r="B43" s="823" t="s">
        <v>953</v>
      </c>
      <c r="C43" s="824"/>
      <c r="D43" s="824"/>
      <c r="E43" s="824"/>
      <c r="F43" s="824"/>
      <c r="G43" s="824"/>
      <c r="H43" s="824"/>
      <c r="I43" s="824"/>
      <c r="J43" s="824"/>
      <c r="K43" s="824"/>
      <c r="L43" s="824"/>
      <c r="M43" s="825"/>
      <c r="N43" s="398">
        <f>SUM(N36:N42)</f>
        <v>276058.69434039481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15487.5</v>
      </c>
      <c r="N49" s="276">
        <f>K49*M49</f>
        <v>15487.5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9"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2">
        <v>7.5</v>
      </c>
      <c r="N70" s="399">
        <f>K70/M70</f>
        <v>33381.597333333331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33381.597333333331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339378.50177547982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67875.700355095963</v>
      </c>
      <c r="M83" s="858"/>
      <c r="N83" s="54"/>
    </row>
    <row r="84" spans="1:14">
      <c r="B84" s="92" t="s">
        <v>973</v>
      </c>
      <c r="C84" s="93"/>
      <c r="D84" s="93"/>
      <c r="E84" s="93"/>
      <c r="F84" s="93"/>
      <c r="G84" s="93"/>
      <c r="H84" s="93"/>
      <c r="I84" s="90"/>
      <c r="J84" s="91"/>
      <c r="K84" s="308">
        <v>0.05</v>
      </c>
      <c r="L84" s="857">
        <f>N78*K84</f>
        <v>16968.925088773991</v>
      </c>
      <c r="M84" s="858"/>
      <c r="N84" s="54"/>
    </row>
    <row r="85" spans="1:14" ht="15.75" thickBot="1">
      <c r="B85" s="94" t="s">
        <v>974</v>
      </c>
      <c r="C85" s="95"/>
      <c r="D85" s="95"/>
      <c r="E85" s="95"/>
      <c r="F85" s="95"/>
      <c r="G85" s="95"/>
      <c r="H85" s="95"/>
      <c r="I85" s="96"/>
      <c r="J85" s="97"/>
      <c r="K85" s="309">
        <v>0.05</v>
      </c>
      <c r="L85" s="859">
        <f>N78*K85</f>
        <v>16968.925088773991</v>
      </c>
      <c r="M85" s="860"/>
      <c r="N85" s="54"/>
    </row>
    <row r="86" spans="1:14" ht="15.75" thickBot="1">
      <c r="B86" s="823" t="s">
        <v>953</v>
      </c>
      <c r="C86" s="824"/>
      <c r="D86" s="824"/>
      <c r="E86" s="824"/>
      <c r="F86" s="824"/>
      <c r="G86" s="824"/>
      <c r="H86" s="824"/>
      <c r="I86" s="824"/>
      <c r="J86" s="824"/>
      <c r="K86" s="824"/>
      <c r="L86" s="824"/>
      <c r="M86" s="825"/>
      <c r="N86" s="55">
        <f>L83+L84+L85</f>
        <v>101813.55053264395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441192.05230812379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1433</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185721.97583572831</v>
      </c>
      <c r="L36" s="274"/>
      <c r="M36" s="275">
        <v>1.5</v>
      </c>
      <c r="N36" s="276">
        <f>K36/M36</f>
        <v>123814.65055715221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1043.1749166666666</v>
      </c>
    </row>
    <row r="43" spans="1:14" ht="15.75" thickBot="1">
      <c r="B43" s="823" t="s">
        <v>953</v>
      </c>
      <c r="C43" s="824"/>
      <c r="D43" s="824"/>
      <c r="E43" s="824"/>
      <c r="F43" s="824"/>
      <c r="G43" s="824"/>
      <c r="H43" s="824"/>
      <c r="I43" s="824"/>
      <c r="J43" s="824"/>
      <c r="K43" s="824"/>
      <c r="L43" s="824"/>
      <c r="M43" s="825"/>
      <c r="N43" s="398">
        <f>SUM(N36:N42)</f>
        <v>124857.82547381888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15487.5</v>
      </c>
      <c r="N49" s="276">
        <f>K49*M49</f>
        <v>15487.5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99">
        <f>K70/M70</f>
        <v>20863.498333333333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20863.498333333333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175659.53390890386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35131.906781780774</v>
      </c>
      <c r="M83" s="858"/>
      <c r="N83" s="54"/>
    </row>
    <row r="84" spans="1:14">
      <c r="B84" s="92" t="s">
        <v>973</v>
      </c>
      <c r="C84" s="93"/>
      <c r="D84" s="93"/>
      <c r="E84" s="93"/>
      <c r="F84" s="93"/>
      <c r="G84" s="93"/>
      <c r="H84" s="93"/>
      <c r="I84" s="90"/>
      <c r="J84" s="91"/>
      <c r="K84" s="308">
        <v>0.05</v>
      </c>
      <c r="L84" s="857">
        <f>N78*K84</f>
        <v>8782.9766954451934</v>
      </c>
      <c r="M84" s="858"/>
      <c r="N84" s="54"/>
    </row>
    <row r="85" spans="1:14" ht="15.75" thickBot="1">
      <c r="B85" s="94" t="s">
        <v>974</v>
      </c>
      <c r="C85" s="95"/>
      <c r="D85" s="95"/>
      <c r="E85" s="95"/>
      <c r="F85" s="95"/>
      <c r="G85" s="95"/>
      <c r="H85" s="95"/>
      <c r="I85" s="96"/>
      <c r="J85" s="97"/>
      <c r="K85" s="309">
        <v>0.05</v>
      </c>
      <c r="L85" s="859">
        <f>N78*K85</f>
        <v>8782.9766954451934</v>
      </c>
      <c r="M85" s="860"/>
      <c r="N85" s="54"/>
    </row>
    <row r="86" spans="1:14" ht="15.75" thickBot="1">
      <c r="B86" s="823" t="s">
        <v>953</v>
      </c>
      <c r="C86" s="824"/>
      <c r="D86" s="824"/>
      <c r="E86" s="824"/>
      <c r="F86" s="824"/>
      <c r="G86" s="824"/>
      <c r="H86" s="824"/>
      <c r="I86" s="824"/>
      <c r="J86" s="824"/>
      <c r="K86" s="824"/>
      <c r="L86" s="824"/>
      <c r="M86" s="825"/>
      <c r="N86" s="55">
        <f>L83+L84+L85</f>
        <v>52697.860172671157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228357.39408157501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185721.97583572831</v>
      </c>
      <c r="L36" s="274"/>
      <c r="M36" s="275">
        <v>1.375</v>
      </c>
      <c r="N36" s="276">
        <f>K36/M36</f>
        <v>135070.52788052967</v>
      </c>
    </row>
    <row r="37" spans="1:14">
      <c r="A37" s="147" t="s">
        <v>373</v>
      </c>
      <c r="B37" s="836" t="str">
        <f>VLOOKUP(A37,EQUIPOS!A7:D154,3,FALSE)</f>
        <v>Volqueta 6 m3</v>
      </c>
      <c r="C37" s="837"/>
      <c r="D37" s="837"/>
      <c r="E37" s="837"/>
      <c r="F37" s="837"/>
      <c r="G37" s="837"/>
      <c r="H37" s="838"/>
      <c r="I37" s="271"/>
      <c r="J37" s="272"/>
      <c r="K37" s="273">
        <f>VLOOKUP(A37,EQUIPOS!A7:D164,4,FALSE)</f>
        <v>71518.28773339183</v>
      </c>
      <c r="L37" s="274"/>
      <c r="M37" s="275">
        <v>1.375</v>
      </c>
      <c r="N37" s="276">
        <f>K37/M37</f>
        <v>52013.300169739516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1138.0089999999998</v>
      </c>
    </row>
    <row r="43" spans="1:14" ht="15.75" thickBot="1">
      <c r="B43" s="823" t="s">
        <v>953</v>
      </c>
      <c r="C43" s="824"/>
      <c r="D43" s="824"/>
      <c r="E43" s="824"/>
      <c r="F43" s="824"/>
      <c r="G43" s="824"/>
      <c r="H43" s="824"/>
      <c r="I43" s="824"/>
      <c r="J43" s="824"/>
      <c r="K43" s="824"/>
      <c r="L43" s="824"/>
      <c r="M43" s="825"/>
      <c r="N43" s="398">
        <f>SUM(N36:N42)</f>
        <v>188221.83705026918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15487.5</v>
      </c>
      <c r="N49" s="276">
        <f>K49*M49</f>
        <v>15487.5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11</v>
      </c>
      <c r="N70" s="399">
        <f>K70/M70</f>
        <v>22760.179999999997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22760.179999999997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240920.22715202085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48184.04543040417</v>
      </c>
      <c r="M83" s="858"/>
      <c r="N83" s="54"/>
    </row>
    <row r="84" spans="1:14">
      <c r="B84" s="92" t="s">
        <v>973</v>
      </c>
      <c r="C84" s="93"/>
      <c r="D84" s="93"/>
      <c r="E84" s="93"/>
      <c r="F84" s="93"/>
      <c r="G84" s="93"/>
      <c r="H84" s="93"/>
      <c r="I84" s="90"/>
      <c r="J84" s="91"/>
      <c r="K84" s="308">
        <v>0.05</v>
      </c>
      <c r="L84" s="857">
        <f>N78*K84</f>
        <v>12046.011357601043</v>
      </c>
      <c r="M84" s="858"/>
      <c r="N84" s="54"/>
    </row>
    <row r="85" spans="1:14" ht="15.75" thickBot="1">
      <c r="B85" s="94" t="s">
        <v>974</v>
      </c>
      <c r="C85" s="95"/>
      <c r="D85" s="95"/>
      <c r="E85" s="95"/>
      <c r="F85" s="95"/>
      <c r="G85" s="95"/>
      <c r="H85" s="95"/>
      <c r="I85" s="96"/>
      <c r="J85" s="97"/>
      <c r="K85" s="309">
        <v>0.05</v>
      </c>
      <c r="L85" s="859">
        <f>N78*K85</f>
        <v>12046.011357601043</v>
      </c>
      <c r="M85" s="860"/>
      <c r="N85" s="54"/>
    </row>
    <row r="86" spans="1:14" ht="15.75" thickBot="1">
      <c r="B86" s="823" t="s">
        <v>953</v>
      </c>
      <c r="C86" s="824"/>
      <c r="D86" s="824"/>
      <c r="E86" s="824"/>
      <c r="F86" s="824"/>
      <c r="G86" s="824"/>
      <c r="H86" s="824"/>
      <c r="I86" s="824"/>
      <c r="J86" s="824"/>
      <c r="K86" s="824"/>
      <c r="L86" s="824"/>
      <c r="M86" s="825"/>
      <c r="N86" s="55">
        <f>L83+L84+L85</f>
        <v>72276.068145606259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313196.2952976271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185721.97583572831</v>
      </c>
      <c r="L36" s="274"/>
      <c r="M36" s="275">
        <v>1.3125</v>
      </c>
      <c r="N36" s="276">
        <f>K36/M36</f>
        <v>141502.45777960253</v>
      </c>
    </row>
    <row r="37" spans="1:14">
      <c r="A37" s="147" t="s">
        <v>373</v>
      </c>
      <c r="B37" s="836" t="str">
        <f>VLOOKUP(A37,EQUIPOS!A7:D154,3,FALSE)</f>
        <v>Volqueta 6 m3</v>
      </c>
      <c r="C37" s="837"/>
      <c r="D37" s="837"/>
      <c r="E37" s="837"/>
      <c r="F37" s="837"/>
      <c r="G37" s="837"/>
      <c r="H37" s="838"/>
      <c r="I37" s="271"/>
      <c r="J37" s="272"/>
      <c r="K37" s="273">
        <f>VLOOKUP(A37,EQUIPOS!A7:D164,4,FALSE)</f>
        <v>71518.28773339183</v>
      </c>
      <c r="L37" s="274"/>
      <c r="M37" s="275">
        <v>1.3125</v>
      </c>
      <c r="N37" s="276">
        <f>K37/M37</f>
        <v>54490.123987346153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1192.1999047619047</v>
      </c>
    </row>
    <row r="43" spans="1:14" ht="15.75" thickBot="1">
      <c r="B43" s="823" t="s">
        <v>953</v>
      </c>
      <c r="C43" s="824"/>
      <c r="D43" s="824"/>
      <c r="E43" s="824"/>
      <c r="F43" s="824"/>
      <c r="G43" s="824"/>
      <c r="H43" s="824"/>
      <c r="I43" s="824"/>
      <c r="J43" s="824"/>
      <c r="K43" s="824"/>
      <c r="L43" s="824"/>
      <c r="M43" s="825"/>
      <c r="N43" s="398">
        <f>SUM(N36:N42)</f>
        <v>197184.7816717106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545.43985208419372</v>
      </c>
      <c r="N48" s="276">
        <f>K48*M48</f>
        <v>5454.3985208419372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15487.5</v>
      </c>
      <c r="N49" s="276">
        <f>K49*M49</f>
        <v>15487.5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8996.3115809097253</v>
      </c>
      <c r="N50" s="276">
        <f>K50*M50</f>
        <v>8996.3115809097253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29938.210101751662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10.5</v>
      </c>
      <c r="N70" s="399">
        <f>K70/M70</f>
        <v>23843.998095238094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23843.998095238094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250966.98986870036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50193.397973740073</v>
      </c>
      <c r="M83" s="858"/>
      <c r="N83" s="54"/>
    </row>
    <row r="84" spans="1:14">
      <c r="B84" s="92" t="s">
        <v>973</v>
      </c>
      <c r="C84" s="93"/>
      <c r="D84" s="93"/>
      <c r="E84" s="93"/>
      <c r="F84" s="93"/>
      <c r="G84" s="93"/>
      <c r="H84" s="93"/>
      <c r="I84" s="90"/>
      <c r="J84" s="91"/>
      <c r="K84" s="308">
        <v>0.05</v>
      </c>
      <c r="L84" s="857">
        <f>N78*K84</f>
        <v>12548.349493435018</v>
      </c>
      <c r="M84" s="858"/>
      <c r="N84" s="54"/>
    </row>
    <row r="85" spans="1:14" ht="15.75" thickBot="1">
      <c r="B85" s="94" t="s">
        <v>974</v>
      </c>
      <c r="C85" s="95"/>
      <c r="D85" s="95"/>
      <c r="E85" s="95"/>
      <c r="F85" s="95"/>
      <c r="G85" s="95"/>
      <c r="H85" s="95"/>
      <c r="I85" s="96"/>
      <c r="J85" s="97"/>
      <c r="K85" s="309">
        <v>0.05</v>
      </c>
      <c r="L85" s="859">
        <f>N78*K85</f>
        <v>12548.349493435018</v>
      </c>
      <c r="M85" s="860"/>
      <c r="N85" s="54"/>
    </row>
    <row r="86" spans="1:14" ht="15.75" thickBot="1">
      <c r="B86" s="823" t="s">
        <v>953</v>
      </c>
      <c r="C86" s="824"/>
      <c r="D86" s="824"/>
      <c r="E86" s="824"/>
      <c r="F86" s="824"/>
      <c r="G86" s="824"/>
      <c r="H86" s="824"/>
      <c r="I86" s="824"/>
      <c r="J86" s="824"/>
      <c r="K86" s="824"/>
      <c r="L86" s="824"/>
      <c r="M86" s="825"/>
      <c r="N86" s="55">
        <f>L83+L84+L85</f>
        <v>75290.096960610113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326257.08682931046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66</v>
      </c>
      <c r="N36" s="276">
        <f>K36/M36</f>
        <v>2091.1255154713176</v>
      </c>
    </row>
    <row r="37" spans="1:14">
      <c r="A37" s="147"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149815.72717415419</v>
      </c>
      <c r="L37" s="274"/>
      <c r="M37" s="275">
        <v>100</v>
      </c>
      <c r="N37" s="276">
        <f>K37/M37</f>
        <v>1498.157271741542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1.1854260416666667</v>
      </c>
    </row>
    <row r="43" spans="1:14" ht="15.75" thickBot="1">
      <c r="B43" s="823" t="s">
        <v>953</v>
      </c>
      <c r="C43" s="824"/>
      <c r="D43" s="824"/>
      <c r="E43" s="824"/>
      <c r="F43" s="824"/>
      <c r="G43" s="824"/>
      <c r="H43" s="824"/>
      <c r="I43" s="824"/>
      <c r="J43" s="824"/>
      <c r="K43" s="824"/>
      <c r="L43" s="824"/>
      <c r="M43" s="825"/>
      <c r="N43" s="398">
        <f>SUM(N36:N42)</f>
        <v>3590.4682132545263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5347.740727983889</v>
      </c>
      <c r="N48" s="276">
        <f>K48*M48</f>
        <v>5347.740727983889</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5347.740727983889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118.54260416666666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9056.7515454050827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1811.3503090810166</v>
      </c>
      <c r="M83" s="858"/>
      <c r="N83" s="54"/>
    </row>
    <row r="84" spans="1:14">
      <c r="B84" s="92" t="s">
        <v>973</v>
      </c>
      <c r="C84" s="93"/>
      <c r="D84" s="93"/>
      <c r="E84" s="93"/>
      <c r="F84" s="93"/>
      <c r="G84" s="93"/>
      <c r="H84" s="93"/>
      <c r="I84" s="90"/>
      <c r="J84" s="91"/>
      <c r="K84" s="308">
        <v>0.05</v>
      </c>
      <c r="L84" s="857">
        <f>N78*K84</f>
        <v>452.83757727025414</v>
      </c>
      <c r="M84" s="858"/>
      <c r="N84" s="54"/>
    </row>
    <row r="85" spans="1:14" ht="15.75" thickBot="1">
      <c r="B85" s="94" t="s">
        <v>974</v>
      </c>
      <c r="C85" s="95"/>
      <c r="D85" s="95"/>
      <c r="E85" s="95"/>
      <c r="F85" s="95"/>
      <c r="G85" s="95"/>
      <c r="H85" s="95"/>
      <c r="I85" s="96"/>
      <c r="J85" s="97"/>
      <c r="K85" s="309">
        <v>0.05</v>
      </c>
      <c r="L85" s="859">
        <f>N78*K85</f>
        <v>452.83757727025414</v>
      </c>
      <c r="M85" s="860"/>
      <c r="N85" s="54"/>
    </row>
    <row r="86" spans="1:14" ht="15.75" thickBot="1">
      <c r="B86" s="823" t="s">
        <v>953</v>
      </c>
      <c r="C86" s="824"/>
      <c r="D86" s="824"/>
      <c r="E86" s="824"/>
      <c r="F86" s="824"/>
      <c r="G86" s="824"/>
      <c r="H86" s="824"/>
      <c r="I86" s="824"/>
      <c r="J86" s="824"/>
      <c r="K86" s="824"/>
      <c r="L86" s="824"/>
      <c r="M86" s="825"/>
      <c r="N86" s="55">
        <f>L83+L84+L85</f>
        <v>2717.025463621525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11773.777009026608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66</v>
      </c>
      <c r="N36" s="276">
        <f>K36/M36</f>
        <v>2091.1255154713176</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1.1854260416666667</v>
      </c>
    </row>
    <row r="43" spans="1:14" ht="15.75" thickBot="1">
      <c r="B43" s="823" t="s">
        <v>953</v>
      </c>
      <c r="C43" s="824"/>
      <c r="D43" s="824"/>
      <c r="E43" s="824"/>
      <c r="F43" s="824"/>
      <c r="G43" s="824"/>
      <c r="H43" s="824"/>
      <c r="I43" s="824"/>
      <c r="J43" s="824"/>
      <c r="K43" s="824"/>
      <c r="L43" s="824"/>
      <c r="M43" s="825"/>
      <c r="N43" s="398">
        <f>SUM(N36:N42)</f>
        <v>2092.3109415129843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118.54260416666666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2210.8535456796508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442.17070913593017</v>
      </c>
      <c r="M83" s="858"/>
      <c r="N83" s="54"/>
    </row>
    <row r="84" spans="1:14">
      <c r="B84" s="92" t="s">
        <v>973</v>
      </c>
      <c r="C84" s="93"/>
      <c r="D84" s="93"/>
      <c r="E84" s="93"/>
      <c r="F84" s="93"/>
      <c r="G84" s="93"/>
      <c r="H84" s="93"/>
      <c r="I84" s="90"/>
      <c r="J84" s="91"/>
      <c r="K84" s="308">
        <v>0.05</v>
      </c>
      <c r="L84" s="857">
        <f>N78*K84</f>
        <v>110.54267728398254</v>
      </c>
      <c r="M84" s="858"/>
      <c r="N84" s="54"/>
    </row>
    <row r="85" spans="1:14" ht="15.75" thickBot="1">
      <c r="B85" s="94" t="s">
        <v>974</v>
      </c>
      <c r="C85" s="95"/>
      <c r="D85" s="95"/>
      <c r="E85" s="95"/>
      <c r="F85" s="95"/>
      <c r="G85" s="95"/>
      <c r="H85" s="95"/>
      <c r="I85" s="96"/>
      <c r="J85" s="97"/>
      <c r="K85" s="309">
        <v>0.05</v>
      </c>
      <c r="L85" s="859">
        <f>N78*K85</f>
        <v>110.54267728398254</v>
      </c>
      <c r="M85" s="860"/>
      <c r="N85" s="54"/>
    </row>
    <row r="86" spans="1:14" ht="15.75" thickBot="1">
      <c r="B86" s="823" t="s">
        <v>953</v>
      </c>
      <c r="C86" s="824"/>
      <c r="D86" s="824"/>
      <c r="E86" s="824"/>
      <c r="F86" s="824"/>
      <c r="G86" s="824"/>
      <c r="H86" s="824"/>
      <c r="I86" s="824"/>
      <c r="J86" s="824"/>
      <c r="K86" s="824"/>
      <c r="L86" s="824"/>
      <c r="M86" s="825"/>
      <c r="N86" s="55">
        <f>L83+L84+L85</f>
        <v>663.25606370389528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2874.1096093835458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B54" sqref="B5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180</v>
      </c>
      <c r="B36" s="836" t="str">
        <f>VLOOKUP(A36,EQUIPOS!A6:D154,3,FALSE)</f>
        <v>Compresor 120 HP, con martillo.</v>
      </c>
      <c r="C36" s="837"/>
      <c r="D36" s="837"/>
      <c r="E36" s="837"/>
      <c r="F36" s="837"/>
      <c r="G36" s="837"/>
      <c r="H36" s="838"/>
      <c r="I36" s="271"/>
      <c r="J36" s="272"/>
      <c r="K36" s="273">
        <f>VLOOKUP(A36,EQUIPOS!A6:D163,4,FALSE)</f>
        <v>95705.950322682969</v>
      </c>
      <c r="L36" s="274"/>
      <c r="M36" s="275">
        <v>66</v>
      </c>
      <c r="N36" s="276">
        <f>K36/M36</f>
        <v>1450.0901564042874</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149815.72717415419</v>
      </c>
      <c r="L37" s="274"/>
      <c r="M37" s="275">
        <v>100</v>
      </c>
      <c r="N37" s="276">
        <f>K37/M37</f>
        <v>1498.157271741542</v>
      </c>
    </row>
    <row r="38" spans="1:14">
      <c r="A38" t="s">
        <v>312</v>
      </c>
      <c r="B38" s="836" t="str">
        <f>VLOOKUP(A38,EQUIPOS!A8:D154,3,FALSE)</f>
        <v>Retroexcavadora sobre oruga, potencia 138 HP, balde de 1,5 m3.</v>
      </c>
      <c r="C38" s="837"/>
      <c r="D38" s="837"/>
      <c r="E38" s="837"/>
      <c r="F38" s="837"/>
      <c r="G38" s="837"/>
      <c r="H38" s="838"/>
      <c r="I38" s="271"/>
      <c r="J38" s="272"/>
      <c r="K38" s="273">
        <f>VLOOKUP(A38,EQUIPOS!A8:D165,4,FALSE)</f>
        <v>138014.28402110696</v>
      </c>
      <c r="L38" s="274"/>
      <c r="M38" s="275">
        <v>66</v>
      </c>
      <c r="N38" s="276">
        <f>K38/M38</f>
        <v>2091.1255154713176</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N78*L42</f>
        <v>6.4119976747881813</v>
      </c>
    </row>
    <row r="43" spans="1:14" ht="15.75" thickBot="1">
      <c r="B43" s="823" t="s">
        <v>953</v>
      </c>
      <c r="C43" s="824"/>
      <c r="D43" s="824"/>
      <c r="E43" s="824"/>
      <c r="F43" s="824"/>
      <c r="G43" s="824"/>
      <c r="H43" s="824"/>
      <c r="I43" s="824"/>
      <c r="J43" s="824"/>
      <c r="K43" s="824"/>
      <c r="L43" s="824"/>
      <c r="M43" s="825"/>
      <c r="N43" s="398">
        <f>SUM(N36:N42)</f>
        <v>5045.784941291935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6716.7407527694641</v>
      </c>
      <c r="N48" s="276">
        <f>K48*M48</f>
        <v>1343.348150553893</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4024.6440570865871</v>
      </c>
      <c r="N49" s="276">
        <f t="shared" ref="N49:N54" si="0">K49*M49</f>
        <v>12073.932171259761</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12966.347374793555</v>
      </c>
      <c r="N50" s="276">
        <f t="shared" si="0"/>
        <v>3889.9042124380662</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2114.2544761481372</v>
      </c>
      <c r="N51" s="276">
        <f t="shared" si="0"/>
        <v>422.85089522962744</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1528.3116647507602</v>
      </c>
      <c r="N52" s="276">
        <f t="shared" si="0"/>
        <v>764.1558323753801</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5347.740727983889</v>
      </c>
      <c r="N54" s="276">
        <f t="shared" si="0"/>
        <v>5347.740727983889</v>
      </c>
    </row>
    <row r="55" spans="1:14" ht="15.75" thickBot="1">
      <c r="B55" s="818"/>
      <c r="C55" s="819"/>
      <c r="D55" s="819"/>
      <c r="E55" s="819"/>
      <c r="F55" s="819"/>
      <c r="G55" s="819"/>
      <c r="H55" s="819"/>
      <c r="I55" s="820"/>
      <c r="J55" s="45"/>
      <c r="K55" s="47"/>
      <c r="L55" s="821"/>
      <c r="M55" s="822"/>
      <c r="N55" s="48"/>
    </row>
    <row r="56" spans="1:14" ht="15.75" thickBot="1">
      <c r="B56" s="823" t="s">
        <v>953</v>
      </c>
      <c r="C56" s="824"/>
      <c r="D56" s="824"/>
      <c r="E56" s="824"/>
      <c r="F56" s="824"/>
      <c r="G56" s="824"/>
      <c r="H56" s="824"/>
      <c r="I56" s="824"/>
      <c r="J56" s="824"/>
      <c r="K56" s="824"/>
      <c r="L56" s="824"/>
      <c r="M56" s="825"/>
      <c r="N56" s="398">
        <f>SUM(N48:N55)</f>
        <v>23841.931989840617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299">
        <v>528</v>
      </c>
      <c r="N72" s="399">
        <f>K72/M72</f>
        <v>118.54260416666666</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3" t="s">
        <v>953</v>
      </c>
      <c r="C78" s="824"/>
      <c r="D78" s="824"/>
      <c r="E78" s="824"/>
      <c r="F78" s="824"/>
      <c r="G78" s="824"/>
      <c r="H78" s="824"/>
      <c r="I78" s="830"/>
      <c r="J78" s="830"/>
      <c r="K78" s="830"/>
      <c r="L78" s="830"/>
      <c r="M78" s="831"/>
      <c r="N78" s="305">
        <f>SUM(N72:N77)</f>
        <v>320.59988373940905</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29208.316814871963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5841.6633629743928</v>
      </c>
      <c r="M85" s="858"/>
      <c r="N85" s="54"/>
    </row>
    <row r="86" spans="1:14">
      <c r="B86" s="92" t="s">
        <v>973</v>
      </c>
      <c r="C86" s="93"/>
      <c r="D86" s="93"/>
      <c r="E86" s="93"/>
      <c r="F86" s="93"/>
      <c r="G86" s="93"/>
      <c r="H86" s="93"/>
      <c r="I86" s="90"/>
      <c r="J86" s="91"/>
      <c r="K86" s="308">
        <v>0.05</v>
      </c>
      <c r="L86" s="857">
        <f>N80*K86</f>
        <v>1460.4158407435982</v>
      </c>
      <c r="M86" s="858"/>
      <c r="N86" s="54"/>
    </row>
    <row r="87" spans="1:14" ht="15.75" thickBot="1">
      <c r="B87" s="94" t="s">
        <v>974</v>
      </c>
      <c r="C87" s="95"/>
      <c r="D87" s="95"/>
      <c r="E87" s="95"/>
      <c r="F87" s="95"/>
      <c r="G87" s="95"/>
      <c r="H87" s="95"/>
      <c r="I87" s="96"/>
      <c r="J87" s="97"/>
      <c r="K87" s="309">
        <v>0.05</v>
      </c>
      <c r="L87" s="859">
        <f>N80*K87</f>
        <v>1460.4158407435982</v>
      </c>
      <c r="M87" s="860"/>
      <c r="N87" s="54"/>
    </row>
    <row r="88" spans="1:14" ht="15.75" thickBot="1">
      <c r="B88" s="823" t="s">
        <v>953</v>
      </c>
      <c r="C88" s="824"/>
      <c r="D88" s="824"/>
      <c r="E88" s="824"/>
      <c r="F88" s="824"/>
      <c r="G88" s="824"/>
      <c r="H88" s="824"/>
      <c r="I88" s="824"/>
      <c r="J88" s="824"/>
      <c r="K88" s="824"/>
      <c r="L88" s="824"/>
      <c r="M88" s="825"/>
      <c r="N88" s="55">
        <f>L85+L86+L87</f>
        <v>8762.4950444615897</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37970.811859333553</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2215</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2216</v>
      </c>
      <c r="C106" s="34"/>
      <c r="D106" s="34"/>
      <c r="E106" s="34"/>
      <c r="F106" s="34"/>
      <c r="G106" s="34"/>
      <c r="H106" s="34"/>
      <c r="I106" s="34"/>
      <c r="J106" s="34"/>
      <c r="K106" s="34"/>
      <c r="L106" s="34"/>
      <c r="M106" s="34"/>
      <c r="N106" s="35"/>
    </row>
    <row r="107" spans="2:14" ht="15" customHeight="1">
      <c r="B107" s="861" t="s">
        <v>2217</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2218</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2219</v>
      </c>
      <c r="C120" s="58"/>
      <c r="D120" s="58"/>
      <c r="E120" s="15"/>
      <c r="F120" s="15"/>
      <c r="G120" s="15"/>
      <c r="H120" s="15"/>
      <c r="I120" s="15"/>
      <c r="J120" s="800"/>
      <c r="K120" s="800"/>
      <c r="L120" s="800"/>
      <c r="M120" s="800"/>
      <c r="N120" s="801"/>
    </row>
    <row r="121" spans="2:14" ht="15.75" thickBot="1">
      <c r="B121" s="265" t="s">
        <v>2220</v>
      </c>
      <c r="C121" s="397"/>
      <c r="D121" s="397"/>
      <c r="E121" s="60"/>
      <c r="F121" s="60"/>
      <c r="G121" s="60"/>
      <c r="H121" s="60"/>
      <c r="I121" s="60"/>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66</v>
      </c>
      <c r="N36" s="276">
        <f>K36/M36</f>
        <v>2091.1255154713176</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149815.72717415419</v>
      </c>
      <c r="L37" s="274"/>
      <c r="M37" s="275">
        <v>100</v>
      </c>
      <c r="N37" s="276">
        <f>K37/M37</f>
        <v>1498.157271741542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1.1854260416666667</v>
      </c>
    </row>
    <row r="43" spans="1:14" ht="15.75" thickBot="1">
      <c r="B43" s="823" t="s">
        <v>953</v>
      </c>
      <c r="C43" s="824"/>
      <c r="D43" s="824"/>
      <c r="E43" s="824"/>
      <c r="F43" s="824"/>
      <c r="G43" s="824"/>
      <c r="H43" s="824"/>
      <c r="I43" s="824"/>
      <c r="J43" s="824"/>
      <c r="K43" s="824"/>
      <c r="L43" s="824"/>
      <c r="M43" s="825"/>
      <c r="N43" s="398">
        <f>SUM(N36:N42)</f>
        <v>3590.4682132545263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5347.740727983889</v>
      </c>
      <c r="N48" s="276">
        <f>K48*M48</f>
        <v>5347.740727983889</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5347.740727983889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118.54260416666666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9056.7515454050827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1811.3503090810166</v>
      </c>
      <c r="M83" s="858"/>
      <c r="N83" s="54"/>
    </row>
    <row r="84" spans="1:14">
      <c r="B84" s="92" t="s">
        <v>973</v>
      </c>
      <c r="C84" s="93"/>
      <c r="D84" s="93"/>
      <c r="E84" s="93"/>
      <c r="F84" s="93"/>
      <c r="G84" s="93"/>
      <c r="H84" s="93"/>
      <c r="I84" s="90"/>
      <c r="J84" s="91"/>
      <c r="K84" s="308">
        <v>0.05</v>
      </c>
      <c r="L84" s="857">
        <f>N78*K84</f>
        <v>452.83757727025414</v>
      </c>
      <c r="M84" s="858"/>
      <c r="N84" s="54"/>
    </row>
    <row r="85" spans="1:14" ht="15.75" thickBot="1">
      <c r="B85" s="94" t="s">
        <v>974</v>
      </c>
      <c r="C85" s="95"/>
      <c r="D85" s="95"/>
      <c r="E85" s="95"/>
      <c r="F85" s="95"/>
      <c r="G85" s="95"/>
      <c r="H85" s="95"/>
      <c r="I85" s="96"/>
      <c r="J85" s="97"/>
      <c r="K85" s="309">
        <v>0.05</v>
      </c>
      <c r="L85" s="859">
        <f>N78*K85</f>
        <v>452.83757727025414</v>
      </c>
      <c r="M85" s="860"/>
      <c r="N85" s="54"/>
    </row>
    <row r="86" spans="1:14" ht="15.75" thickBot="1">
      <c r="B86" s="823" t="s">
        <v>953</v>
      </c>
      <c r="C86" s="824"/>
      <c r="D86" s="824"/>
      <c r="E86" s="824"/>
      <c r="F86" s="824"/>
      <c r="G86" s="824"/>
      <c r="H86" s="824"/>
      <c r="I86" s="824"/>
      <c r="J86" s="824"/>
      <c r="K86" s="824"/>
      <c r="L86" s="824"/>
      <c r="M86" s="825"/>
      <c r="N86" s="55">
        <f>L83+L84+L85</f>
        <v>2717.025463621525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11773.777009026608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2" sqref="O5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66</v>
      </c>
      <c r="N36" s="276">
        <f>K36/M36</f>
        <v>2091.1255154713176</v>
      </c>
    </row>
    <row r="37" spans="1:14">
      <c r="A37" s="111" t="s">
        <v>180</v>
      </c>
      <c r="B37" s="836" t="str">
        <f>VLOOKUP(A37,EQUIPOS!A7:D154,3,FALSE)</f>
        <v>Compresor 120 HP, con martillo.</v>
      </c>
      <c r="C37" s="837"/>
      <c r="D37" s="837"/>
      <c r="E37" s="837"/>
      <c r="F37" s="837"/>
      <c r="G37" s="837"/>
      <c r="H37" s="838"/>
      <c r="I37" s="271"/>
      <c r="J37" s="272"/>
      <c r="K37" s="273">
        <f>VLOOKUP(A37,EQUIPOS!A7:D164,4,FALSE)</f>
        <v>95705.950322682969</v>
      </c>
      <c r="L37" s="274"/>
      <c r="M37" s="275">
        <v>66</v>
      </c>
      <c r="N37" s="276">
        <f>K37/M37</f>
        <v>1450.0901564042874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N79*L42</f>
        <v>6.4119976747881813</v>
      </c>
    </row>
    <row r="43" spans="1:14" ht="15.75" thickBot="1">
      <c r="B43" s="823" t="s">
        <v>953</v>
      </c>
      <c r="C43" s="824"/>
      <c r="D43" s="824"/>
      <c r="E43" s="824"/>
      <c r="F43" s="824"/>
      <c r="G43" s="824"/>
      <c r="H43" s="824"/>
      <c r="I43" s="824"/>
      <c r="J43" s="824"/>
      <c r="K43" s="824"/>
      <c r="L43" s="824"/>
      <c r="M43" s="825"/>
      <c r="N43" s="398">
        <f>SUM(N36:N42)</f>
        <v>3547.6276695503934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6716.7407527694641</v>
      </c>
      <c r="N48" s="276">
        <f t="shared" ref="N48:N52" si="0">K48*M48</f>
        <v>1343.348150553893</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4024.6440570865871</v>
      </c>
      <c r="N49" s="276">
        <f t="shared" si="0"/>
        <v>12073.932171259761</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12966.347374793555</v>
      </c>
      <c r="N50" s="276">
        <f t="shared" si="0"/>
        <v>3889.9042124380662</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2114.2544761481372</v>
      </c>
      <c r="N51" s="276">
        <f t="shared" si="0"/>
        <v>422.85089522962744</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1528.3116647507602</v>
      </c>
      <c r="N52" s="276">
        <f t="shared" si="0"/>
        <v>764.1558323753801</v>
      </c>
    </row>
    <row r="53" spans="1:14">
      <c r="B53" s="46"/>
      <c r="C53" s="285"/>
      <c r="D53" s="285"/>
      <c r="E53" s="285"/>
      <c r="F53" s="285"/>
      <c r="G53" s="285"/>
      <c r="H53" s="285"/>
      <c r="I53" s="272"/>
      <c r="J53" s="228"/>
      <c r="K53" s="286"/>
      <c r="L53" s="271"/>
      <c r="M53" s="287"/>
      <c r="N53" s="276"/>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SUM(N48:N54)</f>
        <v>18494.191261856729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948"/>
      <c r="C65" s="949"/>
      <c r="D65" s="949"/>
      <c r="E65" s="949"/>
      <c r="F65" s="949"/>
      <c r="G65" s="9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t="s">
        <v>6</v>
      </c>
      <c r="B73" s="52" t="str">
        <f>VLOOKUP(A73,'MANO DE OBRA'!A8:D68,3,FALSE)</f>
        <v xml:space="preserve">Obrero </v>
      </c>
      <c r="C73" s="50"/>
      <c r="D73" s="50"/>
      <c r="E73" s="50"/>
      <c r="F73" s="50"/>
      <c r="G73" s="50"/>
      <c r="H73" s="50"/>
      <c r="I73" s="296">
        <f>K73/J73*100</f>
        <v>33832.699999999997</v>
      </c>
      <c r="J73" s="297">
        <v>185</v>
      </c>
      <c r="K73" s="298">
        <f>VLOOKUP(A73,'MANO DE OBRA'!A8:D99,4,FALSE)</f>
        <v>62590.494999999995</v>
      </c>
      <c r="L73" s="53"/>
      <c r="M73" s="299">
        <v>528</v>
      </c>
      <c r="N73" s="399">
        <f>K73/M73</f>
        <v>118.54260416666666</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SUM(N73:N78)</f>
        <v>320.59988373940905</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N43+N55+N68+N79</f>
        <v>22362.418815146535</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4472.4837630293068</v>
      </c>
      <c r="M86" s="858"/>
      <c r="N86" s="54"/>
    </row>
    <row r="87" spans="1:14">
      <c r="B87" s="92" t="s">
        <v>973</v>
      </c>
      <c r="C87" s="93"/>
      <c r="D87" s="93"/>
      <c r="E87" s="93"/>
      <c r="F87" s="93"/>
      <c r="G87" s="93"/>
      <c r="H87" s="93"/>
      <c r="I87" s="90"/>
      <c r="J87" s="91"/>
      <c r="K87" s="308">
        <v>0.05</v>
      </c>
      <c r="L87" s="857">
        <f>N81*K87</f>
        <v>1118.1209407573267</v>
      </c>
      <c r="M87" s="858"/>
      <c r="N87" s="54"/>
    </row>
    <row r="88" spans="1:14" ht="15.75" thickBot="1">
      <c r="B88" s="94" t="s">
        <v>974</v>
      </c>
      <c r="C88" s="95"/>
      <c r="D88" s="95"/>
      <c r="E88" s="95"/>
      <c r="F88" s="95"/>
      <c r="G88" s="95"/>
      <c r="H88" s="95"/>
      <c r="I88" s="96"/>
      <c r="J88" s="97"/>
      <c r="K88" s="309">
        <v>0.05</v>
      </c>
      <c r="L88" s="859">
        <f>N81*K88</f>
        <v>1118.1209407573267</v>
      </c>
      <c r="M88" s="860"/>
      <c r="N88" s="54"/>
    </row>
    <row r="89" spans="1:14" ht="15.75" thickBot="1">
      <c r="B89" s="823" t="s">
        <v>953</v>
      </c>
      <c r="C89" s="824"/>
      <c r="D89" s="824"/>
      <c r="E89" s="824"/>
      <c r="F89" s="824"/>
      <c r="G89" s="824"/>
      <c r="H89" s="824"/>
      <c r="I89" s="824"/>
      <c r="J89" s="824"/>
      <c r="K89" s="824"/>
      <c r="L89" s="824"/>
      <c r="M89" s="825"/>
      <c r="N89" s="55">
        <f>L86+L87+L88</f>
        <v>6708.7256445439607</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29071.144459690495</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2215</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2216</v>
      </c>
      <c r="C107" s="34"/>
      <c r="D107" s="34"/>
      <c r="E107" s="34"/>
      <c r="F107" s="34"/>
      <c r="G107" s="34"/>
      <c r="H107" s="34"/>
      <c r="I107" s="34"/>
      <c r="J107" s="34"/>
      <c r="K107" s="34"/>
      <c r="L107" s="34"/>
      <c r="M107" s="34"/>
      <c r="N107" s="35"/>
    </row>
    <row r="108" spans="2:14" ht="15" customHeight="1">
      <c r="B108" s="861" t="s">
        <v>2217</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2218</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2219</v>
      </c>
      <c r="C121" s="58"/>
      <c r="D121" s="58"/>
      <c r="E121" s="15"/>
      <c r="F121" s="15"/>
      <c r="G121" s="15"/>
      <c r="H121" s="15"/>
      <c r="I121" s="15"/>
      <c r="J121" s="800"/>
      <c r="K121" s="800"/>
      <c r="L121" s="800"/>
      <c r="M121" s="800"/>
      <c r="N121" s="801"/>
    </row>
    <row r="122" spans="2:14" ht="15.75" thickBot="1">
      <c r="B122" s="265" t="s">
        <v>2220</v>
      </c>
      <c r="C122" s="397"/>
      <c r="D122" s="397"/>
      <c r="E122" s="60"/>
      <c r="F122" s="60"/>
      <c r="G122" s="60"/>
      <c r="H122" s="60"/>
      <c r="I122" s="60"/>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138014.28402110696</v>
      </c>
      <c r="L36" s="274"/>
      <c r="M36" s="275">
        <v>66</v>
      </c>
      <c r="N36" s="276">
        <f>K36/M36</f>
        <v>2091.1255154713176</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1.1854260416666667</v>
      </c>
    </row>
    <row r="43" spans="1:14" ht="15.75" thickBot="1">
      <c r="B43" s="823" t="s">
        <v>953</v>
      </c>
      <c r="C43" s="824"/>
      <c r="D43" s="824"/>
      <c r="E43" s="824"/>
      <c r="F43" s="824"/>
      <c r="G43" s="824"/>
      <c r="H43" s="824"/>
      <c r="I43" s="824"/>
      <c r="J43" s="824"/>
      <c r="K43" s="824"/>
      <c r="L43" s="824"/>
      <c r="M43" s="825"/>
      <c r="N43" s="398">
        <f>SUM(N36:N42)</f>
        <v>2092.3109415129843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118.54260416666666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2210.8535456796508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442.17070913593017</v>
      </c>
      <c r="M83" s="858"/>
      <c r="N83" s="54"/>
    </row>
    <row r="84" spans="1:14">
      <c r="B84" s="92" t="s">
        <v>973</v>
      </c>
      <c r="C84" s="93"/>
      <c r="D84" s="93"/>
      <c r="E84" s="93"/>
      <c r="F84" s="93"/>
      <c r="G84" s="93"/>
      <c r="H84" s="93"/>
      <c r="I84" s="90"/>
      <c r="J84" s="91"/>
      <c r="K84" s="308">
        <v>0.05</v>
      </c>
      <c r="L84" s="857">
        <f>N78*K84</f>
        <v>110.54267728398254</v>
      </c>
      <c r="M84" s="858"/>
      <c r="N84" s="54"/>
    </row>
    <row r="85" spans="1:14" ht="15.75" thickBot="1">
      <c r="B85" s="94" t="s">
        <v>974</v>
      </c>
      <c r="C85" s="95"/>
      <c r="D85" s="95"/>
      <c r="E85" s="95"/>
      <c r="F85" s="95"/>
      <c r="G85" s="95"/>
      <c r="H85" s="95"/>
      <c r="I85" s="96"/>
      <c r="J85" s="97"/>
      <c r="K85" s="309">
        <v>0.05</v>
      </c>
      <c r="L85" s="859">
        <f>N78*K85</f>
        <v>110.54267728398254</v>
      </c>
      <c r="M85" s="860"/>
      <c r="N85" s="54"/>
    </row>
    <row r="86" spans="1:14" ht="15.75" thickBot="1">
      <c r="B86" s="823" t="s">
        <v>953</v>
      </c>
      <c r="C86" s="824"/>
      <c r="D86" s="824"/>
      <c r="E86" s="824"/>
      <c r="F86" s="824"/>
      <c r="G86" s="824"/>
      <c r="H86" s="824"/>
      <c r="I86" s="824"/>
      <c r="J86" s="824"/>
      <c r="K86" s="824"/>
      <c r="L86" s="824"/>
      <c r="M86" s="825"/>
      <c r="N86" s="55">
        <f>L83+L84+L85</f>
        <v>663.25606370389528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2874.1096093835458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182579.64527440898</v>
      </c>
      <c r="L36" s="274"/>
      <c r="M36" s="275">
        <v>66</v>
      </c>
      <c r="N36" s="276">
        <f>K36/M36</f>
        <v>2766.3582617334691</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149815.72717415419</v>
      </c>
      <c r="L37" s="274"/>
      <c r="M37" s="275">
        <v>100</v>
      </c>
      <c r="N37" s="276">
        <f>K37/M37</f>
        <v>1498.157271741542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2.3708520833333333</v>
      </c>
    </row>
    <row r="43" spans="1:14" ht="15.75" thickBot="1">
      <c r="B43" s="823" t="s">
        <v>953</v>
      </c>
      <c r="C43" s="824"/>
      <c r="D43" s="824"/>
      <c r="E43" s="824"/>
      <c r="F43" s="824"/>
      <c r="G43" s="824"/>
      <c r="H43" s="824"/>
      <c r="I43" s="824"/>
      <c r="J43" s="824"/>
      <c r="K43" s="824"/>
      <c r="L43" s="824"/>
      <c r="M43" s="825"/>
      <c r="N43" s="398">
        <f>SUM(N36:N42)</f>
        <v>4266.886385558344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4583.5848956085074</v>
      </c>
      <c r="N48" s="276">
        <f>K48*M48</f>
        <v>4583.5848956085074</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4583.5848956085074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528</v>
      </c>
      <c r="N70" s="399">
        <f>K70/M70</f>
        <v>237.08520833333333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237.08520833333333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9087.5564895001844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1817.5112979000369</v>
      </c>
      <c r="M83" s="858"/>
      <c r="N83" s="54"/>
    </row>
    <row r="84" spans="1:14">
      <c r="B84" s="92" t="s">
        <v>973</v>
      </c>
      <c r="C84" s="93"/>
      <c r="D84" s="93"/>
      <c r="E84" s="93"/>
      <c r="F84" s="93"/>
      <c r="G84" s="93"/>
      <c r="H84" s="93"/>
      <c r="I84" s="90"/>
      <c r="J84" s="91"/>
      <c r="K84" s="308">
        <v>0.05</v>
      </c>
      <c r="L84" s="857">
        <f>N78*K84</f>
        <v>454.37782447500922</v>
      </c>
      <c r="M84" s="858"/>
      <c r="N84" s="54"/>
    </row>
    <row r="85" spans="1:14" ht="15.75" thickBot="1">
      <c r="B85" s="94" t="s">
        <v>974</v>
      </c>
      <c r="C85" s="95"/>
      <c r="D85" s="95"/>
      <c r="E85" s="95"/>
      <c r="F85" s="95"/>
      <c r="G85" s="95"/>
      <c r="H85" s="95"/>
      <c r="I85" s="96"/>
      <c r="J85" s="97"/>
      <c r="K85" s="309">
        <v>0.05</v>
      </c>
      <c r="L85" s="859">
        <f>N78*K85</f>
        <v>454.37782447500922</v>
      </c>
      <c r="M85" s="860"/>
      <c r="N85" s="54"/>
    </row>
    <row r="86" spans="1:14" ht="15.75" thickBot="1">
      <c r="B86" s="823" t="s">
        <v>953</v>
      </c>
      <c r="C86" s="824"/>
      <c r="D86" s="824"/>
      <c r="E86" s="824"/>
      <c r="F86" s="824"/>
      <c r="G86" s="824"/>
      <c r="H86" s="824"/>
      <c r="I86" s="824"/>
      <c r="J86" s="824"/>
      <c r="K86" s="824"/>
      <c r="L86" s="824"/>
      <c r="M86" s="825"/>
      <c r="N86" s="55">
        <f>L83+L84+L85</f>
        <v>2726.2669468500553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11813.82343635024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149815.72717415419</v>
      </c>
      <c r="L36" s="468"/>
      <c r="M36" s="287">
        <v>50</v>
      </c>
      <c r="N36" s="276">
        <f>K36/M36</f>
        <v>2996.314543483084</v>
      </c>
    </row>
    <row r="37" spans="1:14">
      <c r="A37" s="111" t="s">
        <v>152</v>
      </c>
      <c r="B37" s="836" t="str">
        <f>VLOOKUP(A37,EQUIPOS!A7:D154,3,FALSE)</f>
        <v xml:space="preserve">Carrotanque de agua(1000 Galones) </v>
      </c>
      <c r="C37" s="837"/>
      <c r="D37" s="837"/>
      <c r="E37" s="837"/>
      <c r="F37" s="837"/>
      <c r="G37" s="837"/>
      <c r="H37" s="838"/>
      <c r="I37" s="271"/>
      <c r="J37" s="272"/>
      <c r="K37" s="273">
        <f>VLOOKUP(A37,EQUIPOS!A7:D164,4,FALSE)</f>
        <v>58570.448668103774</v>
      </c>
      <c r="L37" s="468"/>
      <c r="M37" s="287">
        <v>50</v>
      </c>
      <c r="N37" s="276">
        <f>K37/M37</f>
        <v>1171.4089733620756</v>
      </c>
    </row>
    <row r="38" spans="1:14">
      <c r="A38" s="209"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468"/>
      <c r="M38" s="287">
        <v>50</v>
      </c>
      <c r="N38" s="276">
        <f>K38/M38</f>
        <v>2661.8393402716874</v>
      </c>
    </row>
    <row r="39" spans="1:14">
      <c r="A39" s="209" t="s">
        <v>365</v>
      </c>
      <c r="B39" s="836" t="str">
        <f>VLOOKUP(A39,EQUIPOS!A9:D154,3,FALSE)</f>
        <v xml:space="preserve">Vibrocompatador, potencia 153 HP, peso 10 Ton. </v>
      </c>
      <c r="C39" s="837"/>
      <c r="D39" s="837"/>
      <c r="E39" s="837"/>
      <c r="F39" s="837"/>
      <c r="G39" s="837"/>
      <c r="H39" s="838"/>
      <c r="I39" s="839"/>
      <c r="J39" s="820"/>
      <c r="K39" s="273">
        <f>VLOOKUP(A39,EQUIPOS!A9:D166,4,FALSE)</f>
        <v>132770.83572902431</v>
      </c>
      <c r="L39" s="951">
        <v>50</v>
      </c>
      <c r="M39" s="952"/>
      <c r="N39" s="276">
        <f>K39/L39</f>
        <v>2655.4167145804863</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9484.9795716973331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400</v>
      </c>
      <c r="N71" s="399">
        <f>K71/M71</f>
        <v>156.4762375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423.19184653601997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9908.1714182333526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1981.6342836466706</v>
      </c>
      <c r="M83" s="858"/>
      <c r="N83" s="54"/>
    </row>
    <row r="84" spans="1:14">
      <c r="B84" s="92" t="s">
        <v>973</v>
      </c>
      <c r="C84" s="93"/>
      <c r="D84" s="93"/>
      <c r="E84" s="93"/>
      <c r="F84" s="93"/>
      <c r="G84" s="93"/>
      <c r="H84" s="93"/>
      <c r="I84" s="90"/>
      <c r="J84" s="91"/>
      <c r="K84" s="308">
        <v>0.05</v>
      </c>
      <c r="L84" s="857">
        <f>N78*K84</f>
        <v>495.40857091166765</v>
      </c>
      <c r="M84" s="858"/>
      <c r="N84" s="54"/>
    </row>
    <row r="85" spans="1:14" ht="15.75" thickBot="1">
      <c r="B85" s="94" t="s">
        <v>974</v>
      </c>
      <c r="C85" s="95"/>
      <c r="D85" s="95"/>
      <c r="E85" s="95"/>
      <c r="F85" s="95"/>
      <c r="G85" s="95"/>
      <c r="H85" s="95"/>
      <c r="I85" s="96"/>
      <c r="J85" s="97"/>
      <c r="K85" s="309">
        <v>0.05</v>
      </c>
      <c r="L85" s="859">
        <f>N78*K85</f>
        <v>495.40857091166765</v>
      </c>
      <c r="M85" s="860"/>
      <c r="N85" s="54"/>
    </row>
    <row r="86" spans="1:14" ht="15.75" thickBot="1">
      <c r="B86" s="823" t="s">
        <v>953</v>
      </c>
      <c r="C86" s="824"/>
      <c r="D86" s="824"/>
      <c r="E86" s="824"/>
      <c r="F86" s="824"/>
      <c r="G86" s="824"/>
      <c r="H86" s="824"/>
      <c r="I86" s="824"/>
      <c r="J86" s="824"/>
      <c r="K86" s="824"/>
      <c r="L86" s="824"/>
      <c r="M86" s="825"/>
      <c r="N86" s="55">
        <f>L83+L84+L85</f>
        <v>2972.4514254700057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12880.622843703359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149815.72717415419</v>
      </c>
      <c r="L36" s="274"/>
      <c r="M36" s="275">
        <v>40</v>
      </c>
      <c r="N36" s="276">
        <f>K36/M36</f>
        <v>3745.393179353855</v>
      </c>
    </row>
    <row r="37" spans="1:14">
      <c r="A37" s="116" t="s">
        <v>365</v>
      </c>
      <c r="B37" s="836" t="str">
        <f>VLOOKUP(A37,EQUIPOS!A7:D154,3,FALSE)</f>
        <v xml:space="preserve">Vibrocompatador, potencia 153 HP, peso 10 Ton. </v>
      </c>
      <c r="C37" s="837"/>
      <c r="D37" s="837"/>
      <c r="E37" s="837"/>
      <c r="F37" s="837"/>
      <c r="G37" s="837"/>
      <c r="H37" s="838"/>
      <c r="I37" s="271"/>
      <c r="J37" s="272"/>
      <c r="K37" s="273">
        <f>VLOOKUP(A37,EQUIPOS!A7:D164,4,FALSE)</f>
        <v>132770.83572902431</v>
      </c>
      <c r="L37" s="274"/>
      <c r="M37" s="275">
        <v>40</v>
      </c>
      <c r="N37" s="276">
        <f>K37/M37</f>
        <v>3319.2708932256078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7064.6640725794623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528.98980817002484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7593.6538807494871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1518.7307761498976</v>
      </c>
      <c r="M83" s="858"/>
      <c r="N83" s="54"/>
    </row>
    <row r="84" spans="1:14">
      <c r="B84" s="92" t="s">
        <v>973</v>
      </c>
      <c r="C84" s="93"/>
      <c r="D84" s="93"/>
      <c r="E84" s="93"/>
      <c r="F84" s="93"/>
      <c r="G84" s="93"/>
      <c r="H84" s="93"/>
      <c r="I84" s="90"/>
      <c r="J84" s="91"/>
      <c r="K84" s="308">
        <v>0.05</v>
      </c>
      <c r="L84" s="857">
        <f>N78*K84</f>
        <v>379.68269403747439</v>
      </c>
      <c r="M84" s="858"/>
      <c r="N84" s="54"/>
    </row>
    <row r="85" spans="1:14" ht="15.75" thickBot="1">
      <c r="B85" s="94" t="s">
        <v>974</v>
      </c>
      <c r="C85" s="95"/>
      <c r="D85" s="95"/>
      <c r="E85" s="95"/>
      <c r="F85" s="95"/>
      <c r="G85" s="95"/>
      <c r="H85" s="95"/>
      <c r="I85" s="96"/>
      <c r="J85" s="97"/>
      <c r="K85" s="309">
        <v>0.05</v>
      </c>
      <c r="L85" s="859">
        <f>N78*K85</f>
        <v>379.68269403747439</v>
      </c>
      <c r="M85" s="860"/>
      <c r="N85" s="54"/>
    </row>
    <row r="86" spans="1:14" ht="15.75" thickBot="1">
      <c r="B86" s="823" t="s">
        <v>953</v>
      </c>
      <c r="C86" s="824"/>
      <c r="D86" s="824"/>
      <c r="E86" s="824"/>
      <c r="F86" s="824"/>
      <c r="G86" s="824"/>
      <c r="H86" s="824"/>
      <c r="I86" s="824"/>
      <c r="J86" s="824"/>
      <c r="K86" s="824"/>
      <c r="L86" s="824"/>
      <c r="M86" s="825"/>
      <c r="N86" s="55">
        <f>L83+L84+L85</f>
        <v>2278.0961642248462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9871.7500449743329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149815.72717415419</v>
      </c>
      <c r="L36" s="274"/>
      <c r="M36" s="275">
        <v>40</v>
      </c>
      <c r="N36" s="276">
        <f>K36/M36</f>
        <v>3745.393179353855</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3745.393179353855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528.98980817002484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4274.3829875238798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854.87659750477599</v>
      </c>
      <c r="M83" s="858"/>
      <c r="N83" s="54"/>
    </row>
    <row r="84" spans="1:14">
      <c r="B84" s="92" t="s">
        <v>973</v>
      </c>
      <c r="C84" s="93"/>
      <c r="D84" s="93"/>
      <c r="E84" s="93"/>
      <c r="F84" s="93"/>
      <c r="G84" s="93"/>
      <c r="H84" s="93"/>
      <c r="I84" s="90"/>
      <c r="J84" s="91"/>
      <c r="K84" s="308">
        <v>0.05</v>
      </c>
      <c r="L84" s="857">
        <f>N78*K84</f>
        <v>213.719149376194</v>
      </c>
      <c r="M84" s="858"/>
      <c r="N84" s="54"/>
    </row>
    <row r="85" spans="1:14" ht="15.75" thickBot="1">
      <c r="B85" s="94" t="s">
        <v>974</v>
      </c>
      <c r="C85" s="95"/>
      <c r="D85" s="95"/>
      <c r="E85" s="95"/>
      <c r="F85" s="95"/>
      <c r="G85" s="95"/>
      <c r="H85" s="95"/>
      <c r="I85" s="96"/>
      <c r="J85" s="97"/>
      <c r="K85" s="309">
        <v>0.05</v>
      </c>
      <c r="L85" s="859">
        <f>N78*K85</f>
        <v>213.719149376194</v>
      </c>
      <c r="M85" s="860"/>
      <c r="N85" s="54"/>
    </row>
    <row r="86" spans="1:14" ht="15.75" thickBot="1">
      <c r="B86" s="823" t="s">
        <v>953</v>
      </c>
      <c r="C86" s="824"/>
      <c r="D86" s="824"/>
      <c r="E86" s="824"/>
      <c r="F86" s="824"/>
      <c r="G86" s="824"/>
      <c r="H86" s="824"/>
      <c r="I86" s="824"/>
      <c r="J86" s="824"/>
      <c r="K86" s="824"/>
      <c r="L86" s="824"/>
      <c r="M86" s="825"/>
      <c r="N86" s="55">
        <f>L83+L84+L85</f>
        <v>1282.314896257164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5556.6978837810439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1440</v>
      </c>
      <c r="C31" s="84" t="s">
        <v>2229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2.31867233614408</v>
      </c>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5848.8226478029228</v>
      </c>
      <c r="N48" s="276">
        <f>K48*M48</f>
        <v>7603.4694421437998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7603.4694421437998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7837.6553480943521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1567.5310696188706</v>
      </c>
      <c r="M83" s="858"/>
      <c r="N83" s="54"/>
    </row>
    <row r="84" spans="1:14">
      <c r="B84" s="92" t="s">
        <v>973</v>
      </c>
      <c r="C84" s="93"/>
      <c r="D84" s="93"/>
      <c r="E84" s="93"/>
      <c r="F84" s="93"/>
      <c r="G84" s="93"/>
      <c r="H84" s="93"/>
      <c r="I84" s="90"/>
      <c r="J84" s="91"/>
      <c r="K84" s="308">
        <v>0.05</v>
      </c>
      <c r="L84" s="857">
        <f>N78*K84</f>
        <v>391.88276740471764</v>
      </c>
      <c r="M84" s="858"/>
      <c r="N84" s="54"/>
    </row>
    <row r="85" spans="1:14" ht="15.75" thickBot="1">
      <c r="B85" s="94" t="s">
        <v>974</v>
      </c>
      <c r="C85" s="95"/>
      <c r="D85" s="95"/>
      <c r="E85" s="95"/>
      <c r="F85" s="95"/>
      <c r="G85" s="95"/>
      <c r="H85" s="95"/>
      <c r="I85" s="96"/>
      <c r="J85" s="97"/>
      <c r="K85" s="309">
        <v>0.05</v>
      </c>
      <c r="L85" s="859">
        <f>N78*K85</f>
        <v>391.88276740471764</v>
      </c>
      <c r="M85" s="860"/>
      <c r="N85" s="54"/>
    </row>
    <row r="86" spans="1:14" ht="15.75" thickBot="1">
      <c r="B86" s="823" t="s">
        <v>953</v>
      </c>
      <c r="C86" s="824"/>
      <c r="D86" s="824"/>
      <c r="E86" s="824"/>
      <c r="F86" s="824"/>
      <c r="G86" s="824"/>
      <c r="H86" s="824"/>
      <c r="I86" s="824"/>
      <c r="J86" s="824"/>
      <c r="K86" s="824"/>
      <c r="L86" s="824"/>
      <c r="M86" s="825"/>
      <c r="N86" s="55">
        <f>L83+L84+L85</f>
        <v>2351.2966044283057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10188.951952522657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1441</v>
      </c>
      <c r="C31" s="84" t="s">
        <v>2019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2.31867233614408</v>
      </c>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5868.878804480174</v>
      </c>
      <c r="N48" s="276">
        <f>K48*M48</f>
        <v>7042.6545653762087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7042.6545653762087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7276.840471326761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1455.3680942653523</v>
      </c>
      <c r="M83" s="858"/>
      <c r="N83" s="54"/>
    </row>
    <row r="84" spans="1:14">
      <c r="B84" s="92" t="s">
        <v>973</v>
      </c>
      <c r="C84" s="93"/>
      <c r="D84" s="93"/>
      <c r="E84" s="93"/>
      <c r="F84" s="93"/>
      <c r="G84" s="93"/>
      <c r="H84" s="93"/>
      <c r="I84" s="90"/>
      <c r="J84" s="91"/>
      <c r="K84" s="308">
        <v>0.05</v>
      </c>
      <c r="L84" s="857">
        <f>N78*K84</f>
        <v>363.84202356633807</v>
      </c>
      <c r="M84" s="858"/>
      <c r="N84" s="54"/>
    </row>
    <row r="85" spans="1:14" ht="15.75" thickBot="1">
      <c r="B85" s="94" t="s">
        <v>974</v>
      </c>
      <c r="C85" s="95"/>
      <c r="D85" s="95"/>
      <c r="E85" s="95"/>
      <c r="F85" s="95"/>
      <c r="G85" s="95"/>
      <c r="H85" s="95"/>
      <c r="I85" s="96"/>
      <c r="J85" s="97"/>
      <c r="K85" s="309">
        <v>0.05</v>
      </c>
      <c r="L85" s="859">
        <f>N78*K85</f>
        <v>363.84202356633807</v>
      </c>
      <c r="M85" s="860"/>
      <c r="N85" s="54"/>
    </row>
    <row r="86" spans="1:14" ht="15.75" thickBot="1">
      <c r="B86" s="823" t="s">
        <v>953</v>
      </c>
      <c r="C86" s="824"/>
      <c r="D86" s="824"/>
      <c r="E86" s="824"/>
      <c r="F86" s="824"/>
      <c r="G86" s="824"/>
      <c r="H86" s="824"/>
      <c r="I86" s="824"/>
      <c r="J86" s="824"/>
      <c r="K86" s="824"/>
      <c r="L86" s="824"/>
      <c r="M86" s="825"/>
      <c r="N86" s="55">
        <f>L83+L84+L85</f>
        <v>2183.0521413980282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9459.8926127247887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1442</v>
      </c>
      <c r="C31" s="84" t="s">
        <v>1439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149815.72717415419</v>
      </c>
      <c r="L36" s="274"/>
      <c r="M36" s="275">
        <v>45</v>
      </c>
      <c r="N36" s="276">
        <f>K36/M36</f>
        <v>3329.2383816478709</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58570.448668103774</v>
      </c>
      <c r="L37" s="274"/>
      <c r="M37" s="275">
        <v>45</v>
      </c>
      <c r="N37" s="276">
        <f>K37/M37</f>
        <v>1301.5655259578616</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133091.96701358436</v>
      </c>
      <c r="L38" s="274"/>
      <c r="M38" s="275">
        <v>45</v>
      </c>
      <c r="N38" s="276">
        <f>K38/M38</f>
        <v>2957.5992669685415</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132770.83572902431</v>
      </c>
      <c r="L39" s="840">
        <v>45</v>
      </c>
      <c r="M39" s="841"/>
      <c r="N39" s="276">
        <f>K39/L39</f>
        <v>2950.4630162005406</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12.881512978578222</v>
      </c>
    </row>
    <row r="43" spans="1:14" ht="15.75" thickBot="1">
      <c r="B43" s="823" t="s">
        <v>953</v>
      </c>
      <c r="C43" s="824"/>
      <c r="D43" s="824"/>
      <c r="E43" s="824"/>
      <c r="F43" s="824"/>
      <c r="G43" s="824"/>
      <c r="H43" s="824"/>
      <c r="I43" s="824"/>
      <c r="J43" s="824"/>
      <c r="K43" s="824"/>
      <c r="L43" s="824"/>
      <c r="M43" s="825"/>
      <c r="N43" s="398">
        <f>SUM(N36:N42)</f>
        <v>10551.747703753392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24447.586241437075</v>
      </c>
      <c r="N48" s="276">
        <f>K48*M48</f>
        <v>30559.482801796345</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30559.482801796345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1291</v>
      </c>
      <c r="B59" s="49" t="str">
        <f>VLOOKUP(A59,TRANSPORTE!A5:D104,3,FALSE)</f>
        <v>Transporte de material seleccionado para relleno</v>
      </c>
      <c r="C59" s="50"/>
      <c r="D59" s="50"/>
      <c r="E59" s="50"/>
      <c r="F59" s="50"/>
      <c r="G59" s="50"/>
      <c r="H59" s="292" t="s">
        <v>1998</v>
      </c>
      <c r="I59" s="283">
        <v>1.25</v>
      </c>
      <c r="J59" s="283">
        <v>1</v>
      </c>
      <c r="K59" s="283">
        <f>I59*J59</f>
        <v>1.25</v>
      </c>
      <c r="L59" s="827">
        <f>VLOOKUP(A59,TRANSPORTE!A5:D123,4,FALSE)</f>
        <v>1318.0996686884564</v>
      </c>
      <c r="M59" s="828"/>
      <c r="N59" s="295">
        <f>K59*L59</f>
        <v>1647.6245858605705</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1647.6245858605705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43402.930740339216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8680.5861480678432</v>
      </c>
      <c r="M83" s="858"/>
      <c r="N83" s="54"/>
    </row>
    <row r="84" spans="1:14">
      <c r="B84" s="92" t="s">
        <v>973</v>
      </c>
      <c r="C84" s="93"/>
      <c r="D84" s="93"/>
      <c r="E84" s="93"/>
      <c r="F84" s="93"/>
      <c r="G84" s="93"/>
      <c r="H84" s="93"/>
      <c r="I84" s="90"/>
      <c r="J84" s="91"/>
      <c r="K84" s="308">
        <v>0.05</v>
      </c>
      <c r="L84" s="857">
        <f>N78*K84</f>
        <v>2170.1465370169608</v>
      </c>
      <c r="M84" s="858"/>
      <c r="N84" s="54"/>
    </row>
    <row r="85" spans="1:14" ht="15.75" thickBot="1">
      <c r="B85" s="94" t="s">
        <v>974</v>
      </c>
      <c r="C85" s="95"/>
      <c r="D85" s="95"/>
      <c r="E85" s="95"/>
      <c r="F85" s="95"/>
      <c r="G85" s="95"/>
      <c r="H85" s="95"/>
      <c r="I85" s="96"/>
      <c r="J85" s="97"/>
      <c r="K85" s="309">
        <v>0.05</v>
      </c>
      <c r="L85" s="859">
        <f>N78*K85</f>
        <v>2170.1465370169608</v>
      </c>
      <c r="M85" s="860"/>
      <c r="N85" s="54"/>
    </row>
    <row r="86" spans="1:14" ht="15.75" thickBot="1">
      <c r="B86" s="823" t="s">
        <v>953</v>
      </c>
      <c r="C86" s="824"/>
      <c r="D86" s="824"/>
      <c r="E86" s="824"/>
      <c r="F86" s="824"/>
      <c r="G86" s="824"/>
      <c r="H86" s="824"/>
      <c r="I86" s="824"/>
      <c r="J86" s="824"/>
      <c r="K86" s="824"/>
      <c r="L86" s="824"/>
      <c r="M86" s="825"/>
      <c r="N86" s="55">
        <f>L83+L84+L85</f>
        <v>13020.879222101765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ROUND((N78+N86),0)</f>
        <v>56424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1443</v>
      </c>
      <c r="C31" s="84" t="s">
        <v>1445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149815.72717415419</v>
      </c>
      <c r="L36" s="274"/>
      <c r="M36" s="275">
        <v>45</v>
      </c>
      <c r="N36" s="276">
        <f>K36/M36</f>
        <v>3329.2383816478709</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58570.448668103774</v>
      </c>
      <c r="L37" s="274"/>
      <c r="M37" s="275">
        <v>45</v>
      </c>
      <c r="N37" s="276">
        <f>K37/M37</f>
        <v>1301.5655259578616</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133091.96701358436</v>
      </c>
      <c r="L38" s="274"/>
      <c r="M38" s="275">
        <v>45</v>
      </c>
      <c r="N38" s="276">
        <f>K38/M38</f>
        <v>2957.5992669685415</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132770.83572902431</v>
      </c>
      <c r="L39" s="840">
        <v>45</v>
      </c>
      <c r="M39" s="841"/>
      <c r="N39" s="276">
        <f>K39/L39</f>
        <v>2950.4630162005406</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12.881512978578222</v>
      </c>
    </row>
    <row r="43" spans="1:14" ht="15.75" thickBot="1">
      <c r="B43" s="823" t="s">
        <v>953</v>
      </c>
      <c r="C43" s="824"/>
      <c r="D43" s="824"/>
      <c r="E43" s="824"/>
      <c r="F43" s="824"/>
      <c r="G43" s="824"/>
      <c r="H43" s="824"/>
      <c r="I43" s="824"/>
      <c r="J43" s="824"/>
      <c r="K43" s="824"/>
      <c r="L43" s="824"/>
      <c r="M43" s="825"/>
      <c r="N43" s="398">
        <f>SUM(N36:N42)</f>
        <v>10551.747703753392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63808.362101988016</v>
      </c>
      <c r="N48" s="276">
        <f>K48*M48</f>
        <v>79760.452627485021</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79760.452627485021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1618.8493538748967</v>
      </c>
      <c r="M59" s="828"/>
      <c r="N59" s="295">
        <f>K59*L59</f>
        <v>2023.561692343621</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2023.561692343621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92979.837672510941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18595.96753450219</v>
      </c>
      <c r="M83" s="858"/>
      <c r="N83" s="54"/>
    </row>
    <row r="84" spans="1:14">
      <c r="B84" s="92" t="s">
        <v>973</v>
      </c>
      <c r="C84" s="93"/>
      <c r="D84" s="93"/>
      <c r="E84" s="93"/>
      <c r="F84" s="93"/>
      <c r="G84" s="93"/>
      <c r="H84" s="93"/>
      <c r="I84" s="90"/>
      <c r="J84" s="91"/>
      <c r="K84" s="308">
        <v>0.05</v>
      </c>
      <c r="L84" s="857">
        <f>N78*K84</f>
        <v>4648.9918836255474</v>
      </c>
      <c r="M84" s="858"/>
      <c r="N84" s="54"/>
    </row>
    <row r="85" spans="1:14" ht="15.75" thickBot="1">
      <c r="B85" s="94" t="s">
        <v>974</v>
      </c>
      <c r="C85" s="95"/>
      <c r="D85" s="95"/>
      <c r="E85" s="95"/>
      <c r="F85" s="95"/>
      <c r="G85" s="95"/>
      <c r="H85" s="95"/>
      <c r="I85" s="96"/>
      <c r="J85" s="97"/>
      <c r="K85" s="309">
        <v>0.05</v>
      </c>
      <c r="L85" s="859">
        <f>N78*K85</f>
        <v>4648.9918836255474</v>
      </c>
      <c r="M85" s="860"/>
      <c r="N85" s="54"/>
    </row>
    <row r="86" spans="1:14" ht="15.75" thickBot="1">
      <c r="B86" s="823" t="s">
        <v>953</v>
      </c>
      <c r="C86" s="824"/>
      <c r="D86" s="824"/>
      <c r="E86" s="824"/>
      <c r="F86" s="824"/>
      <c r="G86" s="824"/>
      <c r="H86" s="824"/>
      <c r="I86" s="824"/>
      <c r="J86" s="824"/>
      <c r="K86" s="824"/>
      <c r="L86" s="824"/>
      <c r="M86" s="825"/>
      <c r="N86" s="55">
        <f>L83+L84+L85</f>
        <v>27893.951301753281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120873.78897426423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149815.72717415419</v>
      </c>
      <c r="L36" s="274"/>
      <c r="M36" s="275">
        <v>45</v>
      </c>
      <c r="N36" s="276">
        <f>K36/M36</f>
        <v>3329.2383816478709</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58570.448668103774</v>
      </c>
      <c r="L37" s="274"/>
      <c r="M37" s="275">
        <v>45</v>
      </c>
      <c r="N37" s="276">
        <f>K37/M37</f>
        <v>1301.5655259578616</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133091.96701358436</v>
      </c>
      <c r="L38" s="274"/>
      <c r="M38" s="275">
        <v>45</v>
      </c>
      <c r="N38" s="276">
        <f>K38/M38</f>
        <v>2957.5992669685415</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132770.83572902431</v>
      </c>
      <c r="L39" s="840">
        <v>45</v>
      </c>
      <c r="M39" s="841"/>
      <c r="N39" s="276">
        <f>K39/L39</f>
        <v>2950.4630162005406</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12.881512978578222</v>
      </c>
    </row>
    <row r="43" spans="1:14" ht="15.75" thickBot="1">
      <c r="B43" s="823" t="s">
        <v>953</v>
      </c>
      <c r="C43" s="824"/>
      <c r="D43" s="824"/>
      <c r="E43" s="824"/>
      <c r="F43" s="824"/>
      <c r="G43" s="824"/>
      <c r="H43" s="824"/>
      <c r="I43" s="824"/>
      <c r="J43" s="824"/>
      <c r="K43" s="824"/>
      <c r="L43" s="824"/>
      <c r="M43" s="825"/>
      <c r="N43" s="398">
        <f>SUM(N36:N42)</f>
        <v>10551.747703753392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56154.013300465282</v>
      </c>
      <c r="N48" s="276">
        <f>K48*M48</f>
        <v>70192.5166255816</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70192.5166255816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1618.8493538748967</v>
      </c>
      <c r="M59" s="828"/>
      <c r="N59" s="295">
        <f>K59*L59</f>
        <v>2023.561692343621</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2023.561692343621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83411.90167060752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16682.380334121506</v>
      </c>
      <c r="M83" s="858"/>
      <c r="N83" s="54"/>
    </row>
    <row r="84" spans="1:14">
      <c r="B84" s="92" t="s">
        <v>973</v>
      </c>
      <c r="C84" s="93"/>
      <c r="D84" s="93"/>
      <c r="E84" s="93"/>
      <c r="F84" s="93"/>
      <c r="G84" s="93"/>
      <c r="H84" s="93"/>
      <c r="I84" s="90"/>
      <c r="J84" s="91"/>
      <c r="K84" s="308">
        <v>0.05</v>
      </c>
      <c r="L84" s="857">
        <f>N78*K84</f>
        <v>4170.5950835303765</v>
      </c>
      <c r="M84" s="858"/>
      <c r="N84" s="54"/>
    </row>
    <row r="85" spans="1:14" ht="15.75" thickBot="1">
      <c r="B85" s="94" t="s">
        <v>974</v>
      </c>
      <c r="C85" s="95"/>
      <c r="D85" s="95"/>
      <c r="E85" s="95"/>
      <c r="F85" s="95"/>
      <c r="G85" s="95"/>
      <c r="H85" s="95"/>
      <c r="I85" s="96"/>
      <c r="J85" s="97"/>
      <c r="K85" s="309">
        <v>0.05</v>
      </c>
      <c r="L85" s="859">
        <f>N78*K85</f>
        <v>4170.5950835303765</v>
      </c>
      <c r="M85" s="860"/>
      <c r="N85" s="54"/>
    </row>
    <row r="86" spans="1:14" ht="15.75" thickBot="1">
      <c r="B86" s="823" t="s">
        <v>953</v>
      </c>
      <c r="C86" s="824"/>
      <c r="D86" s="824"/>
      <c r="E86" s="824"/>
      <c r="F86" s="824"/>
      <c r="G86" s="824"/>
      <c r="H86" s="824"/>
      <c r="I86" s="824"/>
      <c r="J86" s="824"/>
      <c r="K86" s="824"/>
      <c r="L86" s="824"/>
      <c r="M86" s="825"/>
      <c r="N86" s="55">
        <f>L83+L84+L85</f>
        <v>25023.570501182261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108435.47217178978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1019</v>
      </c>
      <c r="C31" s="84" t="s">
        <v>1955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149815.72717415419</v>
      </c>
      <c r="L36" s="274"/>
      <c r="M36" s="275">
        <v>400</v>
      </c>
      <c r="N36" s="276">
        <f>K36/M36</f>
        <v>374.5393179353855</v>
      </c>
    </row>
    <row r="37" spans="1:14">
      <c r="A37" s="116" t="s">
        <v>152</v>
      </c>
      <c r="B37" s="836" t="str">
        <f>VLOOKUP(A37,EQUIPOS!A7:D154,3,FALSE)</f>
        <v xml:space="preserve">Carrotanque de agua(1000 Galones) </v>
      </c>
      <c r="C37" s="837"/>
      <c r="D37" s="837"/>
      <c r="E37" s="837"/>
      <c r="F37" s="837"/>
      <c r="G37" s="837"/>
      <c r="H37" s="838"/>
      <c r="I37" s="271"/>
      <c r="J37" s="272"/>
      <c r="K37" s="273">
        <f>VLOOKUP(A37,EQUIPOS!A7:D164,4,FALSE)</f>
        <v>58570.448668103774</v>
      </c>
      <c r="L37" s="274"/>
      <c r="M37" s="275">
        <v>200</v>
      </c>
      <c r="N37" s="276">
        <f>K37/M37</f>
        <v>292.8522433405189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200</v>
      </c>
      <c r="N38" s="276">
        <f>K38/M38</f>
        <v>665.45983506792186</v>
      </c>
    </row>
    <row r="39" spans="1:14">
      <c r="A39" t="s">
        <v>365</v>
      </c>
      <c r="B39" s="836" t="str">
        <f>VLOOKUP(A39,EQUIPOS!A9:D155,3,FALSE)</f>
        <v xml:space="preserve">Vibrocompatador, potencia 153 HP, peso 10 Ton. </v>
      </c>
      <c r="C39" s="837"/>
      <c r="D39" s="837"/>
      <c r="E39" s="837"/>
      <c r="F39" s="837"/>
      <c r="G39" s="837"/>
      <c r="H39" s="838"/>
      <c r="I39" s="839"/>
      <c r="J39" s="820"/>
      <c r="K39" s="273">
        <f>VLOOKUP(A39,EQUIPOS!A9:D166,4,FALSE)</f>
        <v>132770.83572902431</v>
      </c>
      <c r="L39" s="840">
        <v>200</v>
      </c>
      <c r="M39" s="841"/>
      <c r="N39" s="276">
        <f>K39/L39</f>
        <v>663.85417864512158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2.8983404201801002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1999.6039154091279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1600</v>
      </c>
      <c r="N71" s="399">
        <f>K71/M71</f>
        <v>78.238118749999998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144.917021009005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2144.5209364181328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428.90418728362658</v>
      </c>
      <c r="M83" s="858"/>
      <c r="N83" s="54"/>
    </row>
    <row r="84" spans="1:14">
      <c r="B84" s="92" t="s">
        <v>973</v>
      </c>
      <c r="C84" s="93"/>
      <c r="D84" s="93"/>
      <c r="E84" s="93"/>
      <c r="F84" s="93"/>
      <c r="G84" s="93"/>
      <c r="H84" s="93"/>
      <c r="I84" s="90"/>
      <c r="J84" s="91"/>
      <c r="K84" s="308">
        <v>0.05</v>
      </c>
      <c r="L84" s="857">
        <f>N78*K84</f>
        <v>107.22604682090665</v>
      </c>
      <c r="M84" s="858"/>
      <c r="N84" s="54"/>
    </row>
    <row r="85" spans="1:14" ht="15.75" thickBot="1">
      <c r="B85" s="94" t="s">
        <v>974</v>
      </c>
      <c r="C85" s="95"/>
      <c r="D85" s="95"/>
      <c r="E85" s="95"/>
      <c r="F85" s="95"/>
      <c r="G85" s="95"/>
      <c r="H85" s="95"/>
      <c r="I85" s="96"/>
      <c r="J85" s="97"/>
      <c r="K85" s="309">
        <v>0.05</v>
      </c>
      <c r="L85" s="859">
        <f>N78*K85</f>
        <v>107.22604682090665</v>
      </c>
      <c r="M85" s="860"/>
      <c r="N85" s="54"/>
    </row>
    <row r="86" spans="1:14" ht="15.75" thickBot="1">
      <c r="B86" s="823" t="s">
        <v>953</v>
      </c>
      <c r="C86" s="824"/>
      <c r="D86" s="824"/>
      <c r="E86" s="824"/>
      <c r="F86" s="824"/>
      <c r="G86" s="824"/>
      <c r="H86" s="824"/>
      <c r="I86" s="824"/>
      <c r="J86" s="824"/>
      <c r="K86" s="824"/>
      <c r="L86" s="824"/>
      <c r="M86" s="825"/>
      <c r="N86" s="55">
        <f>L83+L84+L85</f>
        <v>643.35628092543982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2787.8772173435727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2.31867233614408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9312.5330456033334</v>
      </c>
      <c r="N48" s="276">
        <f>K48*M48</f>
        <v>11175.039654724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11175.039654724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11409.225560674551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2281.8451121349103</v>
      </c>
      <c r="M83" s="858"/>
      <c r="N83" s="54"/>
    </row>
    <row r="84" spans="1:14">
      <c r="B84" s="92" t="s">
        <v>973</v>
      </c>
      <c r="C84" s="93"/>
      <c r="D84" s="93"/>
      <c r="E84" s="93"/>
      <c r="F84" s="93"/>
      <c r="G84" s="93"/>
      <c r="H84" s="93"/>
      <c r="I84" s="90"/>
      <c r="J84" s="91"/>
      <c r="K84" s="308">
        <v>0.05</v>
      </c>
      <c r="L84" s="857">
        <f>N78*K84</f>
        <v>570.46127803372758</v>
      </c>
      <c r="M84" s="858"/>
      <c r="N84" s="54"/>
    </row>
    <row r="85" spans="1:14" ht="15.75" thickBot="1">
      <c r="B85" s="94" t="s">
        <v>974</v>
      </c>
      <c r="C85" s="95"/>
      <c r="D85" s="95"/>
      <c r="E85" s="95"/>
      <c r="F85" s="95"/>
      <c r="G85" s="95"/>
      <c r="H85" s="95"/>
      <c r="I85" s="96"/>
      <c r="J85" s="97"/>
      <c r="K85" s="309">
        <v>0.05</v>
      </c>
      <c r="L85" s="859">
        <f>N78*K85</f>
        <v>570.46127803372758</v>
      </c>
      <c r="M85" s="860"/>
      <c r="N85" s="54"/>
    </row>
    <row r="86" spans="1:14" ht="15.75" thickBot="1">
      <c r="B86" s="823" t="s">
        <v>953</v>
      </c>
      <c r="C86" s="824"/>
      <c r="D86" s="824"/>
      <c r="E86" s="824"/>
      <c r="F86" s="824"/>
      <c r="G86" s="824"/>
      <c r="H86" s="824"/>
      <c r="I86" s="824"/>
      <c r="J86" s="824"/>
      <c r="K86" s="824"/>
      <c r="L86" s="824"/>
      <c r="M86" s="825"/>
      <c r="N86" s="55">
        <f>L83+L84+L85</f>
        <v>3422.7676682023653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14831.993228876916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1021</v>
      </c>
      <c r="C31" s="84" t="s">
        <v>1447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2.31867233614408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5819.5459059505529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1163.9091811901105</v>
      </c>
      <c r="M83" s="858"/>
      <c r="N83" s="54"/>
    </row>
    <row r="84" spans="1:14">
      <c r="B84" s="92" t="s">
        <v>973</v>
      </c>
      <c r="C84" s="93"/>
      <c r="D84" s="93"/>
      <c r="E84" s="93"/>
      <c r="F84" s="93"/>
      <c r="G84" s="93"/>
      <c r="H84" s="93"/>
      <c r="I84" s="90"/>
      <c r="J84" s="91"/>
      <c r="K84" s="308">
        <v>0.05</v>
      </c>
      <c r="L84" s="857">
        <f>N78*K84</f>
        <v>290.97729529752763</v>
      </c>
      <c r="M84" s="858"/>
      <c r="N84" s="54"/>
    </row>
    <row r="85" spans="1:14" ht="15.75" thickBot="1">
      <c r="B85" s="94" t="s">
        <v>974</v>
      </c>
      <c r="C85" s="95"/>
      <c r="D85" s="95"/>
      <c r="E85" s="95"/>
      <c r="F85" s="95"/>
      <c r="G85" s="95"/>
      <c r="H85" s="95"/>
      <c r="I85" s="96"/>
      <c r="J85" s="97"/>
      <c r="K85" s="309">
        <v>0.05</v>
      </c>
      <c r="L85" s="859">
        <f>N78*K85</f>
        <v>290.97729529752763</v>
      </c>
      <c r="M85" s="860"/>
      <c r="N85" s="54"/>
    </row>
    <row r="86" spans="1:14" ht="15.75" thickBot="1">
      <c r="B86" s="823" t="s">
        <v>953</v>
      </c>
      <c r="C86" s="824"/>
      <c r="D86" s="824"/>
      <c r="E86" s="824"/>
      <c r="F86" s="824"/>
      <c r="G86" s="824"/>
      <c r="H86" s="824"/>
      <c r="I86" s="824"/>
      <c r="J86" s="824"/>
      <c r="K86" s="824"/>
      <c r="L86" s="824"/>
      <c r="M86" s="825"/>
      <c r="N86" s="55">
        <f>L83+L84+L85</f>
        <v>1745.8637717851659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7565.409677735719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1448</v>
      </c>
      <c r="C31" s="84" t="s">
        <v>1449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2.31867233614408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10127.089926939447</v>
      </c>
      <c r="N48" s="276">
        <f>K48*M48</f>
        <v>12152.507912327335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12152.507912327335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12386.693818277887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2477.3387636555776</v>
      </c>
      <c r="M83" s="858"/>
      <c r="N83" s="54"/>
    </row>
    <row r="84" spans="1:14">
      <c r="B84" s="92" t="s">
        <v>973</v>
      </c>
      <c r="C84" s="93"/>
      <c r="D84" s="93"/>
      <c r="E84" s="93"/>
      <c r="F84" s="93"/>
      <c r="G84" s="93"/>
      <c r="H84" s="93"/>
      <c r="I84" s="90"/>
      <c r="J84" s="91"/>
      <c r="K84" s="308">
        <v>0.05</v>
      </c>
      <c r="L84" s="857">
        <f>N78*K84</f>
        <v>619.33469091389441</v>
      </c>
      <c r="M84" s="858"/>
      <c r="N84" s="54"/>
    </row>
    <row r="85" spans="1:14" ht="15.75" thickBot="1">
      <c r="B85" s="94" t="s">
        <v>974</v>
      </c>
      <c r="C85" s="95"/>
      <c r="D85" s="95"/>
      <c r="E85" s="95"/>
      <c r="F85" s="95"/>
      <c r="G85" s="95"/>
      <c r="H85" s="95"/>
      <c r="I85" s="96"/>
      <c r="J85" s="97"/>
      <c r="K85" s="309">
        <v>0.05</v>
      </c>
      <c r="L85" s="859">
        <f>N78*K85</f>
        <v>619.33469091389441</v>
      </c>
      <c r="M85" s="860"/>
      <c r="N85" s="54"/>
    </row>
    <row r="86" spans="1:14" ht="15.75" thickBot="1">
      <c r="B86" s="823" t="s">
        <v>953</v>
      </c>
      <c r="C86" s="824"/>
      <c r="D86" s="824"/>
      <c r="E86" s="824"/>
      <c r="F86" s="824"/>
      <c r="G86" s="824"/>
      <c r="H86" s="824"/>
      <c r="I86" s="824"/>
      <c r="J86" s="824"/>
      <c r="K86" s="824"/>
      <c r="L86" s="824"/>
      <c r="M86" s="825"/>
      <c r="N86" s="55">
        <f>L83+L84+L85</f>
        <v>3716.0081454833667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16102.701963761254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1450</v>
      </c>
      <c r="C31" s="84" t="s">
        <v>1451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2.31867233614408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16658.867165512045</v>
      </c>
      <c r="N48" s="276">
        <f>K48*M48</f>
        <v>21656.527315165658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21656.527315165658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231.86723361440798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21890.71322111621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4378.1426442232423</v>
      </c>
      <c r="M83" s="858"/>
      <c r="N83" s="54"/>
    </row>
    <row r="84" spans="1:14">
      <c r="B84" s="92" t="s">
        <v>973</v>
      </c>
      <c r="C84" s="93"/>
      <c r="D84" s="93"/>
      <c r="E84" s="93"/>
      <c r="F84" s="93"/>
      <c r="G84" s="93"/>
      <c r="H84" s="93"/>
      <c r="I84" s="90"/>
      <c r="J84" s="91"/>
      <c r="K84" s="308">
        <v>0.05</v>
      </c>
      <c r="L84" s="857">
        <f>N78*K84</f>
        <v>1094.5356610558106</v>
      </c>
      <c r="M84" s="858"/>
      <c r="N84" s="54"/>
    </row>
    <row r="85" spans="1:14" ht="15.75" thickBot="1">
      <c r="B85" s="94" t="s">
        <v>974</v>
      </c>
      <c r="C85" s="95"/>
      <c r="D85" s="95"/>
      <c r="E85" s="95"/>
      <c r="F85" s="95"/>
      <c r="G85" s="95"/>
      <c r="H85" s="95"/>
      <c r="I85" s="96"/>
      <c r="J85" s="97"/>
      <c r="K85" s="309">
        <v>0.05</v>
      </c>
      <c r="L85" s="859">
        <f>N78*K85</f>
        <v>1094.5356610558106</v>
      </c>
      <c r="M85" s="860"/>
      <c r="N85" s="54"/>
    </row>
    <row r="86" spans="1:14" ht="15.75" thickBot="1">
      <c r="B86" s="823" t="s">
        <v>953</v>
      </c>
      <c r="C86" s="824"/>
      <c r="D86" s="824"/>
      <c r="E86" s="824"/>
      <c r="F86" s="824"/>
      <c r="G86" s="824"/>
      <c r="H86" s="824"/>
      <c r="I86" s="824"/>
      <c r="J86" s="824"/>
      <c r="K86" s="824"/>
      <c r="L86" s="824"/>
      <c r="M86" s="825"/>
      <c r="N86" s="55">
        <f>L83+L84+L85</f>
        <v>6567.2139663348626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28457.927187451074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1022</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303</v>
      </c>
      <c r="B36" s="836" t="str">
        <f>VLOOKUP(A36,EQUIPOS!A6:D154,3,FALSE)</f>
        <v>Retrocargador, pala de 1,1 m3 de capacidad, profundidad de excavación de 4.400 mm y una altura de 5.680 mm</v>
      </c>
      <c r="C36" s="837"/>
      <c r="D36" s="837"/>
      <c r="E36" s="837"/>
      <c r="F36" s="837"/>
      <c r="G36" s="837"/>
      <c r="H36" s="838"/>
      <c r="I36" s="271"/>
      <c r="J36" s="272"/>
      <c r="K36" s="273">
        <f>VLOOKUP(A36,EQUIPOS!A6:D163,4,FALSE)</f>
        <v>95653.7211243208</v>
      </c>
      <c r="L36" s="274"/>
      <c r="M36" s="275">
        <v>250</v>
      </c>
      <c r="N36" s="276">
        <f>K36/M36</f>
        <v>382.61488449728319</v>
      </c>
    </row>
    <row r="37" spans="1:14">
      <c r="A37" s="116" t="s">
        <v>373</v>
      </c>
      <c r="B37" s="836" t="str">
        <f>VLOOKUP(A37,EQUIPOS!A7:D154,3,FALSE)</f>
        <v>Volqueta 6 m3</v>
      </c>
      <c r="C37" s="837"/>
      <c r="D37" s="837"/>
      <c r="E37" s="837"/>
      <c r="F37" s="837"/>
      <c r="G37" s="837"/>
      <c r="H37" s="838"/>
      <c r="I37" s="271"/>
      <c r="J37" s="272"/>
      <c r="K37" s="273">
        <f>VLOOKUP(A37,EQUIPOS!A7:D164,4,FALSE)</f>
        <v>71518.28773339183</v>
      </c>
      <c r="L37" s="274"/>
      <c r="M37" s="275">
        <v>250</v>
      </c>
      <c r="N37" s="276">
        <f>K37/M37</f>
        <v>286.07315093356732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5.7966808403601995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674.48471627121069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2000</v>
      </c>
      <c r="N71" s="399">
        <f>K71/M71</f>
        <v>62.590494999999997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115.93361680720399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790.41833307841466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158.08366661568294</v>
      </c>
      <c r="M83" s="858"/>
      <c r="N83" s="54"/>
    </row>
    <row r="84" spans="1:14">
      <c r="B84" s="92" t="s">
        <v>973</v>
      </c>
      <c r="C84" s="93"/>
      <c r="D84" s="93"/>
      <c r="E84" s="93"/>
      <c r="F84" s="93"/>
      <c r="G84" s="93"/>
      <c r="H84" s="93"/>
      <c r="I84" s="90"/>
      <c r="J84" s="91"/>
      <c r="K84" s="308">
        <v>0.05</v>
      </c>
      <c r="L84" s="857">
        <f>N78*K84</f>
        <v>39.520916653920736</v>
      </c>
      <c r="M84" s="858"/>
      <c r="N84" s="54"/>
    </row>
    <row r="85" spans="1:14" ht="15.75" thickBot="1">
      <c r="B85" s="94" t="s">
        <v>974</v>
      </c>
      <c r="C85" s="95"/>
      <c r="D85" s="95"/>
      <c r="E85" s="95"/>
      <c r="F85" s="95"/>
      <c r="G85" s="95"/>
      <c r="H85" s="95"/>
      <c r="I85" s="96"/>
      <c r="J85" s="97"/>
      <c r="K85" s="309">
        <v>0.05</v>
      </c>
      <c r="L85" s="859">
        <f>N78*K85</f>
        <v>39.520916653920736</v>
      </c>
      <c r="M85" s="860"/>
      <c r="N85" s="54"/>
    </row>
    <row r="86" spans="1:14" ht="15.75" thickBot="1">
      <c r="B86" s="823" t="s">
        <v>953</v>
      </c>
      <c r="C86" s="824"/>
      <c r="D86" s="824"/>
      <c r="E86" s="824"/>
      <c r="F86" s="824"/>
      <c r="G86" s="824"/>
      <c r="H86" s="824"/>
      <c r="I86" s="824"/>
      <c r="J86" s="824"/>
      <c r="K86" s="824"/>
      <c r="L86" s="824"/>
      <c r="M86" s="825"/>
      <c r="N86" s="55">
        <f>L83+L84+L85</f>
        <v>237.12549992352439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1027.543833001939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1455</v>
      </c>
      <c r="C31" s="84" t="s">
        <v>1456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35</v>
      </c>
      <c r="N36" s="276">
        <f>K36/M36</f>
        <v>1673.4413905172507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35</v>
      </c>
      <c r="N37" s="276">
        <f>K37/M37</f>
        <v>3802.627628959553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35</v>
      </c>
      <c r="N38" s="276">
        <f>K38/M38</f>
        <v>3793.4524494006946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16.561945258171999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9286.08341413567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48.603551175819234</v>
      </c>
      <c r="N48" s="276">
        <f>K48*M48</f>
        <v>1215.0887793954807</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526.00192113299386</v>
      </c>
      <c r="N49" s="276">
        <f>K49*M49</f>
        <v>42080.153690639505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43295.242470034987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828.09726290859999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53409.423147079258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10681.884629415852</v>
      </c>
      <c r="M83" s="858"/>
      <c r="N83" s="54"/>
    </row>
    <row r="84" spans="1:14">
      <c r="B84" s="92" t="s">
        <v>973</v>
      </c>
      <c r="C84" s="93"/>
      <c r="D84" s="93"/>
      <c r="E84" s="93"/>
      <c r="F84" s="93"/>
      <c r="G84" s="93"/>
      <c r="H84" s="93"/>
      <c r="I84" s="90"/>
      <c r="J84" s="91"/>
      <c r="K84" s="308">
        <v>0.05</v>
      </c>
      <c r="L84" s="857">
        <f>N78*K84</f>
        <v>2670.471157353963</v>
      </c>
      <c r="M84" s="858"/>
      <c r="N84" s="54"/>
    </row>
    <row r="85" spans="1:14" ht="15.75" thickBot="1">
      <c r="B85" s="94" t="s">
        <v>974</v>
      </c>
      <c r="C85" s="95"/>
      <c r="D85" s="95"/>
      <c r="E85" s="95"/>
      <c r="F85" s="95"/>
      <c r="G85" s="95"/>
      <c r="H85" s="95"/>
      <c r="I85" s="96"/>
      <c r="J85" s="97"/>
      <c r="K85" s="309">
        <v>0.05</v>
      </c>
      <c r="L85" s="859">
        <f>N78*K85</f>
        <v>2670.471157353963</v>
      </c>
      <c r="M85" s="860"/>
      <c r="N85" s="54"/>
    </row>
    <row r="86" spans="1:14" ht="15.75" thickBot="1">
      <c r="B86" s="823" t="s">
        <v>953</v>
      </c>
      <c r="C86" s="824"/>
      <c r="D86" s="824"/>
      <c r="E86" s="824"/>
      <c r="F86" s="824"/>
      <c r="G86" s="824"/>
      <c r="H86" s="824"/>
      <c r="I86" s="824"/>
      <c r="J86" s="824"/>
      <c r="K86" s="824"/>
      <c r="L86" s="824"/>
      <c r="M86" s="825"/>
      <c r="N86" s="55">
        <f>L83+L84+L85</f>
        <v>16022.826944123777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69432.250091203037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1457</v>
      </c>
      <c r="C31" s="84" t="s">
        <v>1458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35</v>
      </c>
      <c r="N36" s="276">
        <f>K36/M36</f>
        <v>1673.4413905172507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35</v>
      </c>
      <c r="N37" s="276">
        <f>K37/M37</f>
        <v>3802.627628959553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35</v>
      </c>
      <c r="N38" s="276">
        <f>K38/M38</f>
        <v>3793.4524494006946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16.561945258171999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9286.08341413567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48.603551175819234</v>
      </c>
      <c r="N48" s="276">
        <f>K48*M48</f>
        <v>1215.0887793954807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1215.0887793954807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828.09726290859999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11329.26945643975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2265.8538912879499</v>
      </c>
      <c r="M83" s="858"/>
      <c r="N83" s="54"/>
    </row>
    <row r="84" spans="1:14">
      <c r="B84" s="92" t="s">
        <v>973</v>
      </c>
      <c r="C84" s="93"/>
      <c r="D84" s="93"/>
      <c r="E84" s="93"/>
      <c r="F84" s="93"/>
      <c r="G84" s="93"/>
      <c r="H84" s="93"/>
      <c r="I84" s="90"/>
      <c r="J84" s="91"/>
      <c r="K84" s="308">
        <v>0.05</v>
      </c>
      <c r="L84" s="857">
        <f>N78*K84</f>
        <v>566.46347282198747</v>
      </c>
      <c r="M84" s="858"/>
      <c r="N84" s="54"/>
    </row>
    <row r="85" spans="1:14" ht="15.75" thickBot="1">
      <c r="B85" s="94" t="s">
        <v>974</v>
      </c>
      <c r="C85" s="95"/>
      <c r="D85" s="95"/>
      <c r="E85" s="95"/>
      <c r="F85" s="95"/>
      <c r="G85" s="95"/>
      <c r="H85" s="95"/>
      <c r="I85" s="96"/>
      <c r="J85" s="97"/>
      <c r="K85" s="309">
        <v>0.05</v>
      </c>
      <c r="L85" s="859">
        <f>N78*K85</f>
        <v>566.46347282198747</v>
      </c>
      <c r="M85" s="860"/>
      <c r="N85" s="54"/>
    </row>
    <row r="86" spans="1:14" ht="15.75" thickBot="1">
      <c r="B86" s="823" t="s">
        <v>953</v>
      </c>
      <c r="C86" s="824"/>
      <c r="D86" s="824"/>
      <c r="E86" s="824"/>
      <c r="F86" s="824"/>
      <c r="G86" s="824"/>
      <c r="H86" s="824"/>
      <c r="I86" s="824"/>
      <c r="J86" s="824"/>
      <c r="K86" s="824"/>
      <c r="L86" s="824"/>
      <c r="M86" s="825"/>
      <c r="N86" s="55">
        <f>L83+L84+L85</f>
        <v>3398.780836931925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14728.050293371674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1459</v>
      </c>
      <c r="C31" s="84" t="s">
        <v>1460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526.00192113299386</v>
      </c>
      <c r="N48" s="276">
        <f>K48*M48</f>
        <v>526.00192113299386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526.00192113299386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f>SUM(N70:N75)</f>
        <v>0</v>
      </c>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526.00192113299386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105.20038422659877</v>
      </c>
      <c r="M83" s="858"/>
      <c r="N83" s="54"/>
    </row>
    <row r="84" spans="1:14">
      <c r="B84" s="92" t="s">
        <v>973</v>
      </c>
      <c r="C84" s="93"/>
      <c r="D84" s="93"/>
      <c r="E84" s="93"/>
      <c r="F84" s="93"/>
      <c r="G84" s="93"/>
      <c r="H84" s="93"/>
      <c r="I84" s="90"/>
      <c r="J84" s="91"/>
      <c r="K84" s="308">
        <v>0.05</v>
      </c>
      <c r="L84" s="857">
        <f>N78*K84</f>
        <v>26.300096056649693</v>
      </c>
      <c r="M84" s="858"/>
      <c r="N84" s="54"/>
    </row>
    <row r="85" spans="1:14" ht="15.75" thickBot="1">
      <c r="B85" s="94" t="s">
        <v>974</v>
      </c>
      <c r="C85" s="95"/>
      <c r="D85" s="95"/>
      <c r="E85" s="95"/>
      <c r="F85" s="95"/>
      <c r="G85" s="95"/>
      <c r="H85" s="95"/>
      <c r="I85" s="96"/>
      <c r="J85" s="97"/>
      <c r="K85" s="309">
        <v>0.05</v>
      </c>
      <c r="L85" s="859">
        <f>N78*K85</f>
        <v>26.300096056649693</v>
      </c>
      <c r="M85" s="860"/>
      <c r="N85" s="54"/>
    </row>
    <row r="86" spans="1:14" ht="15.75" thickBot="1">
      <c r="B86" s="823" t="s">
        <v>953</v>
      </c>
      <c r="C86" s="824"/>
      <c r="D86" s="824"/>
      <c r="E86" s="824"/>
      <c r="F86" s="824"/>
      <c r="G86" s="824"/>
      <c r="H86" s="824"/>
      <c r="I86" s="824"/>
      <c r="J86" s="824"/>
      <c r="K86" s="824"/>
      <c r="L86" s="824"/>
      <c r="M86" s="825"/>
      <c r="N86" s="55">
        <f>L83+L84+L85</f>
        <v>157.80057633989816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683.80249747289201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1461</v>
      </c>
      <c r="C31" s="84" t="s">
        <v>1462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35</v>
      </c>
      <c r="N36" s="276">
        <f>K36/M36</f>
        <v>1673.4413905172507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35</v>
      </c>
      <c r="N37" s="276">
        <f>K37/M37</f>
        <v>3802.627628959553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35</v>
      </c>
      <c r="N38" s="276">
        <f>K38/M38</f>
        <v>3793.4524494006946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16.561945258171999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9286.08341413567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1088.3498141618302</v>
      </c>
      <c r="N48" s="276">
        <f>K48*M48</f>
        <v>87067.985132946415</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48.603551175819234</v>
      </c>
      <c r="N49" s="276">
        <f>K49*M49</f>
        <v>1215.0887793954807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88283.07391234189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828.09726290859999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98397.254589386168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19679.450917877235</v>
      </c>
      <c r="M83" s="858"/>
      <c r="N83" s="54"/>
    </row>
    <row r="84" spans="1:14">
      <c r="B84" s="92" t="s">
        <v>973</v>
      </c>
      <c r="C84" s="93"/>
      <c r="D84" s="93"/>
      <c r="E84" s="93"/>
      <c r="F84" s="93"/>
      <c r="G84" s="93"/>
      <c r="H84" s="93"/>
      <c r="I84" s="90"/>
      <c r="J84" s="91"/>
      <c r="K84" s="308">
        <v>0.05</v>
      </c>
      <c r="L84" s="857">
        <f>N78*K84</f>
        <v>4919.8627294693088</v>
      </c>
      <c r="M84" s="858"/>
      <c r="N84" s="54"/>
    </row>
    <row r="85" spans="1:14" ht="15.75" thickBot="1">
      <c r="B85" s="94" t="s">
        <v>974</v>
      </c>
      <c r="C85" s="95"/>
      <c r="D85" s="95"/>
      <c r="E85" s="95"/>
      <c r="F85" s="95"/>
      <c r="G85" s="95"/>
      <c r="H85" s="95"/>
      <c r="I85" s="96"/>
      <c r="J85" s="97"/>
      <c r="K85" s="309">
        <v>0.05</v>
      </c>
      <c r="L85" s="859">
        <f>N78*K85</f>
        <v>4919.8627294693088</v>
      </c>
      <c r="M85" s="860"/>
      <c r="N85" s="54"/>
    </row>
    <row r="86" spans="1:14" ht="15.75" thickBot="1">
      <c r="B86" s="823" t="s">
        <v>953</v>
      </c>
      <c r="C86" s="824"/>
      <c r="D86" s="824"/>
      <c r="E86" s="824"/>
      <c r="F86" s="824"/>
      <c r="G86" s="824"/>
      <c r="H86" s="824"/>
      <c r="I86" s="824"/>
      <c r="J86" s="824"/>
      <c r="K86" s="824"/>
      <c r="L86" s="824"/>
      <c r="M86" s="825"/>
      <c r="N86" s="55">
        <f>L83+L84+L85</f>
        <v>29519.176376815849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127916.43096620202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1464</v>
      </c>
      <c r="C31" s="84" t="s">
        <v>1873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35</v>
      </c>
      <c r="N36" s="276">
        <f>K36/M36</f>
        <v>1673.4413905172507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35</v>
      </c>
      <c r="N37" s="276">
        <f>K37/M37</f>
        <v>3802.627628959553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35</v>
      </c>
      <c r="N38" s="276">
        <f>K38/M38</f>
        <v>3793.4524494006946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16.561945258171999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9286.08341413567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48.603551175819234</v>
      </c>
      <c r="N48" s="276">
        <f>K48*M48</f>
        <v>1215.0887793954807</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1215.0887793954807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280</v>
      </c>
      <c r="N70" s="399">
        <f>K70/M70</f>
        <v>447.07496428571426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828.09726290859999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11329.26945643975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2265.8538912879499</v>
      </c>
      <c r="M82" s="858"/>
      <c r="N82" s="54"/>
    </row>
    <row r="83" spans="1:14">
      <c r="B83" s="92" t="s">
        <v>973</v>
      </c>
      <c r="C83" s="93"/>
      <c r="D83" s="93"/>
      <c r="E83" s="93"/>
      <c r="F83" s="93"/>
      <c r="G83" s="93"/>
      <c r="H83" s="93"/>
      <c r="I83" s="90"/>
      <c r="J83" s="91"/>
      <c r="K83" s="308">
        <v>0.05</v>
      </c>
      <c r="L83" s="857">
        <f>N77*K83</f>
        <v>566.46347282198747</v>
      </c>
      <c r="M83" s="858"/>
      <c r="N83" s="54"/>
    </row>
    <row r="84" spans="1:14" ht="15.75" thickBot="1">
      <c r="B84" s="94" t="s">
        <v>974</v>
      </c>
      <c r="C84" s="95"/>
      <c r="D84" s="95"/>
      <c r="E84" s="95"/>
      <c r="F84" s="95"/>
      <c r="G84" s="95"/>
      <c r="H84" s="95"/>
      <c r="I84" s="96"/>
      <c r="J84" s="97"/>
      <c r="K84" s="309">
        <v>0.05</v>
      </c>
      <c r="L84" s="859">
        <f>N77*K84</f>
        <v>566.46347282198747</v>
      </c>
      <c r="M84" s="860"/>
      <c r="N84" s="54"/>
    </row>
    <row r="85" spans="1:14" ht="15.75" thickBot="1">
      <c r="B85" s="823" t="s">
        <v>953</v>
      </c>
      <c r="C85" s="824"/>
      <c r="D85" s="824"/>
      <c r="E85" s="824"/>
      <c r="F85" s="824"/>
      <c r="G85" s="824"/>
      <c r="H85" s="824"/>
      <c r="I85" s="824"/>
      <c r="J85" s="824"/>
      <c r="K85" s="824"/>
      <c r="L85" s="824"/>
      <c r="M85" s="825"/>
      <c r="N85" s="55">
        <f>L82+L83+L84</f>
        <v>3398.780836931925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14728.050293371674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ht="21"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1465</v>
      </c>
      <c r="C31" s="84" t="s">
        <v>1466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1088.3498141618302</v>
      </c>
      <c r="N48" s="276">
        <f>K48*M48</f>
        <v>1088.3498141618302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1088.3498141618302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1088.3498141618302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217.66996283236605</v>
      </c>
      <c r="M83" s="858"/>
      <c r="N83" s="54"/>
    </row>
    <row r="84" spans="1:14">
      <c r="B84" s="92" t="s">
        <v>973</v>
      </c>
      <c r="C84" s="93"/>
      <c r="D84" s="93"/>
      <c r="E84" s="93"/>
      <c r="F84" s="93"/>
      <c r="G84" s="93"/>
      <c r="H84" s="93"/>
      <c r="I84" s="90"/>
      <c r="J84" s="91"/>
      <c r="K84" s="308">
        <v>0.05</v>
      </c>
      <c r="L84" s="857">
        <f>N78*K84</f>
        <v>54.417490708091513</v>
      </c>
      <c r="M84" s="858"/>
      <c r="N84" s="54"/>
    </row>
    <row r="85" spans="1:14" ht="15.75" thickBot="1">
      <c r="B85" s="94" t="s">
        <v>974</v>
      </c>
      <c r="C85" s="95"/>
      <c r="D85" s="95"/>
      <c r="E85" s="95"/>
      <c r="F85" s="95"/>
      <c r="G85" s="95"/>
      <c r="H85" s="95"/>
      <c r="I85" s="96"/>
      <c r="J85" s="97"/>
      <c r="K85" s="309">
        <v>0.05</v>
      </c>
      <c r="L85" s="859">
        <f>N78*K85</f>
        <v>54.417490708091513</v>
      </c>
      <c r="M85" s="860"/>
      <c r="N85" s="54"/>
    </row>
    <row r="86" spans="1:14" ht="15.75" thickBot="1">
      <c r="B86" s="823" t="s">
        <v>953</v>
      </c>
      <c r="C86" s="824"/>
      <c r="D86" s="824"/>
      <c r="E86" s="824"/>
      <c r="F86" s="824"/>
      <c r="G86" s="824"/>
      <c r="H86" s="824"/>
      <c r="I86" s="824"/>
      <c r="J86" s="824"/>
      <c r="K86" s="824"/>
      <c r="L86" s="824"/>
      <c r="M86" s="825"/>
      <c r="N86" s="55">
        <f>L83+L84+L85</f>
        <v>326.50494424854907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1414.8547584103792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600</v>
      </c>
      <c r="N36" s="276">
        <f>K36/M36</f>
        <v>97.617414446839618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600</v>
      </c>
      <c r="N37" s="276">
        <f>K37/M37</f>
        <v>221.81994502264061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600</v>
      </c>
      <c r="N38" s="276">
        <f>K38/M38</f>
        <v>221.28472621504054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0.48305673669668325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541.20514242121737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48.603551175819234</v>
      </c>
      <c r="N48" s="276">
        <f>K48*M48</f>
        <v>145.8106535274577</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145.8106535274577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4800</v>
      </c>
      <c r="N70" s="399">
        <f>K70/M70</f>
        <v>26.079372916666664</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48.305673669668323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735.32146961834337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147.06429392366869</v>
      </c>
      <c r="M82" s="858"/>
      <c r="N82" s="54"/>
    </row>
    <row r="83" spans="1:14">
      <c r="B83" s="92" t="s">
        <v>973</v>
      </c>
      <c r="C83" s="93"/>
      <c r="D83" s="93"/>
      <c r="E83" s="93"/>
      <c r="F83" s="93"/>
      <c r="G83" s="93"/>
      <c r="H83" s="93"/>
      <c r="I83" s="90"/>
      <c r="J83" s="91"/>
      <c r="K83" s="308">
        <v>0.05</v>
      </c>
      <c r="L83" s="857">
        <f>N77*K83</f>
        <v>36.766073480917171</v>
      </c>
      <c r="M83" s="858"/>
      <c r="N83" s="54"/>
    </row>
    <row r="84" spans="1:14" ht="15.75" thickBot="1">
      <c r="B84" s="94" t="s">
        <v>974</v>
      </c>
      <c r="C84" s="95"/>
      <c r="D84" s="95"/>
      <c r="E84" s="95"/>
      <c r="F84" s="95"/>
      <c r="G84" s="95"/>
      <c r="H84" s="95"/>
      <c r="I84" s="96"/>
      <c r="J84" s="97"/>
      <c r="K84" s="309">
        <v>0.05</v>
      </c>
      <c r="L84" s="859">
        <f>N77*K84</f>
        <v>36.766073480917171</v>
      </c>
      <c r="M84" s="860"/>
      <c r="N84" s="54"/>
    </row>
    <row r="85" spans="1:14" ht="15.75" thickBot="1">
      <c r="B85" s="823" t="s">
        <v>953</v>
      </c>
      <c r="C85" s="824"/>
      <c r="D85" s="824"/>
      <c r="E85" s="824"/>
      <c r="F85" s="824"/>
      <c r="G85" s="824"/>
      <c r="H85" s="824"/>
      <c r="I85" s="824"/>
      <c r="J85" s="824"/>
      <c r="K85" s="824"/>
      <c r="L85" s="824"/>
      <c r="M85" s="825"/>
      <c r="N85" s="55">
        <f>L82+L83+L84</f>
        <v>220.596440885503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955.91791050384631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12.881512978578222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7222.5093221055222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48.603551175819234</v>
      </c>
      <c r="N48" s="276">
        <f>K48*M48</f>
        <v>1215.0887793954807</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24447.586241437075</v>
      </c>
      <c r="N49" s="276">
        <f>K49*M49</f>
        <v>30559.482801796345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31774.571581191827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1303</v>
      </c>
      <c r="B58" s="49" t="str">
        <f>VLOOKUP(A58,TRANSPORTE!A5:D117,3,FALSE)</f>
        <v xml:space="preserve">Transporte de Material de Afirmado de la Zona </v>
      </c>
      <c r="C58" s="321"/>
      <c r="D58" s="321"/>
      <c r="E58" s="321"/>
      <c r="F58" s="321"/>
      <c r="G58" s="321"/>
      <c r="H58" s="315" t="s">
        <v>1467</v>
      </c>
      <c r="I58" s="283">
        <v>1.25</v>
      </c>
      <c r="J58" s="290">
        <v>1</v>
      </c>
      <c r="K58" s="283">
        <f>I58*J58</f>
        <v>1.25</v>
      </c>
      <c r="L58" s="827">
        <f>VLOOKUP(A58,TRANSPORTE!A5:D117,4,FALSE)</f>
        <v>1694.8613159223219</v>
      </c>
      <c r="M58" s="828"/>
      <c r="N58" s="291">
        <f>K58*L58</f>
        <v>2118.5766449029024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2118.5766449029024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360</v>
      </c>
      <c r="N70" s="399">
        <f>K70/M70</f>
        <v>347.72497222222222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644.07564892891105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41759.733197129164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8351.9466394258325</v>
      </c>
      <c r="M82" s="858"/>
      <c r="N82" s="54"/>
    </row>
    <row r="83" spans="1:14">
      <c r="B83" s="92" t="s">
        <v>973</v>
      </c>
      <c r="C83" s="93"/>
      <c r="D83" s="93"/>
      <c r="E83" s="93"/>
      <c r="F83" s="93"/>
      <c r="G83" s="93"/>
      <c r="H83" s="93"/>
      <c r="I83" s="90"/>
      <c r="J83" s="91"/>
      <c r="K83" s="308">
        <v>0.05</v>
      </c>
      <c r="L83" s="857">
        <f>N77*K83</f>
        <v>2087.9866598564581</v>
      </c>
      <c r="M83" s="858"/>
      <c r="N83" s="54"/>
    </row>
    <row r="84" spans="1:14" ht="15.75" thickBot="1">
      <c r="B84" s="94" t="s">
        <v>974</v>
      </c>
      <c r="C84" s="95"/>
      <c r="D84" s="95"/>
      <c r="E84" s="95"/>
      <c r="F84" s="95"/>
      <c r="G84" s="95"/>
      <c r="H84" s="95"/>
      <c r="I84" s="96"/>
      <c r="J84" s="97"/>
      <c r="K84" s="309">
        <v>0.05</v>
      </c>
      <c r="L84" s="859">
        <f>N77*K84</f>
        <v>2087.9866598564581</v>
      </c>
      <c r="M84" s="860"/>
      <c r="N84" s="54"/>
    </row>
    <row r="85" spans="1:14" ht="15.75" thickBot="1">
      <c r="B85" s="823" t="s">
        <v>953</v>
      </c>
      <c r="C85" s="824"/>
      <c r="D85" s="824"/>
      <c r="E85" s="824"/>
      <c r="F85" s="824"/>
      <c r="G85" s="824"/>
      <c r="H85" s="824"/>
      <c r="I85" s="824"/>
      <c r="J85" s="824"/>
      <c r="K85" s="824"/>
      <c r="L85" s="824"/>
      <c r="M85" s="825"/>
      <c r="N85" s="55">
        <f>L82+L83+L84</f>
        <v>12527.91995913875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54287.653156267916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6757.2437120826471</v>
      </c>
      <c r="N48" s="276">
        <f>K48*M48</f>
        <v>6757.2437120826471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6757.2437120826471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6757.2437120826471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1351.4487424165295</v>
      </c>
      <c r="M83" s="858"/>
      <c r="N83" s="54"/>
    </row>
    <row r="84" spans="1:14">
      <c r="B84" s="92" t="s">
        <v>973</v>
      </c>
      <c r="C84" s="93"/>
      <c r="D84" s="93"/>
      <c r="E84" s="93"/>
      <c r="F84" s="93"/>
      <c r="G84" s="93"/>
      <c r="H84" s="93"/>
      <c r="I84" s="90"/>
      <c r="J84" s="91"/>
      <c r="K84" s="308">
        <v>0.05</v>
      </c>
      <c r="L84" s="857">
        <f>N78*K84</f>
        <v>337.86218560413238</v>
      </c>
      <c r="M84" s="858"/>
      <c r="N84" s="54"/>
    </row>
    <row r="85" spans="1:14" ht="15.75" thickBot="1">
      <c r="B85" s="94" t="s">
        <v>974</v>
      </c>
      <c r="C85" s="95"/>
      <c r="D85" s="95"/>
      <c r="E85" s="95"/>
      <c r="F85" s="95"/>
      <c r="G85" s="95"/>
      <c r="H85" s="95"/>
      <c r="I85" s="96"/>
      <c r="J85" s="97"/>
      <c r="K85" s="309">
        <v>0.05</v>
      </c>
      <c r="L85" s="859">
        <f>N78*K85</f>
        <v>337.86218560413238</v>
      </c>
      <c r="M85" s="860"/>
      <c r="N85" s="54"/>
    </row>
    <row r="86" spans="1:14" ht="15.75" thickBot="1">
      <c r="B86" s="823" t="s">
        <v>953</v>
      </c>
      <c r="C86" s="824"/>
      <c r="D86" s="824"/>
      <c r="E86" s="824"/>
      <c r="F86" s="824"/>
      <c r="G86" s="824"/>
      <c r="H86" s="824"/>
      <c r="I86" s="824"/>
      <c r="J86" s="824"/>
      <c r="K86" s="824"/>
      <c r="L86" s="824"/>
      <c r="M86" s="825"/>
      <c r="N86" s="55">
        <f>L83+L84+L85</f>
        <v>2027.173113624794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8784.4168257074416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5831.0760424545351</v>
      </c>
      <c r="N48" s="276">
        <f>K48*M48</f>
        <v>5831.0760424545351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5831.0760424545351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5831.0760424545351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1166.2152084909071</v>
      </c>
      <c r="M83" s="858"/>
      <c r="N83" s="54"/>
    </row>
    <row r="84" spans="1:14">
      <c r="B84" s="92" t="s">
        <v>973</v>
      </c>
      <c r="C84" s="93"/>
      <c r="D84" s="93"/>
      <c r="E84" s="93"/>
      <c r="F84" s="93"/>
      <c r="G84" s="93"/>
      <c r="H84" s="93"/>
      <c r="I84" s="90"/>
      <c r="J84" s="91"/>
      <c r="K84" s="308">
        <v>0.05</v>
      </c>
      <c r="L84" s="857">
        <f>N78*K84</f>
        <v>291.55380212272678</v>
      </c>
      <c r="M84" s="858"/>
      <c r="N84" s="54"/>
    </row>
    <row r="85" spans="1:14" ht="15.75" thickBot="1">
      <c r="B85" s="94" t="s">
        <v>974</v>
      </c>
      <c r="C85" s="95"/>
      <c r="D85" s="95"/>
      <c r="E85" s="95"/>
      <c r="F85" s="95"/>
      <c r="G85" s="95"/>
      <c r="H85" s="95"/>
      <c r="I85" s="96"/>
      <c r="J85" s="97"/>
      <c r="K85" s="309">
        <v>0.05</v>
      </c>
      <c r="L85" s="859">
        <f>N78*K85</f>
        <v>291.55380212272678</v>
      </c>
      <c r="M85" s="860"/>
      <c r="N85" s="54"/>
    </row>
    <row r="86" spans="1:14" ht="15.75" thickBot="1">
      <c r="B86" s="823" t="s">
        <v>953</v>
      </c>
      <c r="C86" s="824"/>
      <c r="D86" s="824"/>
      <c r="E86" s="824"/>
      <c r="F86" s="824"/>
      <c r="G86" s="824"/>
      <c r="H86" s="824"/>
      <c r="I86" s="824"/>
      <c r="J86" s="824"/>
      <c r="K86" s="824"/>
      <c r="L86" s="824"/>
      <c r="M86" s="825"/>
      <c r="N86" s="55">
        <f>L83+L84+L85</f>
        <v>1749.3228127363604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7580.3988551908951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ht="18.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1027</v>
      </c>
      <c r="C31" s="84" t="s">
        <v>1203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48.603551175819234</v>
      </c>
      <c r="N48" s="276">
        <f>K48*M48</f>
        <v>48.603551175819234</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5831.0760424545351</v>
      </c>
      <c r="N49" s="276">
        <f>K49*M49</f>
        <v>2099.1873752836327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2147.7909264594518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49" t="s">
        <v>963</v>
      </c>
      <c r="C68" s="850"/>
      <c r="D68" s="850"/>
      <c r="E68" s="850"/>
      <c r="F68" s="850"/>
      <c r="G68" s="850"/>
      <c r="H68" s="850"/>
      <c r="I68" s="76" t="s">
        <v>964</v>
      </c>
      <c r="J68" s="78" t="s">
        <v>1409</v>
      </c>
      <c r="K68" s="77" t="s">
        <v>966</v>
      </c>
      <c r="L68" s="851" t="s">
        <v>950</v>
      </c>
      <c r="M68" s="85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10"/>
      <c r="C74" s="811"/>
      <c r="D74" s="811"/>
      <c r="E74" s="811"/>
      <c r="F74" s="811"/>
      <c r="G74" s="811"/>
      <c r="H74" s="811"/>
      <c r="I74" s="129"/>
      <c r="J74" s="129"/>
      <c r="K74" s="129"/>
      <c r="L74" s="911"/>
      <c r="M74" s="911"/>
      <c r="N74" s="48"/>
    </row>
    <row r="75" spans="2:15" ht="15.75" thickBot="1">
      <c r="B75" s="823" t="s">
        <v>953</v>
      </c>
      <c r="C75" s="824"/>
      <c r="D75" s="824"/>
      <c r="E75" s="824"/>
      <c r="F75" s="824"/>
      <c r="G75" s="824"/>
      <c r="H75" s="824"/>
      <c r="I75" s="830"/>
      <c r="J75" s="830"/>
      <c r="K75" s="830"/>
      <c r="L75" s="830"/>
      <c r="M75" s="831"/>
      <c r="N75" s="305"/>
    </row>
    <row r="76" spans="2:15" ht="15.75" thickBot="1">
      <c r="B76" s="36"/>
      <c r="C76" s="37"/>
      <c r="D76" s="37"/>
      <c r="E76" s="37"/>
      <c r="F76" s="37"/>
      <c r="G76" s="37"/>
      <c r="H76" s="37"/>
      <c r="I76" s="37"/>
      <c r="J76" s="37"/>
      <c r="K76" s="37"/>
      <c r="L76" s="37"/>
      <c r="M76" s="37"/>
      <c r="N76" s="38"/>
    </row>
    <row r="77" spans="2:15" ht="15.75" thickBot="1">
      <c r="B77" s="823" t="s">
        <v>967</v>
      </c>
      <c r="C77" s="824"/>
      <c r="D77" s="824"/>
      <c r="E77" s="824"/>
      <c r="F77" s="824"/>
      <c r="G77" s="824"/>
      <c r="H77" s="824"/>
      <c r="I77" s="824"/>
      <c r="J77" s="824"/>
      <c r="K77" s="824"/>
      <c r="L77" s="824"/>
      <c r="M77" s="825"/>
      <c r="N77" s="102">
        <f>N43+N53+N64+N75</f>
        <v>2147.7909264594518</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429.55818529189037</v>
      </c>
      <c r="M82" s="858"/>
      <c r="N82" s="54"/>
    </row>
    <row r="83" spans="1:14">
      <c r="B83" s="92" t="s">
        <v>973</v>
      </c>
      <c r="C83" s="93"/>
      <c r="D83" s="93"/>
      <c r="E83" s="93"/>
      <c r="F83" s="93"/>
      <c r="G83" s="93"/>
      <c r="H83" s="93"/>
      <c r="I83" s="90"/>
      <c r="J83" s="91"/>
      <c r="K83" s="308">
        <v>0.05</v>
      </c>
      <c r="L83" s="857">
        <f>N77*K83</f>
        <v>107.38954632297259</v>
      </c>
      <c r="M83" s="858"/>
      <c r="N83" s="54"/>
    </row>
    <row r="84" spans="1:14" ht="15.75" thickBot="1">
      <c r="B84" s="94" t="s">
        <v>974</v>
      </c>
      <c r="C84" s="95"/>
      <c r="D84" s="95"/>
      <c r="E84" s="95"/>
      <c r="F84" s="95"/>
      <c r="G84" s="95"/>
      <c r="H84" s="95"/>
      <c r="I84" s="96"/>
      <c r="J84" s="97"/>
      <c r="K84" s="309">
        <v>0.05</v>
      </c>
      <c r="L84" s="859">
        <f>N77*K84</f>
        <v>107.38954632297259</v>
      </c>
      <c r="M84" s="860"/>
      <c r="N84" s="54"/>
    </row>
    <row r="85" spans="1:14" ht="15.75" thickBot="1">
      <c r="B85" s="823" t="s">
        <v>953</v>
      </c>
      <c r="C85" s="824"/>
      <c r="D85" s="824"/>
      <c r="E85" s="824"/>
      <c r="F85" s="824"/>
      <c r="G85" s="824"/>
      <c r="H85" s="824"/>
      <c r="I85" s="824"/>
      <c r="J85" s="824"/>
      <c r="K85" s="824"/>
      <c r="L85" s="824"/>
      <c r="M85" s="825"/>
      <c r="N85" s="55">
        <f>L82+L83+L84</f>
        <v>644.33727793783555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2792.1282043972874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24447.586241437075</v>
      </c>
      <c r="N48" s="276">
        <f>K48*M48</f>
        <v>30559.482801796345</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48.603551175819234</v>
      </c>
      <c r="N49" s="276">
        <f>K49*M49</f>
        <v>1215.0887793954807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31774.571581191827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827">
        <f>VLOOKUP(A59,TRANSPORTE!A5:D123,4,FALSE)</f>
        <v>1694.8613159223219</v>
      </c>
      <c r="M59" s="828"/>
      <c r="N59" s="291">
        <f>K59*L59</f>
        <v>2118.5766449029024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2118.5766449029024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41753.292440639874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8350.6584881279759</v>
      </c>
      <c r="M83" s="858"/>
      <c r="N83" s="54"/>
    </row>
    <row r="84" spans="1:14">
      <c r="B84" s="92" t="s">
        <v>973</v>
      </c>
      <c r="C84" s="93"/>
      <c r="D84" s="93"/>
      <c r="E84" s="93"/>
      <c r="F84" s="93"/>
      <c r="G84" s="93"/>
      <c r="H84" s="93"/>
      <c r="I84" s="90"/>
      <c r="J84" s="91"/>
      <c r="K84" s="308">
        <v>0.05</v>
      </c>
      <c r="L84" s="857">
        <f>N78*K84</f>
        <v>2087.664622031994</v>
      </c>
      <c r="M84" s="858"/>
      <c r="N84" s="54"/>
    </row>
    <row r="85" spans="1:14" ht="15.75" thickBot="1">
      <c r="B85" s="94" t="s">
        <v>974</v>
      </c>
      <c r="C85" s="95"/>
      <c r="D85" s="95"/>
      <c r="E85" s="95"/>
      <c r="F85" s="95"/>
      <c r="G85" s="95"/>
      <c r="H85" s="95"/>
      <c r="I85" s="96"/>
      <c r="J85" s="97"/>
      <c r="K85" s="309">
        <v>0.05</v>
      </c>
      <c r="L85" s="859">
        <f>N78*K85</f>
        <v>2087.664622031994</v>
      </c>
      <c r="M85" s="860"/>
      <c r="N85" s="54"/>
    </row>
    <row r="86" spans="1:14" ht="15.75" thickBot="1">
      <c r="B86" s="823" t="s">
        <v>953</v>
      </c>
      <c r="C86" s="824"/>
      <c r="D86" s="824"/>
      <c r="E86" s="824"/>
      <c r="F86" s="824"/>
      <c r="G86" s="824"/>
      <c r="H86" s="824"/>
      <c r="I86" s="824"/>
      <c r="J86" s="824"/>
      <c r="K86" s="824"/>
      <c r="L86" s="824"/>
      <c r="M86" s="825"/>
      <c r="N86" s="55">
        <f>L83+L84+L85</f>
        <v>12525.987732191965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54279.280172831837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1029</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60905.650017876593</v>
      </c>
      <c r="N48" s="276">
        <f>K48*M48</f>
        <v>79177.34502323957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80343.830251459236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90308.478626041746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18061.695725208348</v>
      </c>
      <c r="M83" s="858"/>
      <c r="N83" s="54"/>
    </row>
    <row r="84" spans="1:14">
      <c r="B84" s="92" t="s">
        <v>973</v>
      </c>
      <c r="C84" s="93"/>
      <c r="D84" s="93"/>
      <c r="E84" s="93"/>
      <c r="F84" s="93"/>
      <c r="G84" s="93"/>
      <c r="H84" s="93"/>
      <c r="I84" s="90"/>
      <c r="J84" s="91"/>
      <c r="K84" s="308">
        <v>0.05</v>
      </c>
      <c r="L84" s="857">
        <f>N78*K84</f>
        <v>4515.4239313020871</v>
      </c>
      <c r="M84" s="858"/>
      <c r="N84" s="54"/>
    </row>
    <row r="85" spans="1:14" ht="15.75" thickBot="1">
      <c r="B85" s="94" t="s">
        <v>974</v>
      </c>
      <c r="C85" s="95"/>
      <c r="D85" s="95"/>
      <c r="E85" s="95"/>
      <c r="F85" s="95"/>
      <c r="G85" s="95"/>
      <c r="H85" s="95"/>
      <c r="I85" s="96"/>
      <c r="J85" s="97"/>
      <c r="K85" s="309">
        <v>0.05</v>
      </c>
      <c r="L85" s="859">
        <f>N78*K85</f>
        <v>4515.4239313020871</v>
      </c>
      <c r="M85" s="860"/>
      <c r="N85" s="54"/>
    </row>
    <row r="86" spans="1:14" ht="15.75" thickBot="1">
      <c r="B86" s="823" t="s">
        <v>953</v>
      </c>
      <c r="C86" s="824"/>
      <c r="D86" s="824"/>
      <c r="E86" s="824"/>
      <c r="F86" s="824"/>
      <c r="G86" s="824"/>
      <c r="H86" s="824"/>
      <c r="I86" s="824"/>
      <c r="J86" s="824"/>
      <c r="K86" s="824"/>
      <c r="L86" s="824"/>
      <c r="M86" s="825"/>
      <c r="N86" s="55">
        <f>L83+L84+L85</f>
        <v>27092.543587812524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117401.02221385427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1030</v>
      </c>
      <c r="C31" s="84" t="s">
        <v>1470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49858.880712073616</v>
      </c>
      <c r="N48" s="276">
        <f>K48*M48</f>
        <v>64816.544925695707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65983.030153915373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75947.678528497883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15189.535705699578</v>
      </c>
      <c r="M83" s="858"/>
      <c r="N83" s="54"/>
    </row>
    <row r="84" spans="1:14">
      <c r="B84" s="92" t="s">
        <v>973</v>
      </c>
      <c r="C84" s="93"/>
      <c r="D84" s="93"/>
      <c r="E84" s="93"/>
      <c r="F84" s="93"/>
      <c r="G84" s="93"/>
      <c r="H84" s="93"/>
      <c r="I84" s="90"/>
      <c r="J84" s="91"/>
      <c r="K84" s="308">
        <v>0.05</v>
      </c>
      <c r="L84" s="857">
        <f>N78*K84</f>
        <v>3797.3839264248945</v>
      </c>
      <c r="M84" s="858"/>
      <c r="N84" s="54"/>
    </row>
    <row r="85" spans="1:14" ht="15.75" thickBot="1">
      <c r="B85" s="94" t="s">
        <v>974</v>
      </c>
      <c r="C85" s="95"/>
      <c r="D85" s="95"/>
      <c r="E85" s="95"/>
      <c r="F85" s="95"/>
      <c r="G85" s="95"/>
      <c r="H85" s="95"/>
      <c r="I85" s="96"/>
      <c r="J85" s="97"/>
      <c r="K85" s="309">
        <v>0.05</v>
      </c>
      <c r="L85" s="859">
        <f>N78*K85</f>
        <v>3797.3839264248945</v>
      </c>
      <c r="M85" s="860"/>
      <c r="N85" s="54"/>
    </row>
    <row r="86" spans="1:14" ht="15.75" thickBot="1">
      <c r="B86" s="823" t="s">
        <v>953</v>
      </c>
      <c r="C86" s="824"/>
      <c r="D86" s="824"/>
      <c r="E86" s="824"/>
      <c r="F86" s="824"/>
      <c r="G86" s="824"/>
      <c r="H86" s="824"/>
      <c r="I86" s="824"/>
      <c r="J86" s="824"/>
      <c r="K86" s="824"/>
      <c r="L86" s="824"/>
      <c r="M86" s="825"/>
      <c r="N86" s="55">
        <f>L83+L84+L85</f>
        <v>22784.303558549371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98731.982087047247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1472</v>
      </c>
      <c r="C31" s="84" t="s">
        <v>1473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63808.362101988016</v>
      </c>
      <c r="N48" s="276">
        <f>K48*M48</f>
        <v>82950.87073258443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84117.355960804096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94082.004335386606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18816.400867077322</v>
      </c>
      <c r="M83" s="858"/>
      <c r="N83" s="54"/>
    </row>
    <row r="84" spans="1:14">
      <c r="B84" s="92" t="s">
        <v>973</v>
      </c>
      <c r="C84" s="93"/>
      <c r="D84" s="93"/>
      <c r="E84" s="93"/>
      <c r="F84" s="93"/>
      <c r="G84" s="93"/>
      <c r="H84" s="93"/>
      <c r="I84" s="90"/>
      <c r="J84" s="91"/>
      <c r="K84" s="308">
        <v>0.05</v>
      </c>
      <c r="L84" s="857">
        <f>N78*K84</f>
        <v>4704.1002167693305</v>
      </c>
      <c r="M84" s="858"/>
      <c r="N84" s="54"/>
    </row>
    <row r="85" spans="1:14" ht="15.75" thickBot="1">
      <c r="B85" s="94" t="s">
        <v>974</v>
      </c>
      <c r="C85" s="95"/>
      <c r="D85" s="95"/>
      <c r="E85" s="95"/>
      <c r="F85" s="95"/>
      <c r="G85" s="95"/>
      <c r="H85" s="95"/>
      <c r="I85" s="96"/>
      <c r="J85" s="97"/>
      <c r="K85" s="309">
        <v>0.05</v>
      </c>
      <c r="L85" s="859">
        <f>N78*K85</f>
        <v>4704.1002167693305</v>
      </c>
      <c r="M85" s="860"/>
      <c r="N85" s="54"/>
    </row>
    <row r="86" spans="1:14" ht="15.75" thickBot="1">
      <c r="B86" s="823" t="s">
        <v>953</v>
      </c>
      <c r="C86" s="824"/>
      <c r="D86" s="824"/>
      <c r="E86" s="824"/>
      <c r="F86" s="824"/>
      <c r="G86" s="824"/>
      <c r="H86" s="824"/>
      <c r="I86" s="824"/>
      <c r="J86" s="824"/>
      <c r="K86" s="824"/>
      <c r="L86" s="824"/>
      <c r="M86" s="825"/>
      <c r="N86" s="55">
        <f>L83+L84+L85</f>
        <v>28224.601300615981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122306.60563600258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1474</v>
      </c>
      <c r="C31" s="84" t="s">
        <v>1475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407"/>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60905.650017876593</v>
      </c>
      <c r="N48" s="276">
        <f>K48*M48</f>
        <v>79177.34502323957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80343.830251459236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103855.48518415663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20771.097036831328</v>
      </c>
      <c r="M83" s="858"/>
      <c r="N83" s="54"/>
    </row>
    <row r="84" spans="1:14">
      <c r="B84" s="92" t="s">
        <v>973</v>
      </c>
      <c r="C84" s="93"/>
      <c r="D84" s="93"/>
      <c r="E84" s="93"/>
      <c r="F84" s="93"/>
      <c r="G84" s="93"/>
      <c r="H84" s="93"/>
      <c r="I84" s="90"/>
      <c r="J84" s="91"/>
      <c r="K84" s="308">
        <v>0.05</v>
      </c>
      <c r="L84" s="857">
        <f>N78*K84</f>
        <v>5192.7742592078321</v>
      </c>
      <c r="M84" s="858"/>
      <c r="N84" s="54"/>
    </row>
    <row r="85" spans="1:14" ht="15.75" thickBot="1">
      <c r="B85" s="94" t="s">
        <v>974</v>
      </c>
      <c r="C85" s="95"/>
      <c r="D85" s="95"/>
      <c r="E85" s="95"/>
      <c r="F85" s="95"/>
      <c r="G85" s="95"/>
      <c r="H85" s="95"/>
      <c r="I85" s="96"/>
      <c r="J85" s="97"/>
      <c r="K85" s="309">
        <v>0.05</v>
      </c>
      <c r="L85" s="859">
        <f>N78*K85</f>
        <v>5192.7742592078321</v>
      </c>
      <c r="M85" s="860"/>
      <c r="N85" s="54"/>
    </row>
    <row r="86" spans="1:14" ht="15.75" thickBot="1">
      <c r="B86" s="823" t="s">
        <v>953</v>
      </c>
      <c r="C86" s="824"/>
      <c r="D86" s="824"/>
      <c r="E86" s="824"/>
      <c r="F86" s="824"/>
      <c r="G86" s="824"/>
      <c r="H86" s="824"/>
      <c r="I86" s="824"/>
      <c r="J86" s="824"/>
      <c r="K86" s="824"/>
      <c r="L86" s="824"/>
      <c r="M86" s="825"/>
      <c r="N86" s="55">
        <f>L83+L84+L85</f>
        <v>31156.645555246992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135012.13073940363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1476</v>
      </c>
      <c r="C31" s="84" t="s">
        <v>1477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49858.880712073616</v>
      </c>
      <c r="N48" s="276">
        <f>K48*M48</f>
        <v>64816.544925695707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65983.030153915373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89494.685086612764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17898.937017322554</v>
      </c>
      <c r="M83" s="858"/>
      <c r="N83" s="54"/>
    </row>
    <row r="84" spans="1:14">
      <c r="B84" s="92" t="s">
        <v>973</v>
      </c>
      <c r="C84" s="93"/>
      <c r="D84" s="93"/>
      <c r="E84" s="93"/>
      <c r="F84" s="93"/>
      <c r="G84" s="93"/>
      <c r="H84" s="93"/>
      <c r="I84" s="90"/>
      <c r="J84" s="91"/>
      <c r="K84" s="308">
        <v>0.05</v>
      </c>
      <c r="L84" s="857">
        <f>N78*K84</f>
        <v>4474.7342543306386</v>
      </c>
      <c r="M84" s="858"/>
      <c r="N84" s="54"/>
    </row>
    <row r="85" spans="1:14" ht="15.75" thickBot="1">
      <c r="B85" s="94" t="s">
        <v>974</v>
      </c>
      <c r="C85" s="95"/>
      <c r="D85" s="95"/>
      <c r="E85" s="95"/>
      <c r="F85" s="95"/>
      <c r="G85" s="95"/>
      <c r="H85" s="95"/>
      <c r="I85" s="96"/>
      <c r="J85" s="97"/>
      <c r="K85" s="309">
        <v>0.05</v>
      </c>
      <c r="L85" s="859">
        <f>N78*K85</f>
        <v>4474.7342543306386</v>
      </c>
      <c r="M85" s="860"/>
      <c r="N85" s="54"/>
    </row>
    <row r="86" spans="1:14" ht="15.75" thickBot="1">
      <c r="B86" s="823" t="s">
        <v>953</v>
      </c>
      <c r="C86" s="824"/>
      <c r="D86" s="824"/>
      <c r="E86" s="824"/>
      <c r="F86" s="824"/>
      <c r="G86" s="824"/>
      <c r="H86" s="824"/>
      <c r="I86" s="824"/>
      <c r="J86" s="824"/>
      <c r="K86" s="824"/>
      <c r="L86" s="824"/>
      <c r="M86" s="825"/>
      <c r="N86" s="55">
        <f>L83+L84+L85</f>
        <v>26848.405525983828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116343.0906125966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1478</v>
      </c>
      <c r="C31" s="84" t="s">
        <v>1479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63808.362101988016</v>
      </c>
      <c r="N48" s="276">
        <f>K48*M48</f>
        <v>82950.87073258443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84117.355960804096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107629.01089350149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21525.802178700298</v>
      </c>
      <c r="M83" s="858"/>
      <c r="N83" s="54"/>
    </row>
    <row r="84" spans="1:14">
      <c r="B84" s="92" t="s">
        <v>973</v>
      </c>
      <c r="C84" s="93"/>
      <c r="D84" s="93"/>
      <c r="E84" s="93"/>
      <c r="F84" s="93"/>
      <c r="G84" s="93"/>
      <c r="H84" s="93"/>
      <c r="I84" s="90"/>
      <c r="J84" s="91"/>
      <c r="K84" s="308">
        <v>0.05</v>
      </c>
      <c r="L84" s="857">
        <f>N78*K84</f>
        <v>5381.4505446750745</v>
      </c>
      <c r="M84" s="858"/>
      <c r="N84" s="54"/>
    </row>
    <row r="85" spans="1:14" ht="15.75" thickBot="1">
      <c r="B85" s="94" t="s">
        <v>974</v>
      </c>
      <c r="C85" s="95"/>
      <c r="D85" s="95"/>
      <c r="E85" s="95"/>
      <c r="F85" s="95"/>
      <c r="G85" s="95"/>
      <c r="H85" s="95"/>
      <c r="I85" s="96"/>
      <c r="J85" s="97"/>
      <c r="K85" s="309">
        <v>0.05</v>
      </c>
      <c r="L85" s="859">
        <f>N78*K85</f>
        <v>5381.4505446750745</v>
      </c>
      <c r="M85" s="860"/>
      <c r="N85" s="54"/>
    </row>
    <row r="86" spans="1:14" ht="15.75" thickBot="1">
      <c r="B86" s="823" t="s">
        <v>953</v>
      </c>
      <c r="C86" s="824"/>
      <c r="D86" s="824"/>
      <c r="E86" s="824"/>
      <c r="F86" s="824"/>
      <c r="G86" s="824"/>
      <c r="H86" s="824"/>
      <c r="I86" s="824"/>
      <c r="J86" s="824"/>
      <c r="K86" s="824"/>
      <c r="L86" s="824"/>
      <c r="M86" s="825"/>
      <c r="N86" s="55">
        <f>L83+L84+L85</f>
        <v>32288.703268050445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139917.71416155194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1031</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74559.574814872016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84524.223189454526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16904.844637890907</v>
      </c>
      <c r="M83" s="858"/>
      <c r="N83" s="54"/>
    </row>
    <row r="84" spans="1:14">
      <c r="B84" s="92" t="s">
        <v>973</v>
      </c>
      <c r="C84" s="93"/>
      <c r="D84" s="93"/>
      <c r="E84" s="93"/>
      <c r="F84" s="93"/>
      <c r="G84" s="93"/>
      <c r="H84" s="93"/>
      <c r="I84" s="90"/>
      <c r="J84" s="91"/>
      <c r="K84" s="308">
        <v>0.05</v>
      </c>
      <c r="L84" s="857">
        <f>N78*K84</f>
        <v>4226.2111594727266</v>
      </c>
      <c r="M84" s="858"/>
      <c r="N84" s="54"/>
    </row>
    <row r="85" spans="1:14" ht="15.75" thickBot="1">
      <c r="B85" s="94" t="s">
        <v>974</v>
      </c>
      <c r="C85" s="95"/>
      <c r="D85" s="95"/>
      <c r="E85" s="95"/>
      <c r="F85" s="95"/>
      <c r="G85" s="95"/>
      <c r="H85" s="95"/>
      <c r="I85" s="96"/>
      <c r="J85" s="97"/>
      <c r="K85" s="309">
        <v>0.05</v>
      </c>
      <c r="L85" s="859">
        <f>N78*K85</f>
        <v>4226.2111594727266</v>
      </c>
      <c r="M85" s="860"/>
      <c r="N85" s="54"/>
    </row>
    <row r="86" spans="1:14" ht="15.75" thickBot="1">
      <c r="B86" s="823" t="s">
        <v>953</v>
      </c>
      <c r="C86" s="824"/>
      <c r="D86" s="824"/>
      <c r="E86" s="824"/>
      <c r="F86" s="824"/>
      <c r="G86" s="824"/>
      <c r="H86" s="824"/>
      <c r="I86" s="824"/>
      <c r="J86" s="824"/>
      <c r="K86" s="824"/>
      <c r="L86" s="824"/>
      <c r="M86" s="825"/>
      <c r="N86" s="55">
        <f>L83+L84+L85</f>
        <v>25357.266956836356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109881.49014629089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1032</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74559.574814872016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84524.223189454526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16904.844637890907</v>
      </c>
      <c r="M83" s="858"/>
      <c r="N83" s="54"/>
    </row>
    <row r="84" spans="1:14">
      <c r="B84" s="92" t="s">
        <v>973</v>
      </c>
      <c r="C84" s="93"/>
      <c r="D84" s="93"/>
      <c r="E84" s="93"/>
      <c r="F84" s="93"/>
      <c r="G84" s="93"/>
      <c r="H84" s="93"/>
      <c r="I84" s="90"/>
      <c r="J84" s="91"/>
      <c r="K84" s="308">
        <v>0.05</v>
      </c>
      <c r="L84" s="857">
        <f>N78*K84</f>
        <v>4226.2111594727266</v>
      </c>
      <c r="M84" s="858"/>
      <c r="N84" s="54"/>
    </row>
    <row r="85" spans="1:14" ht="15.75" thickBot="1">
      <c r="B85" s="94" t="s">
        <v>974</v>
      </c>
      <c r="C85" s="95"/>
      <c r="D85" s="95"/>
      <c r="E85" s="95"/>
      <c r="F85" s="95"/>
      <c r="G85" s="95"/>
      <c r="H85" s="95"/>
      <c r="I85" s="96"/>
      <c r="J85" s="97"/>
      <c r="K85" s="309">
        <v>0.05</v>
      </c>
      <c r="L85" s="859">
        <f>N78*K85</f>
        <v>4226.2111594727266</v>
      </c>
      <c r="M85" s="860"/>
      <c r="N85" s="54"/>
    </row>
    <row r="86" spans="1:14" ht="15.75" thickBot="1">
      <c r="B86" s="823" t="s">
        <v>953</v>
      </c>
      <c r="C86" s="824"/>
      <c r="D86" s="824"/>
      <c r="E86" s="824"/>
      <c r="F86" s="824"/>
      <c r="G86" s="824"/>
      <c r="H86" s="824"/>
      <c r="I86" s="824"/>
      <c r="J86" s="824"/>
      <c r="K86" s="824"/>
      <c r="L86" s="824"/>
      <c r="M86" s="825"/>
      <c r="N86" s="55">
        <f>L83+L84+L85</f>
        <v>25357.266956836356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109881.49014629089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1482</v>
      </c>
      <c r="C31" s="84" t="s">
        <v>1483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64710.227996028218</v>
      </c>
      <c r="N48" s="276">
        <f>K48*M48</f>
        <v>84123.296394836681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85289.781623056348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95254.429997638857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19050.885999527771</v>
      </c>
      <c r="M83" s="858"/>
      <c r="N83" s="54"/>
    </row>
    <row r="84" spans="1:14">
      <c r="B84" s="92" t="s">
        <v>973</v>
      </c>
      <c r="C84" s="93"/>
      <c r="D84" s="93"/>
      <c r="E84" s="93"/>
      <c r="F84" s="93"/>
      <c r="G84" s="93"/>
      <c r="H84" s="93"/>
      <c r="I84" s="90"/>
      <c r="J84" s="91"/>
      <c r="K84" s="308">
        <v>0.05</v>
      </c>
      <c r="L84" s="857">
        <f>N78*K84</f>
        <v>4762.7214998819427</v>
      </c>
      <c r="M84" s="858"/>
      <c r="N84" s="54"/>
    </row>
    <row r="85" spans="1:14" ht="15.75" thickBot="1">
      <c r="B85" s="94" t="s">
        <v>974</v>
      </c>
      <c r="C85" s="95"/>
      <c r="D85" s="95"/>
      <c r="E85" s="95"/>
      <c r="F85" s="95"/>
      <c r="G85" s="95"/>
      <c r="H85" s="95"/>
      <c r="I85" s="96"/>
      <c r="J85" s="97"/>
      <c r="K85" s="309">
        <v>0.05</v>
      </c>
      <c r="L85" s="859">
        <f>N78*K85</f>
        <v>4762.7214998819427</v>
      </c>
      <c r="M85" s="860"/>
      <c r="N85" s="54"/>
    </row>
    <row r="86" spans="1:14" ht="15.75" thickBot="1">
      <c r="B86" s="823" t="s">
        <v>953</v>
      </c>
      <c r="C86" s="824"/>
      <c r="D86" s="824"/>
      <c r="E86" s="824"/>
      <c r="F86" s="824"/>
      <c r="G86" s="824"/>
      <c r="H86" s="824"/>
      <c r="I86" s="824"/>
      <c r="J86" s="824"/>
      <c r="K86" s="824"/>
      <c r="L86" s="824"/>
      <c r="M86" s="825"/>
      <c r="N86" s="55">
        <f>L83+L84+L85</f>
        <v>28576.328999291658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123830.75899693051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1484</v>
      </c>
      <c r="C31" s="84" t="s">
        <v>1485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74559.574814872016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98071.229747569421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19614.245949513886</v>
      </c>
      <c r="M83" s="858"/>
      <c r="N83" s="54"/>
    </row>
    <row r="84" spans="1:14">
      <c r="B84" s="92" t="s">
        <v>973</v>
      </c>
      <c r="C84" s="93"/>
      <c r="D84" s="93"/>
      <c r="E84" s="93"/>
      <c r="F84" s="93"/>
      <c r="G84" s="93"/>
      <c r="H84" s="93"/>
      <c r="I84" s="90"/>
      <c r="J84" s="91"/>
      <c r="K84" s="308">
        <v>0.05</v>
      </c>
      <c r="L84" s="857">
        <f>N78*K84</f>
        <v>4903.5614873784716</v>
      </c>
      <c r="M84" s="858"/>
      <c r="N84" s="54"/>
    </row>
    <row r="85" spans="1:14" ht="15.75" thickBot="1">
      <c r="B85" s="94" t="s">
        <v>974</v>
      </c>
      <c r="C85" s="95"/>
      <c r="D85" s="95"/>
      <c r="E85" s="95"/>
      <c r="F85" s="95"/>
      <c r="G85" s="95"/>
      <c r="H85" s="95"/>
      <c r="I85" s="96"/>
      <c r="J85" s="97"/>
      <c r="K85" s="309">
        <v>0.05</v>
      </c>
      <c r="L85" s="859">
        <f>N78*K85</f>
        <v>4903.5614873784716</v>
      </c>
      <c r="M85" s="860"/>
      <c r="N85" s="54"/>
    </row>
    <row r="86" spans="1:14" ht="15.75" thickBot="1">
      <c r="B86" s="823" t="s">
        <v>953</v>
      </c>
      <c r="C86" s="824"/>
      <c r="D86" s="824"/>
      <c r="E86" s="824"/>
      <c r="F86" s="824"/>
      <c r="G86" s="824"/>
      <c r="H86" s="824"/>
      <c r="I86" s="824"/>
      <c r="J86" s="824"/>
      <c r="K86" s="824"/>
      <c r="L86" s="824"/>
      <c r="M86" s="825"/>
      <c r="N86" s="55">
        <f>L83+L84+L85</f>
        <v>29421.368924270831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127492.59867184026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1486</v>
      </c>
      <c r="C31" s="84" t="s">
        <v>1487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74559.574814872016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98071.229747569421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19614.245949513886</v>
      </c>
      <c r="M83" s="858"/>
      <c r="N83" s="54"/>
    </row>
    <row r="84" spans="1:14">
      <c r="B84" s="92" t="s">
        <v>973</v>
      </c>
      <c r="C84" s="93"/>
      <c r="D84" s="93"/>
      <c r="E84" s="93"/>
      <c r="F84" s="93"/>
      <c r="G84" s="93"/>
      <c r="H84" s="93"/>
      <c r="I84" s="90"/>
      <c r="J84" s="91"/>
      <c r="K84" s="308">
        <v>0.05</v>
      </c>
      <c r="L84" s="857">
        <f>N78*K84</f>
        <v>4903.5614873784716</v>
      </c>
      <c r="M84" s="858"/>
      <c r="N84" s="54"/>
    </row>
    <row r="85" spans="1:14" ht="15.75" thickBot="1">
      <c r="B85" s="94" t="s">
        <v>974</v>
      </c>
      <c r="C85" s="95"/>
      <c r="D85" s="95"/>
      <c r="E85" s="95"/>
      <c r="F85" s="95"/>
      <c r="G85" s="95"/>
      <c r="H85" s="95"/>
      <c r="I85" s="96"/>
      <c r="J85" s="97"/>
      <c r="K85" s="309">
        <v>0.05</v>
      </c>
      <c r="L85" s="859">
        <f>N78*K85</f>
        <v>4903.5614873784716</v>
      </c>
      <c r="M85" s="860"/>
      <c r="N85" s="54"/>
    </row>
    <row r="86" spans="1:14" ht="15.75" thickBot="1">
      <c r="B86" s="823" t="s">
        <v>953</v>
      </c>
      <c r="C86" s="824"/>
      <c r="D86" s="824"/>
      <c r="E86" s="824"/>
      <c r="F86" s="824"/>
      <c r="G86" s="824"/>
      <c r="H86" s="824"/>
      <c r="I86" s="824"/>
      <c r="J86" s="824"/>
      <c r="K86" s="824"/>
      <c r="L86" s="824"/>
      <c r="M86" s="825"/>
      <c r="N86" s="55">
        <f>L83+L84+L85</f>
        <v>29421.368924270831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127492.59867184026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1488</v>
      </c>
      <c r="C31" s="84" t="s">
        <v>1489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275">
        <v>2.5</v>
      </c>
      <c r="N36" s="276">
        <f>K36/M36</f>
        <v>2662.1190329036108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3554.7395919396304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64710.227996028218</v>
      </c>
      <c r="N48" s="276">
        <f>K48*M48</f>
        <v>84123.296394836681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48.603551175819234</v>
      </c>
      <c r="N49" s="276">
        <f>K49*M49</f>
        <v>1166.4852282196616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85289.781623056348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1618.8493538748967</v>
      </c>
      <c r="M59" s="828"/>
      <c r="N59" s="291">
        <f>K59*L59</f>
        <v>2104.5041600373656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2104.5041600373656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17852.411180720395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108801.43655575375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21760.287311150751</v>
      </c>
      <c r="M83" s="858"/>
      <c r="N83" s="54"/>
    </row>
    <row r="84" spans="1:14">
      <c r="B84" s="92" t="s">
        <v>973</v>
      </c>
      <c r="C84" s="93"/>
      <c r="D84" s="93"/>
      <c r="E84" s="93"/>
      <c r="F84" s="93"/>
      <c r="G84" s="93"/>
      <c r="H84" s="93"/>
      <c r="I84" s="90"/>
      <c r="J84" s="91"/>
      <c r="K84" s="308">
        <v>0.05</v>
      </c>
      <c r="L84" s="857">
        <f>N78*K84</f>
        <v>5440.0718277876877</v>
      </c>
      <c r="M84" s="858"/>
      <c r="N84" s="54"/>
    </row>
    <row r="85" spans="1:14" ht="15.75" thickBot="1">
      <c r="B85" s="94" t="s">
        <v>974</v>
      </c>
      <c r="C85" s="95"/>
      <c r="D85" s="95"/>
      <c r="E85" s="95"/>
      <c r="F85" s="95"/>
      <c r="G85" s="95"/>
      <c r="H85" s="95"/>
      <c r="I85" s="96"/>
      <c r="J85" s="97"/>
      <c r="K85" s="309">
        <v>0.05</v>
      </c>
      <c r="L85" s="859">
        <f>N78*K85</f>
        <v>5440.0718277876877</v>
      </c>
      <c r="M85" s="860"/>
      <c r="N85" s="54"/>
    </row>
    <row r="86" spans="1:14" ht="15.75" thickBot="1">
      <c r="B86" s="823" t="s">
        <v>953</v>
      </c>
      <c r="C86" s="824"/>
      <c r="D86" s="824"/>
      <c r="E86" s="824"/>
      <c r="F86" s="824"/>
      <c r="G86" s="824"/>
      <c r="H86" s="824"/>
      <c r="I86" s="824"/>
      <c r="J86" s="824"/>
      <c r="K86" s="824"/>
      <c r="L86" s="824"/>
      <c r="M86" s="825"/>
      <c r="N86" s="55">
        <f>L83+L84+L85</f>
        <v>32640.430966726126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141441.86752247988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1033</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30</v>
      </c>
      <c r="N36" s="276">
        <f>K36/M36</f>
        <v>3630.6958402053369</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30</v>
      </c>
      <c r="N37" s="276">
        <f>K37/M37</f>
        <v>4436.3989004528121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30</v>
      </c>
      <c r="N38" s="276">
        <f>K38/M38</f>
        <v>4425.6945243008104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9.6611347339336664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12502.450399692892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56456.222758963348</v>
      </c>
      <c r="N48" s="276">
        <f>K48*M48</f>
        <v>70570.278448704179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70570.278448704179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1694.8613159223219</v>
      </c>
      <c r="M59" s="828"/>
      <c r="N59" s="291">
        <f>K59*L59</f>
        <v>2118.5766449029024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2118.5766449029024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966.11347339336658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86157.418966693353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17231.48379333867</v>
      </c>
      <c r="M83" s="858"/>
      <c r="N83" s="54"/>
    </row>
    <row r="84" spans="1:14">
      <c r="B84" s="92" t="s">
        <v>973</v>
      </c>
      <c r="C84" s="93"/>
      <c r="D84" s="93"/>
      <c r="E84" s="93"/>
      <c r="F84" s="93"/>
      <c r="G84" s="93"/>
      <c r="H84" s="93"/>
      <c r="I84" s="90"/>
      <c r="J84" s="91"/>
      <c r="K84" s="308">
        <v>0.05</v>
      </c>
      <c r="L84" s="857">
        <f>N78*K84</f>
        <v>4307.8709483346674</v>
      </c>
      <c r="M84" s="858"/>
      <c r="N84" s="54"/>
    </row>
    <row r="85" spans="1:14" ht="15.75" thickBot="1">
      <c r="B85" s="94" t="s">
        <v>974</v>
      </c>
      <c r="C85" s="95"/>
      <c r="D85" s="95"/>
      <c r="E85" s="95"/>
      <c r="F85" s="95"/>
      <c r="G85" s="95"/>
      <c r="H85" s="95"/>
      <c r="I85" s="96"/>
      <c r="J85" s="97"/>
      <c r="K85" s="309">
        <v>0.05</v>
      </c>
      <c r="L85" s="859">
        <f>N78*K85</f>
        <v>4307.8709483346674</v>
      </c>
      <c r="M85" s="860"/>
      <c r="N85" s="54"/>
    </row>
    <row r="86" spans="1:14" ht="15.75" thickBot="1">
      <c r="B86" s="823" t="s">
        <v>953</v>
      </c>
      <c r="C86" s="824"/>
      <c r="D86" s="824"/>
      <c r="E86" s="824"/>
      <c r="F86" s="824"/>
      <c r="G86" s="824"/>
      <c r="H86" s="824"/>
      <c r="I86" s="824"/>
      <c r="J86" s="824"/>
      <c r="K86" s="824"/>
      <c r="L86" s="824"/>
      <c r="M86" s="825"/>
      <c r="N86" s="55">
        <f>L83+L84+L85</f>
        <v>25847.225690008006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112004.64465670136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1034</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30</v>
      </c>
      <c r="N36" s="276">
        <f>K36/M36</f>
        <v>3630.6958402053369</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30</v>
      </c>
      <c r="N37" s="276">
        <f>K37/M37</f>
        <v>4436.3989004528121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30</v>
      </c>
      <c r="N38" s="276">
        <f>K38/M38</f>
        <v>4425.6945243008104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9.6611347339336664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12502.450399692892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64710.227996028218</v>
      </c>
      <c r="N48" s="276">
        <f>K48*M48</f>
        <v>80887.784995035268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80887.784995035268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1694.8613159223219</v>
      </c>
      <c r="M59" s="828"/>
      <c r="N59" s="291">
        <f>K59*L59</f>
        <v>2118.5766449029024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2118.5766449029024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966.11347339336658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96474.925513024442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19294.985102604889</v>
      </c>
      <c r="M83" s="858"/>
      <c r="N83" s="54"/>
    </row>
    <row r="84" spans="1:14">
      <c r="B84" s="92" t="s">
        <v>973</v>
      </c>
      <c r="C84" s="93"/>
      <c r="D84" s="93"/>
      <c r="E84" s="93"/>
      <c r="F84" s="93"/>
      <c r="G84" s="93"/>
      <c r="H84" s="93"/>
      <c r="I84" s="90"/>
      <c r="J84" s="91"/>
      <c r="K84" s="308">
        <v>0.05</v>
      </c>
      <c r="L84" s="857">
        <f>N78*K84</f>
        <v>4823.7462756512223</v>
      </c>
      <c r="M84" s="858"/>
      <c r="N84" s="54"/>
    </row>
    <row r="85" spans="1:14" ht="15.75" thickBot="1">
      <c r="B85" s="94" t="s">
        <v>974</v>
      </c>
      <c r="C85" s="95"/>
      <c r="D85" s="95"/>
      <c r="E85" s="95"/>
      <c r="F85" s="95"/>
      <c r="G85" s="95"/>
      <c r="H85" s="95"/>
      <c r="I85" s="96"/>
      <c r="J85" s="97"/>
      <c r="K85" s="309">
        <v>0.05</v>
      </c>
      <c r="L85" s="859">
        <f>N78*K85</f>
        <v>4823.7462756512223</v>
      </c>
      <c r="M85" s="860"/>
      <c r="N85" s="54"/>
    </row>
    <row r="86" spans="1:14" ht="15.75" thickBot="1">
      <c r="B86" s="823" t="s">
        <v>953</v>
      </c>
      <c r="C86" s="824"/>
      <c r="D86" s="824"/>
      <c r="E86" s="824"/>
      <c r="F86" s="824"/>
      <c r="G86" s="824"/>
      <c r="H86" s="824"/>
      <c r="I86" s="824"/>
      <c r="J86" s="824"/>
      <c r="K86" s="824"/>
      <c r="L86" s="824"/>
      <c r="M86" s="825"/>
      <c r="N86" s="55">
        <f>L83+L84+L85</f>
        <v>28942.477653907332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125417.40316693178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1035</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30</v>
      </c>
      <c r="N36" s="276">
        <f>K36/M36</f>
        <v>3630.6958402053369</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30</v>
      </c>
      <c r="N37" s="276">
        <f>K37/M37</f>
        <v>4436.3989004528121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30</v>
      </c>
      <c r="N38" s="276">
        <f>K38/M38</f>
        <v>4425.6945243008104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9.6611347339336664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12502.450399692892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64710.227996028218</v>
      </c>
      <c r="N48" s="276">
        <f>K48*M48</f>
        <v>80887.784995035268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80887.784995035268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1694.8613159223219</v>
      </c>
      <c r="M59" s="828"/>
      <c r="N59" s="291">
        <f>K59*L59</f>
        <v>2118.5766449029024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2118.5766449029024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966.11347339336658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96474.925513024442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19294.985102604889</v>
      </c>
      <c r="M83" s="858"/>
      <c r="N83" s="54"/>
    </row>
    <row r="84" spans="1:14">
      <c r="B84" s="92" t="s">
        <v>973</v>
      </c>
      <c r="C84" s="93"/>
      <c r="D84" s="93"/>
      <c r="E84" s="93"/>
      <c r="F84" s="93"/>
      <c r="G84" s="93"/>
      <c r="H84" s="93"/>
      <c r="I84" s="90"/>
      <c r="J84" s="91"/>
      <c r="K84" s="308">
        <v>0.05</v>
      </c>
      <c r="L84" s="857">
        <f>N78*K84</f>
        <v>4823.7462756512223</v>
      </c>
      <c r="M84" s="858"/>
      <c r="N84" s="54"/>
    </row>
    <row r="85" spans="1:14" ht="15.75" thickBot="1">
      <c r="B85" s="94" t="s">
        <v>974</v>
      </c>
      <c r="C85" s="95"/>
      <c r="D85" s="95"/>
      <c r="E85" s="95"/>
      <c r="F85" s="95"/>
      <c r="G85" s="95"/>
      <c r="H85" s="95"/>
      <c r="I85" s="96"/>
      <c r="J85" s="97"/>
      <c r="K85" s="309">
        <v>0.05</v>
      </c>
      <c r="L85" s="859">
        <f>N78*K85</f>
        <v>4823.7462756512223</v>
      </c>
      <c r="M85" s="860"/>
      <c r="N85" s="54"/>
    </row>
    <row r="86" spans="1:14" ht="15.75" thickBot="1">
      <c r="B86" s="823" t="s">
        <v>953</v>
      </c>
      <c r="C86" s="824"/>
      <c r="D86" s="824"/>
      <c r="E86" s="824"/>
      <c r="F86" s="824"/>
      <c r="G86" s="824"/>
      <c r="H86" s="824"/>
      <c r="I86" s="824"/>
      <c r="J86" s="824"/>
      <c r="K86" s="824"/>
      <c r="L86" s="824"/>
      <c r="M86" s="825"/>
      <c r="N86" s="55">
        <f>L83+L84+L85</f>
        <v>28942.477653907332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125417.40316693178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1493</v>
      </c>
      <c r="C31" s="84" t="s">
        <v>2020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1495</v>
      </c>
      <c r="C31" s="84" t="s">
        <v>1496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1497</v>
      </c>
      <c r="C31" s="84" t="s">
        <v>1498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1499</v>
      </c>
      <c r="C31" s="84" t="s">
        <v>1500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1501</v>
      </c>
      <c r="C31" s="84" t="s">
        <v>1502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1503</v>
      </c>
      <c r="C31" s="84" t="s">
        <v>1504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1505</v>
      </c>
      <c r="C31" s="84" t="s">
        <v>1506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1507</v>
      </c>
      <c r="C31" s="84" t="s">
        <v>1508</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526.00192113299386</v>
      </c>
      <c r="N48" s="276">
        <f>K48*M48</f>
        <v>526.00192113299386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526.00192113299386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526.00192113299386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105.20038422659877</v>
      </c>
      <c r="M83" s="858"/>
      <c r="N83" s="54"/>
    </row>
    <row r="84" spans="1:14">
      <c r="B84" s="92" t="s">
        <v>973</v>
      </c>
      <c r="C84" s="93"/>
      <c r="D84" s="93"/>
      <c r="E84" s="93"/>
      <c r="F84" s="93"/>
      <c r="G84" s="93"/>
      <c r="H84" s="93"/>
      <c r="I84" s="90"/>
      <c r="J84" s="91"/>
      <c r="K84" s="308">
        <v>0.05</v>
      </c>
      <c r="L84" s="857">
        <f>N78*K84</f>
        <v>26.300096056649693</v>
      </c>
      <c r="M84" s="858"/>
      <c r="N84" s="54"/>
    </row>
    <row r="85" spans="1:14" ht="15.75" thickBot="1">
      <c r="B85" s="94" t="s">
        <v>974</v>
      </c>
      <c r="C85" s="95"/>
      <c r="D85" s="95"/>
      <c r="E85" s="95"/>
      <c r="F85" s="95"/>
      <c r="G85" s="95"/>
      <c r="H85" s="95"/>
      <c r="I85" s="96"/>
      <c r="J85" s="97"/>
      <c r="K85" s="309">
        <v>0.05</v>
      </c>
      <c r="L85" s="859">
        <f>N78*K85</f>
        <v>26.300096056649693</v>
      </c>
      <c r="M85" s="860"/>
      <c r="N85" s="54"/>
    </row>
    <row r="86" spans="1:14" ht="15.75" thickBot="1">
      <c r="B86" s="823" t="s">
        <v>953</v>
      </c>
      <c r="C86" s="824"/>
      <c r="D86" s="824"/>
      <c r="E86" s="824"/>
      <c r="F86" s="824"/>
      <c r="G86" s="824"/>
      <c r="H86" s="824"/>
      <c r="I86" s="824"/>
      <c r="J86" s="824"/>
      <c r="K86" s="824"/>
      <c r="L86" s="824"/>
      <c r="M86" s="825"/>
      <c r="N86" s="55">
        <f>L83+L84+L85</f>
        <v>157.80057633989816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683.80249747289201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1509</v>
      </c>
      <c r="C31" s="84" t="s">
        <v>1510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1511</v>
      </c>
      <c r="C31" s="84" t="s">
        <v>1512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526.00192113299386</v>
      </c>
      <c r="N49" s="276">
        <f>K49*M49</f>
        <v>47340.172901969447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120733.2624886218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130796.72641386595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26159.345282773193</v>
      </c>
      <c r="M83" s="858"/>
      <c r="N83" s="54"/>
    </row>
    <row r="84" spans="1:14">
      <c r="B84" s="92" t="s">
        <v>973</v>
      </c>
      <c r="C84" s="93"/>
      <c r="D84" s="93"/>
      <c r="E84" s="93"/>
      <c r="F84" s="93"/>
      <c r="G84" s="93"/>
      <c r="H84" s="93"/>
      <c r="I84" s="90"/>
      <c r="J84" s="91"/>
      <c r="K84" s="308">
        <v>0.05</v>
      </c>
      <c r="L84" s="857">
        <f>N78*K84</f>
        <v>6539.8363206932981</v>
      </c>
      <c r="M84" s="858"/>
      <c r="N84" s="54"/>
    </row>
    <row r="85" spans="1:14" ht="15.75" thickBot="1">
      <c r="B85" s="94" t="s">
        <v>974</v>
      </c>
      <c r="C85" s="95"/>
      <c r="D85" s="95"/>
      <c r="E85" s="95"/>
      <c r="F85" s="95"/>
      <c r="G85" s="95"/>
      <c r="H85" s="95"/>
      <c r="I85" s="96"/>
      <c r="J85" s="97"/>
      <c r="K85" s="309">
        <v>0.05</v>
      </c>
      <c r="L85" s="859">
        <f>N78*K85</f>
        <v>6539.8363206932981</v>
      </c>
      <c r="M85" s="860"/>
      <c r="N85" s="54"/>
    </row>
    <row r="86" spans="1:14" ht="15.75" thickBot="1">
      <c r="B86" s="823" t="s">
        <v>953</v>
      </c>
      <c r="C86" s="824"/>
      <c r="D86" s="824"/>
      <c r="E86" s="824"/>
      <c r="F86" s="824"/>
      <c r="G86" s="824"/>
      <c r="H86" s="824"/>
      <c r="I86" s="824"/>
      <c r="J86" s="824"/>
      <c r="K86" s="824"/>
      <c r="L86" s="824"/>
      <c r="M86" s="825"/>
      <c r="N86" s="55">
        <f>L83+L84+L85</f>
        <v>39239.017924159787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170035.74433802575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1513</v>
      </c>
      <c r="C31" s="84" t="s">
        <v>1514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1515</v>
      </c>
      <c r="C31" s="84" t="s">
        <v>1516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45</v>
      </c>
      <c r="N36" s="276">
        <f>K36/M36</f>
        <v>1301.5655259578616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133091.96701358436</v>
      </c>
      <c r="L37" s="274"/>
      <c r="M37" s="275">
        <v>45</v>
      </c>
      <c r="N37" s="276">
        <f>K37/M37</f>
        <v>2957.5992669685415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132770.83572902431</v>
      </c>
      <c r="L38" s="274"/>
      <c r="M38" s="275">
        <v>45</v>
      </c>
      <c r="N38" s="276">
        <f>K38/M38</f>
        <v>2950.4630162005406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6.4407564892891109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7216.0685656162332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56456.222758963348</v>
      </c>
      <c r="N48" s="276">
        <f>K48*M48</f>
        <v>73393.08958665235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73393.08958665235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1694.8613159223219</v>
      </c>
      <c r="M59" s="828"/>
      <c r="N59" s="291">
        <f>K59*L59</f>
        <v>2203.3197106990183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2203.3197106990183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644.07564892891105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83456.553511896505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16691.310702379302</v>
      </c>
      <c r="M83" s="858"/>
      <c r="N83" s="54"/>
    </row>
    <row r="84" spans="1:14">
      <c r="B84" s="92" t="s">
        <v>973</v>
      </c>
      <c r="C84" s="93"/>
      <c r="D84" s="93"/>
      <c r="E84" s="93"/>
      <c r="F84" s="93"/>
      <c r="G84" s="93"/>
      <c r="H84" s="93"/>
      <c r="I84" s="90"/>
      <c r="J84" s="91"/>
      <c r="K84" s="308">
        <v>0.05</v>
      </c>
      <c r="L84" s="857">
        <f>N78*K84</f>
        <v>4172.8276755948255</v>
      </c>
      <c r="M84" s="858"/>
      <c r="N84" s="54"/>
    </row>
    <row r="85" spans="1:14" ht="15.75" thickBot="1">
      <c r="B85" s="94" t="s">
        <v>974</v>
      </c>
      <c r="C85" s="95"/>
      <c r="D85" s="95"/>
      <c r="E85" s="95"/>
      <c r="F85" s="95"/>
      <c r="G85" s="95"/>
      <c r="H85" s="95"/>
      <c r="I85" s="96"/>
      <c r="J85" s="97"/>
      <c r="K85" s="309">
        <v>0.05</v>
      </c>
      <c r="L85" s="859">
        <f>N78*K85</f>
        <v>4172.8276755948255</v>
      </c>
      <c r="M85" s="860"/>
      <c r="N85" s="54"/>
    </row>
    <row r="86" spans="1:14" ht="15.75" thickBot="1">
      <c r="B86" s="823" t="s">
        <v>953</v>
      </c>
      <c r="C86" s="824"/>
      <c r="D86" s="824"/>
      <c r="E86" s="824"/>
      <c r="F86" s="824"/>
      <c r="G86" s="824"/>
      <c r="H86" s="824"/>
      <c r="I86" s="824"/>
      <c r="J86" s="824"/>
      <c r="K86" s="824"/>
      <c r="L86" s="824"/>
      <c r="M86" s="825"/>
      <c r="N86" s="55">
        <f>L83+L84+L85</f>
        <v>25036.966053568951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108493.51956546545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1517</v>
      </c>
      <c r="C31" s="84" t="s">
        <v>1518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526.00192113299386</v>
      </c>
      <c r="N48" s="276">
        <f>K48*M48</f>
        <v>526.00192113299386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526.00192113299386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526.00192113299386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105.20038422659877</v>
      </c>
      <c r="M83" s="858"/>
      <c r="N83" s="54"/>
    </row>
    <row r="84" spans="1:14">
      <c r="B84" s="92" t="s">
        <v>973</v>
      </c>
      <c r="C84" s="93"/>
      <c r="D84" s="93"/>
      <c r="E84" s="93"/>
      <c r="F84" s="93"/>
      <c r="G84" s="93"/>
      <c r="H84" s="93"/>
      <c r="I84" s="90"/>
      <c r="J84" s="91"/>
      <c r="K84" s="308">
        <v>0.05</v>
      </c>
      <c r="L84" s="857">
        <f>N78*K84</f>
        <v>26.300096056649693</v>
      </c>
      <c r="M84" s="858"/>
      <c r="N84" s="54"/>
    </row>
    <row r="85" spans="1:14" ht="15.75" thickBot="1">
      <c r="B85" s="94" t="s">
        <v>974</v>
      </c>
      <c r="C85" s="95"/>
      <c r="D85" s="95"/>
      <c r="E85" s="95"/>
      <c r="F85" s="95"/>
      <c r="G85" s="95"/>
      <c r="H85" s="95"/>
      <c r="I85" s="96"/>
      <c r="J85" s="97"/>
      <c r="K85" s="309">
        <v>0.05</v>
      </c>
      <c r="L85" s="859">
        <f>N78*K85</f>
        <v>26.300096056649693</v>
      </c>
      <c r="M85" s="860"/>
      <c r="N85" s="54"/>
    </row>
    <row r="86" spans="1:14" ht="15.75" thickBot="1">
      <c r="B86" s="823" t="s">
        <v>953</v>
      </c>
      <c r="C86" s="824"/>
      <c r="D86" s="824"/>
      <c r="E86" s="824"/>
      <c r="F86" s="824"/>
      <c r="G86" s="824"/>
      <c r="H86" s="824"/>
      <c r="I86" s="824"/>
      <c r="J86" s="824"/>
      <c r="K86" s="824"/>
      <c r="L86" s="824"/>
      <c r="M86" s="825"/>
      <c r="N86" s="55">
        <f>L83+L84+L85</f>
        <v>157.80057633989816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683.80249747289201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456"/>
      <c r="L30" s="834" t="s">
        <v>945</v>
      </c>
      <c r="M30" s="835"/>
      <c r="N30" s="74" t="s">
        <v>946</v>
      </c>
    </row>
    <row r="31" spans="1:14" ht="15.75" thickBot="1">
      <c r="A31" t="s">
        <v>1844</v>
      </c>
      <c r="B31" s="83" t="s">
        <v>1521</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1555.3136376262155</v>
      </c>
      <c r="N48" s="276">
        <f>K48*M48</f>
        <v>1555.3136376262155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1555.3136376262155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1555.3136376262155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311.06272752524313</v>
      </c>
      <c r="M83" s="858"/>
      <c r="N83" s="54"/>
    </row>
    <row r="84" spans="1:14">
      <c r="B84" s="92" t="s">
        <v>973</v>
      </c>
      <c r="C84" s="93"/>
      <c r="D84" s="93"/>
      <c r="E84" s="93"/>
      <c r="F84" s="93"/>
      <c r="G84" s="93"/>
      <c r="H84" s="93"/>
      <c r="I84" s="90"/>
      <c r="J84" s="91"/>
      <c r="K84" s="308">
        <v>0.05</v>
      </c>
      <c r="L84" s="857">
        <f>N78*K84</f>
        <v>77.765681881310783</v>
      </c>
      <c r="M84" s="858"/>
      <c r="N84" s="54"/>
    </row>
    <row r="85" spans="1:14" ht="15.75" thickBot="1">
      <c r="B85" s="94" t="s">
        <v>974</v>
      </c>
      <c r="C85" s="95"/>
      <c r="D85" s="95"/>
      <c r="E85" s="95"/>
      <c r="F85" s="95"/>
      <c r="G85" s="95"/>
      <c r="H85" s="95"/>
      <c r="I85" s="96"/>
      <c r="J85" s="97"/>
      <c r="K85" s="309">
        <v>0.05</v>
      </c>
      <c r="L85" s="859">
        <f>N78*K85</f>
        <v>77.765681881310783</v>
      </c>
      <c r="M85" s="860"/>
      <c r="N85" s="54"/>
    </row>
    <row r="86" spans="1:14" ht="15.75" thickBot="1">
      <c r="B86" s="823" t="s">
        <v>953</v>
      </c>
      <c r="C86" s="824"/>
      <c r="D86" s="824"/>
      <c r="E86" s="824"/>
      <c r="F86" s="824"/>
      <c r="G86" s="824"/>
      <c r="H86" s="824"/>
      <c r="I86" s="824"/>
      <c r="J86" s="824"/>
      <c r="K86" s="824"/>
      <c r="L86" s="824"/>
      <c r="M86" s="825"/>
      <c r="N86" s="55">
        <f>L83+L84+L85</f>
        <v>466.59409128786473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2021.9077289140803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1522</v>
      </c>
      <c r="C31" s="84" t="s">
        <v>1529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2469.330419460372</v>
      </c>
      <c r="N48" s="276">
        <f>K48*M48</f>
        <v>2469.330419460372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2469.330419460372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2469.330419460372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493.86608389207441</v>
      </c>
      <c r="M83" s="858"/>
      <c r="N83" s="54"/>
    </row>
    <row r="84" spans="1:14">
      <c r="B84" s="92" t="s">
        <v>973</v>
      </c>
      <c r="C84" s="93"/>
      <c r="D84" s="93"/>
      <c r="E84" s="93"/>
      <c r="F84" s="93"/>
      <c r="G84" s="93"/>
      <c r="H84" s="93"/>
      <c r="I84" s="90"/>
      <c r="J84" s="91"/>
      <c r="K84" s="308">
        <v>0.05</v>
      </c>
      <c r="L84" s="857">
        <f>N78*K84</f>
        <v>123.4665209730186</v>
      </c>
      <c r="M84" s="858"/>
      <c r="N84" s="54"/>
    </row>
    <row r="85" spans="1:14" ht="15.75" thickBot="1">
      <c r="B85" s="94" t="s">
        <v>974</v>
      </c>
      <c r="C85" s="95"/>
      <c r="D85" s="95"/>
      <c r="E85" s="95"/>
      <c r="F85" s="95"/>
      <c r="G85" s="95"/>
      <c r="H85" s="95"/>
      <c r="I85" s="96"/>
      <c r="J85" s="97"/>
      <c r="K85" s="309">
        <v>0.05</v>
      </c>
      <c r="L85" s="859">
        <f>N78*K85</f>
        <v>123.4665209730186</v>
      </c>
      <c r="M85" s="860"/>
      <c r="N85" s="54"/>
    </row>
    <row r="86" spans="1:14" ht="15.75" thickBot="1">
      <c r="B86" s="823" t="s">
        <v>953</v>
      </c>
      <c r="C86" s="824"/>
      <c r="D86" s="824"/>
      <c r="E86" s="824"/>
      <c r="F86" s="824"/>
      <c r="G86" s="824"/>
      <c r="H86" s="824"/>
      <c r="I86" s="824"/>
      <c r="J86" s="824"/>
      <c r="K86" s="824"/>
      <c r="L86" s="824"/>
      <c r="M86" s="825"/>
      <c r="N86" s="55">
        <f>L83+L84+L85</f>
        <v>740.79912583811165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3210.1295452984837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1524</v>
      </c>
      <c r="C31" s="84" t="s">
        <v>1523</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1956.2929348267239</v>
      </c>
      <c r="N48" s="276">
        <f>K48*M48</f>
        <v>1956.2929348267239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1956.2929348267239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1956.2929348267239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391.25858696534482</v>
      </c>
      <c r="M83" s="858"/>
      <c r="N83" s="54"/>
    </row>
    <row r="84" spans="1:14">
      <c r="B84" s="92" t="s">
        <v>973</v>
      </c>
      <c r="C84" s="93"/>
      <c r="D84" s="93"/>
      <c r="E84" s="93"/>
      <c r="F84" s="93"/>
      <c r="G84" s="93"/>
      <c r="H84" s="93"/>
      <c r="I84" s="90"/>
      <c r="J84" s="91"/>
      <c r="K84" s="308">
        <v>0.05</v>
      </c>
      <c r="L84" s="857">
        <f>N78*K84</f>
        <v>97.814646741336205</v>
      </c>
      <c r="M84" s="858"/>
      <c r="N84" s="54"/>
    </row>
    <row r="85" spans="1:14" ht="15.75" thickBot="1">
      <c r="B85" s="94" t="s">
        <v>974</v>
      </c>
      <c r="C85" s="95"/>
      <c r="D85" s="95"/>
      <c r="E85" s="95"/>
      <c r="F85" s="95"/>
      <c r="G85" s="95"/>
      <c r="H85" s="95"/>
      <c r="I85" s="96"/>
      <c r="J85" s="97"/>
      <c r="K85" s="309">
        <v>0.05</v>
      </c>
      <c r="L85" s="859">
        <f>N78*K85</f>
        <v>97.814646741336205</v>
      </c>
      <c r="M85" s="860"/>
      <c r="N85" s="54"/>
    </row>
    <row r="86" spans="1:14" ht="15.75" thickBot="1">
      <c r="B86" s="823" t="s">
        <v>953</v>
      </c>
      <c r="C86" s="824"/>
      <c r="D86" s="824"/>
      <c r="E86" s="824"/>
      <c r="F86" s="824"/>
      <c r="G86" s="824"/>
      <c r="H86" s="824"/>
      <c r="I86" s="824"/>
      <c r="J86" s="824"/>
      <c r="K86" s="824"/>
      <c r="L86" s="824"/>
      <c r="M86" s="825"/>
      <c r="N86" s="55">
        <f>L83+L84+L85</f>
        <v>586.8878804480172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2543.1808152747412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1526</v>
      </c>
      <c r="C31" s="84" t="s">
        <v>1530</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3056.6233295015204</v>
      </c>
      <c r="N48" s="276">
        <f>K48*M48</f>
        <v>3056.6233295015204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3056.6233295015204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3056.6233295015204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611.32466590030413</v>
      </c>
      <c r="M83" s="858"/>
      <c r="N83" s="54"/>
    </row>
    <row r="84" spans="1:14">
      <c r="B84" s="92" t="s">
        <v>973</v>
      </c>
      <c r="C84" s="93"/>
      <c r="D84" s="93"/>
      <c r="E84" s="93"/>
      <c r="F84" s="93"/>
      <c r="G84" s="93"/>
      <c r="H84" s="93"/>
      <c r="I84" s="90"/>
      <c r="J84" s="91"/>
      <c r="K84" s="308">
        <v>0.05</v>
      </c>
      <c r="L84" s="857">
        <f>N78*K84</f>
        <v>152.83116647507603</v>
      </c>
      <c r="M84" s="858"/>
      <c r="N84" s="54"/>
    </row>
    <row r="85" spans="1:14" ht="15.75" thickBot="1">
      <c r="B85" s="94" t="s">
        <v>974</v>
      </c>
      <c r="C85" s="95"/>
      <c r="D85" s="95"/>
      <c r="E85" s="95"/>
      <c r="F85" s="95"/>
      <c r="G85" s="95"/>
      <c r="H85" s="95"/>
      <c r="I85" s="96"/>
      <c r="J85" s="97"/>
      <c r="K85" s="309">
        <v>0.05</v>
      </c>
      <c r="L85" s="859">
        <f>N78*K85</f>
        <v>152.83116647507603</v>
      </c>
      <c r="M85" s="860"/>
      <c r="N85" s="54"/>
    </row>
    <row r="86" spans="1:14" ht="15.75" thickBot="1">
      <c r="B86" s="823" t="s">
        <v>953</v>
      </c>
      <c r="C86" s="824"/>
      <c r="D86" s="824"/>
      <c r="E86" s="824"/>
      <c r="F86" s="824"/>
      <c r="G86" s="824"/>
      <c r="H86" s="824"/>
      <c r="I86" s="824"/>
      <c r="J86" s="824"/>
      <c r="K86" s="824"/>
      <c r="L86" s="824"/>
      <c r="M86" s="825"/>
      <c r="N86" s="55">
        <f>L83+L84+L85</f>
        <v>916.9869988504563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3973.6103283519769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1036</v>
      </c>
      <c r="C31" s="84" t="s">
        <v>1531</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3233.1684883332755</v>
      </c>
      <c r="N48" s="276">
        <f>K48*M48</f>
        <v>3233.1684883332755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3233.1684883332755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3233.1684883332755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646.63369766665517</v>
      </c>
      <c r="M83" s="858"/>
      <c r="N83" s="54"/>
    </row>
    <row r="84" spans="1:14">
      <c r="B84" s="92" t="s">
        <v>973</v>
      </c>
      <c r="C84" s="93"/>
      <c r="D84" s="93"/>
      <c r="E84" s="93"/>
      <c r="F84" s="93"/>
      <c r="G84" s="93"/>
      <c r="H84" s="93"/>
      <c r="I84" s="90"/>
      <c r="J84" s="91"/>
      <c r="K84" s="308">
        <v>0.05</v>
      </c>
      <c r="L84" s="857">
        <f>N78*K84</f>
        <v>161.65842441666379</v>
      </c>
      <c r="M84" s="858"/>
      <c r="N84" s="54"/>
    </row>
    <row r="85" spans="1:14" ht="15.75" thickBot="1">
      <c r="B85" s="94" t="s">
        <v>974</v>
      </c>
      <c r="C85" s="95"/>
      <c r="D85" s="95"/>
      <c r="E85" s="95"/>
      <c r="F85" s="95"/>
      <c r="G85" s="95"/>
      <c r="H85" s="95"/>
      <c r="I85" s="96"/>
      <c r="J85" s="97"/>
      <c r="K85" s="309">
        <v>0.05</v>
      </c>
      <c r="L85" s="859">
        <f>N78*K85</f>
        <v>161.65842441666379</v>
      </c>
      <c r="M85" s="860"/>
      <c r="N85" s="54"/>
    </row>
    <row r="86" spans="1:14" ht="15.75" thickBot="1">
      <c r="B86" s="823" t="s">
        <v>953</v>
      </c>
      <c r="C86" s="824"/>
      <c r="D86" s="824"/>
      <c r="E86" s="824"/>
      <c r="F86" s="824"/>
      <c r="G86" s="824"/>
      <c r="H86" s="824"/>
      <c r="I86" s="824"/>
      <c r="J86" s="824"/>
      <c r="K86" s="824"/>
      <c r="L86" s="824"/>
      <c r="M86" s="825"/>
      <c r="N86" s="55">
        <f>L83+L84+L85</f>
        <v>969.95054649998281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4203.1190348332584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1037</v>
      </c>
      <c r="C31" s="84" t="s">
        <v>1532</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3468.4034158522113</v>
      </c>
      <c r="N48" s="276">
        <f>K48*M48</f>
        <v>3468.4034158522113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3468.4034158522113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3468.4034158522113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693.68068317044231</v>
      </c>
      <c r="M83" s="858"/>
      <c r="N83" s="54"/>
    </row>
    <row r="84" spans="1:14">
      <c r="B84" s="92" t="s">
        <v>973</v>
      </c>
      <c r="C84" s="93"/>
      <c r="D84" s="93"/>
      <c r="E84" s="93"/>
      <c r="F84" s="93"/>
      <c r="G84" s="93"/>
      <c r="H84" s="93"/>
      <c r="I84" s="90"/>
      <c r="J84" s="91"/>
      <c r="K84" s="308">
        <v>0.05</v>
      </c>
      <c r="L84" s="857">
        <f>N78*K84</f>
        <v>173.42017079261058</v>
      </c>
      <c r="M84" s="858"/>
      <c r="N84" s="54"/>
    </row>
    <row r="85" spans="1:14" ht="15.75" thickBot="1">
      <c r="B85" s="94" t="s">
        <v>974</v>
      </c>
      <c r="C85" s="95"/>
      <c r="D85" s="95"/>
      <c r="E85" s="95"/>
      <c r="F85" s="95"/>
      <c r="G85" s="95"/>
      <c r="H85" s="95"/>
      <c r="I85" s="96"/>
      <c r="J85" s="97"/>
      <c r="K85" s="309">
        <v>0.05</v>
      </c>
      <c r="L85" s="859">
        <f>N78*K85</f>
        <v>173.42017079261058</v>
      </c>
      <c r="M85" s="860"/>
      <c r="N85" s="54"/>
    </row>
    <row r="86" spans="1:14" ht="15.75" thickBot="1">
      <c r="B86" s="823" t="s">
        <v>953</v>
      </c>
      <c r="C86" s="824"/>
      <c r="D86" s="824"/>
      <c r="E86" s="824"/>
      <c r="F86" s="824"/>
      <c r="G86" s="824"/>
      <c r="H86" s="824"/>
      <c r="I86" s="824"/>
      <c r="J86" s="824"/>
      <c r="K86" s="824"/>
      <c r="L86" s="824"/>
      <c r="M86" s="825"/>
      <c r="N86" s="55">
        <f>L83+L84+L85</f>
        <v>1040.5210247556636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4508.9244406078751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1527</v>
      </c>
      <c r="C31" s="84" t="s">
        <v>1533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2445.0286438724625</v>
      </c>
      <c r="N48" s="276">
        <f>K48*M48</f>
        <v>2445.0286438724625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2445.0286438724625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2445.0286438724625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489.00572877449252</v>
      </c>
      <c r="M83" s="858"/>
      <c r="N83" s="54"/>
    </row>
    <row r="84" spans="1:14">
      <c r="B84" s="92" t="s">
        <v>973</v>
      </c>
      <c r="C84" s="93"/>
      <c r="D84" s="93"/>
      <c r="E84" s="93"/>
      <c r="F84" s="93"/>
      <c r="G84" s="93"/>
      <c r="H84" s="93"/>
      <c r="I84" s="90"/>
      <c r="J84" s="91"/>
      <c r="K84" s="308">
        <v>0.05</v>
      </c>
      <c r="L84" s="857">
        <f>N78*K84</f>
        <v>122.25143219362313</v>
      </c>
      <c r="M84" s="858"/>
      <c r="N84" s="54"/>
    </row>
    <row r="85" spans="1:14" ht="15.75" thickBot="1">
      <c r="B85" s="94" t="s">
        <v>974</v>
      </c>
      <c r="C85" s="95"/>
      <c r="D85" s="95"/>
      <c r="E85" s="95"/>
      <c r="F85" s="95"/>
      <c r="G85" s="95"/>
      <c r="H85" s="95"/>
      <c r="I85" s="96"/>
      <c r="J85" s="97"/>
      <c r="K85" s="309">
        <v>0.05</v>
      </c>
      <c r="L85" s="859">
        <f>N78*K85</f>
        <v>122.25143219362313</v>
      </c>
      <c r="M85" s="860"/>
      <c r="N85" s="54"/>
    </row>
    <row r="86" spans="1:14" ht="15.75" thickBot="1">
      <c r="B86" s="823" t="s">
        <v>953</v>
      </c>
      <c r="C86" s="824"/>
      <c r="D86" s="824"/>
      <c r="E86" s="824"/>
      <c r="F86" s="824"/>
      <c r="G86" s="824"/>
      <c r="H86" s="824"/>
      <c r="I86" s="824"/>
      <c r="J86" s="824"/>
      <c r="K86" s="824"/>
      <c r="L86" s="824"/>
      <c r="M86" s="825"/>
      <c r="N86" s="55">
        <f>L83+L84+L85</f>
        <v>733.50859316173876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3178.5372370342011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1534</v>
      </c>
      <c r="C31" s="84" t="s">
        <v>1535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3576.411307354032</v>
      </c>
      <c r="N48" s="276">
        <f>K48*M48</f>
        <v>3576.411307354032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3576.411307354032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3576.411307354032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715.28226147080647</v>
      </c>
      <c r="M83" s="858"/>
      <c r="N83" s="54"/>
    </row>
    <row r="84" spans="1:14">
      <c r="B84" s="92" t="s">
        <v>973</v>
      </c>
      <c r="C84" s="93"/>
      <c r="D84" s="93"/>
      <c r="E84" s="93"/>
      <c r="F84" s="93"/>
      <c r="G84" s="93"/>
      <c r="H84" s="93"/>
      <c r="I84" s="90"/>
      <c r="J84" s="91"/>
      <c r="K84" s="308">
        <v>0.05</v>
      </c>
      <c r="L84" s="857">
        <f>N78*K84</f>
        <v>178.82056536770162</v>
      </c>
      <c r="M84" s="858"/>
      <c r="N84" s="54"/>
    </row>
    <row r="85" spans="1:14" ht="15.75" thickBot="1">
      <c r="B85" s="94" t="s">
        <v>974</v>
      </c>
      <c r="C85" s="95"/>
      <c r="D85" s="95"/>
      <c r="E85" s="95"/>
      <c r="F85" s="95"/>
      <c r="G85" s="95"/>
      <c r="H85" s="95"/>
      <c r="I85" s="96"/>
      <c r="J85" s="97"/>
      <c r="K85" s="309">
        <v>0.05</v>
      </c>
      <c r="L85" s="859">
        <f>N78*K85</f>
        <v>178.82056536770162</v>
      </c>
      <c r="M85" s="860"/>
      <c r="N85" s="54"/>
    </row>
    <row r="86" spans="1:14" ht="15.75" thickBot="1">
      <c r="B86" s="823" t="s">
        <v>953</v>
      </c>
      <c r="C86" s="824"/>
      <c r="D86" s="824"/>
      <c r="E86" s="824"/>
      <c r="F86" s="824"/>
      <c r="G86" s="824"/>
      <c r="H86" s="824"/>
      <c r="I86" s="824"/>
      <c r="J86" s="824"/>
      <c r="K86" s="824"/>
      <c r="L86" s="824"/>
      <c r="M86" s="825"/>
      <c r="N86" s="55">
        <f>L83+L84+L85</f>
        <v>1072.9233922062097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4649.3346995602415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1536</v>
      </c>
      <c r="C31" s="84" t="s">
        <v>1537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4201.5069794208184</v>
      </c>
      <c r="N48" s="276">
        <f>K48*M48</f>
        <v>4201.5069794208184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4201.5069794208184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4201.5069794208184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840.30139588416375</v>
      </c>
      <c r="M83" s="858"/>
      <c r="N83" s="54"/>
    </row>
    <row r="84" spans="1:14">
      <c r="B84" s="92" t="s">
        <v>973</v>
      </c>
      <c r="C84" s="93"/>
      <c r="D84" s="93"/>
      <c r="E84" s="93"/>
      <c r="F84" s="93"/>
      <c r="G84" s="93"/>
      <c r="H84" s="93"/>
      <c r="I84" s="90"/>
      <c r="J84" s="91"/>
      <c r="K84" s="308">
        <v>0.05</v>
      </c>
      <c r="L84" s="857">
        <f>N78*K84</f>
        <v>210.07534897104094</v>
      </c>
      <c r="M84" s="858"/>
      <c r="N84" s="54"/>
    </row>
    <row r="85" spans="1:14" ht="15.75" thickBot="1">
      <c r="B85" s="94" t="s">
        <v>974</v>
      </c>
      <c r="C85" s="95"/>
      <c r="D85" s="95"/>
      <c r="E85" s="95"/>
      <c r="F85" s="95"/>
      <c r="G85" s="95"/>
      <c r="H85" s="95"/>
      <c r="I85" s="96"/>
      <c r="J85" s="97"/>
      <c r="K85" s="309">
        <v>0.05</v>
      </c>
      <c r="L85" s="859">
        <f>N78*K85</f>
        <v>210.07534897104094</v>
      </c>
      <c r="M85" s="860"/>
      <c r="N85" s="54"/>
    </row>
    <row r="86" spans="1:14" ht="15.75" thickBot="1">
      <c r="B86" s="823" t="s">
        <v>953</v>
      </c>
      <c r="C86" s="824"/>
      <c r="D86" s="824"/>
      <c r="E86" s="824"/>
      <c r="F86" s="824"/>
      <c r="G86" s="824"/>
      <c r="H86" s="824"/>
      <c r="I86" s="824"/>
      <c r="J86" s="824"/>
      <c r="K86" s="824"/>
      <c r="L86" s="824"/>
      <c r="M86" s="825"/>
      <c r="N86" s="55">
        <f>L83+L84+L85</f>
        <v>1260.4520938262456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5461.9590732470642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1538</v>
      </c>
      <c r="C31" s="84" t="s">
        <v>1539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3652.0168314053062</v>
      </c>
      <c r="N48" s="276">
        <f>K48*M48</f>
        <v>3652.0168314053062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3652.0168314053062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3652.0168314053062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730.40336628106127</v>
      </c>
      <c r="M83" s="858"/>
      <c r="N83" s="54"/>
    </row>
    <row r="84" spans="1:14">
      <c r="B84" s="92" t="s">
        <v>973</v>
      </c>
      <c r="C84" s="93"/>
      <c r="D84" s="93"/>
      <c r="E84" s="93"/>
      <c r="F84" s="93"/>
      <c r="G84" s="93"/>
      <c r="H84" s="93"/>
      <c r="I84" s="90"/>
      <c r="J84" s="91"/>
      <c r="K84" s="308">
        <v>0.05</v>
      </c>
      <c r="L84" s="857">
        <f>N78*K84</f>
        <v>182.60084157026532</v>
      </c>
      <c r="M84" s="858"/>
      <c r="N84" s="54"/>
    </row>
    <row r="85" spans="1:14" ht="15.75" thickBot="1">
      <c r="B85" s="94" t="s">
        <v>974</v>
      </c>
      <c r="C85" s="95"/>
      <c r="D85" s="95"/>
      <c r="E85" s="95"/>
      <c r="F85" s="95"/>
      <c r="G85" s="95"/>
      <c r="H85" s="95"/>
      <c r="I85" s="96"/>
      <c r="J85" s="97"/>
      <c r="K85" s="309">
        <v>0.05</v>
      </c>
      <c r="L85" s="859">
        <f>N78*K85</f>
        <v>182.60084157026532</v>
      </c>
      <c r="M85" s="860"/>
      <c r="N85" s="54"/>
    </row>
    <row r="86" spans="1:14" ht="15.75" thickBot="1">
      <c r="B86" s="823" t="s">
        <v>953</v>
      </c>
      <c r="C86" s="824"/>
      <c r="D86" s="824"/>
      <c r="E86" s="824"/>
      <c r="F86" s="824"/>
      <c r="G86" s="824"/>
      <c r="H86" s="824"/>
      <c r="I86" s="824"/>
      <c r="J86" s="824"/>
      <c r="K86" s="824"/>
      <c r="L86" s="824"/>
      <c r="M86" s="825"/>
      <c r="N86" s="55">
        <f>L83+L84+L85</f>
        <v>1095.605049421592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4747.6218808268986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1038</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4201.5069794208184</v>
      </c>
      <c r="N48" s="276">
        <f>K48*M48</f>
        <v>4201.5069794208184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4201.5069794208184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4201.5069794208184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840.30139588416375</v>
      </c>
      <c r="M83" s="858"/>
      <c r="N83" s="54"/>
    </row>
    <row r="84" spans="1:14">
      <c r="B84" s="92" t="s">
        <v>973</v>
      </c>
      <c r="C84" s="93"/>
      <c r="D84" s="93"/>
      <c r="E84" s="93"/>
      <c r="F84" s="93"/>
      <c r="G84" s="93"/>
      <c r="H84" s="93"/>
      <c r="I84" s="90"/>
      <c r="J84" s="91"/>
      <c r="K84" s="308">
        <v>0.05</v>
      </c>
      <c r="L84" s="857">
        <f>N78*K84</f>
        <v>210.07534897104094</v>
      </c>
      <c r="M84" s="858"/>
      <c r="N84" s="54"/>
    </row>
    <row r="85" spans="1:14" ht="15.75" thickBot="1">
      <c r="B85" s="94" t="s">
        <v>974</v>
      </c>
      <c r="C85" s="95"/>
      <c r="D85" s="95"/>
      <c r="E85" s="95"/>
      <c r="F85" s="95"/>
      <c r="G85" s="95"/>
      <c r="H85" s="95"/>
      <c r="I85" s="96"/>
      <c r="J85" s="97"/>
      <c r="K85" s="309">
        <v>0.05</v>
      </c>
      <c r="L85" s="859">
        <f>N78*K85</f>
        <v>210.07534897104094</v>
      </c>
      <c r="M85" s="860"/>
      <c r="N85" s="54"/>
    </row>
    <row r="86" spans="1:14" ht="15.75" thickBot="1">
      <c r="B86" s="823" t="s">
        <v>953</v>
      </c>
      <c r="C86" s="824"/>
      <c r="D86" s="824"/>
      <c r="E86" s="824"/>
      <c r="F86" s="824"/>
      <c r="G86" s="824"/>
      <c r="H86" s="824"/>
      <c r="I86" s="824"/>
      <c r="J86" s="824"/>
      <c r="K86" s="824"/>
      <c r="L86" s="824"/>
      <c r="M86" s="825"/>
      <c r="N86" s="55">
        <f>L83+L84+L85</f>
        <v>1260.4520938262456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5461.9590732470642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1039</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3896.3846859281753</v>
      </c>
      <c r="N48" s="276">
        <f>K48*M48</f>
        <v>3896.3846859281753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3896.3846859281753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3896.3846859281753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779.27693718563512</v>
      </c>
      <c r="M83" s="858"/>
      <c r="N83" s="54"/>
    </row>
    <row r="84" spans="1:14">
      <c r="B84" s="92" t="s">
        <v>973</v>
      </c>
      <c r="C84" s="93"/>
      <c r="D84" s="93"/>
      <c r="E84" s="93"/>
      <c r="F84" s="93"/>
      <c r="G84" s="93"/>
      <c r="H84" s="93"/>
      <c r="I84" s="90"/>
      <c r="J84" s="91"/>
      <c r="K84" s="308">
        <v>0.05</v>
      </c>
      <c r="L84" s="857">
        <f>N78*K84</f>
        <v>194.81923429640878</v>
      </c>
      <c r="M84" s="858"/>
      <c r="N84" s="54"/>
    </row>
    <row r="85" spans="1:14" ht="15.75" thickBot="1">
      <c r="B85" s="94" t="s">
        <v>974</v>
      </c>
      <c r="C85" s="95"/>
      <c r="D85" s="95"/>
      <c r="E85" s="95"/>
      <c r="F85" s="95"/>
      <c r="G85" s="95"/>
      <c r="H85" s="95"/>
      <c r="I85" s="96"/>
      <c r="J85" s="97"/>
      <c r="K85" s="309">
        <v>0.05</v>
      </c>
      <c r="L85" s="859">
        <f>N78*K85</f>
        <v>194.81923429640878</v>
      </c>
      <c r="M85" s="860"/>
      <c r="N85" s="54"/>
    </row>
    <row r="86" spans="1:14" ht="15.75" thickBot="1">
      <c r="B86" s="823" t="s">
        <v>953</v>
      </c>
      <c r="C86" s="824"/>
      <c r="D86" s="824"/>
      <c r="E86" s="824"/>
      <c r="F86" s="824"/>
      <c r="G86" s="824"/>
      <c r="H86" s="824"/>
      <c r="I86" s="824"/>
      <c r="J86" s="824"/>
      <c r="K86" s="824"/>
      <c r="L86" s="824"/>
      <c r="M86" s="825"/>
      <c r="N86" s="55">
        <f>L83+L84+L85</f>
        <v>1168.9154057784526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5065.3000917066274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1040</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3896.3846859281753</v>
      </c>
      <c r="N48" s="276">
        <f>K48*M48</f>
        <v>3896.3846859281753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3896.3846859281753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3896.3846859281753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779.27693718563512</v>
      </c>
      <c r="M83" s="858"/>
      <c r="N83" s="54"/>
    </row>
    <row r="84" spans="1:14">
      <c r="B84" s="92" t="s">
        <v>973</v>
      </c>
      <c r="C84" s="93"/>
      <c r="D84" s="93"/>
      <c r="E84" s="93"/>
      <c r="F84" s="93"/>
      <c r="G84" s="93"/>
      <c r="H84" s="93"/>
      <c r="I84" s="90"/>
      <c r="J84" s="91"/>
      <c r="K84" s="308">
        <v>0.05</v>
      </c>
      <c r="L84" s="857">
        <f>N78*K84</f>
        <v>194.81923429640878</v>
      </c>
      <c r="M84" s="858"/>
      <c r="N84" s="54"/>
    </row>
    <row r="85" spans="1:14" ht="15.75" thickBot="1">
      <c r="B85" s="94" t="s">
        <v>974</v>
      </c>
      <c r="C85" s="95"/>
      <c r="D85" s="95"/>
      <c r="E85" s="95"/>
      <c r="F85" s="95"/>
      <c r="G85" s="95"/>
      <c r="H85" s="95"/>
      <c r="I85" s="96"/>
      <c r="J85" s="97"/>
      <c r="K85" s="309">
        <v>0.05</v>
      </c>
      <c r="L85" s="859">
        <f>N78*K85</f>
        <v>194.81923429640878</v>
      </c>
      <c r="M85" s="860"/>
      <c r="N85" s="54"/>
    </row>
    <row r="86" spans="1:14" ht="15.75" thickBot="1">
      <c r="B86" s="823" t="s">
        <v>953</v>
      </c>
      <c r="C86" s="824"/>
      <c r="D86" s="824"/>
      <c r="E86" s="824"/>
      <c r="F86" s="824"/>
      <c r="G86" s="824"/>
      <c r="H86" s="824"/>
      <c r="I86" s="824"/>
      <c r="J86" s="824"/>
      <c r="K86" s="824"/>
      <c r="L86" s="824"/>
      <c r="M86" s="825"/>
      <c r="N86" s="55">
        <f>L83+L84+L85</f>
        <v>1168.9154057784526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5065.3000917066274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1041</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5195.1795812375676</v>
      </c>
      <c r="N48" s="276">
        <f>K48*M48</f>
        <v>5195.1795812375676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5195.1795812375676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5195.1795812375676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1039.0359162475136</v>
      </c>
      <c r="M83" s="858"/>
      <c r="N83" s="54"/>
    </row>
    <row r="84" spans="1:14">
      <c r="B84" s="92" t="s">
        <v>973</v>
      </c>
      <c r="C84" s="93"/>
      <c r="D84" s="93"/>
      <c r="E84" s="93"/>
      <c r="F84" s="93"/>
      <c r="G84" s="93"/>
      <c r="H84" s="93"/>
      <c r="I84" s="90"/>
      <c r="J84" s="91"/>
      <c r="K84" s="308">
        <v>0.05</v>
      </c>
      <c r="L84" s="857">
        <f>N78*K84</f>
        <v>259.75897906187839</v>
      </c>
      <c r="M84" s="858"/>
      <c r="N84" s="54"/>
    </row>
    <row r="85" spans="1:14" ht="15.75" thickBot="1">
      <c r="B85" s="94" t="s">
        <v>974</v>
      </c>
      <c r="C85" s="95"/>
      <c r="D85" s="95"/>
      <c r="E85" s="95"/>
      <c r="F85" s="95"/>
      <c r="G85" s="95"/>
      <c r="H85" s="95"/>
      <c r="I85" s="96"/>
      <c r="J85" s="97"/>
      <c r="K85" s="309">
        <v>0.05</v>
      </c>
      <c r="L85" s="859">
        <f>N78*K85</f>
        <v>259.75897906187839</v>
      </c>
      <c r="M85" s="860"/>
      <c r="N85" s="54"/>
    </row>
    <row r="86" spans="1:14" ht="15.75" thickBot="1">
      <c r="B86" s="823" t="s">
        <v>953</v>
      </c>
      <c r="C86" s="824"/>
      <c r="D86" s="824"/>
      <c r="E86" s="824"/>
      <c r="F86" s="824"/>
      <c r="G86" s="824"/>
      <c r="H86" s="824"/>
      <c r="I86" s="824"/>
      <c r="J86" s="824"/>
      <c r="K86" s="824"/>
      <c r="L86" s="824"/>
      <c r="M86" s="825"/>
      <c r="N86" s="55">
        <f>L83+L84+L85</f>
        <v>1558.5538743712702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6753.7334556088381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1042</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5195.1795812375676</v>
      </c>
      <c r="N48" s="276">
        <f>K48*M48</f>
        <v>5195.1795812375676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5195.1795812375676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5195.1795812375676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1039.0359162475136</v>
      </c>
      <c r="M83" s="858"/>
      <c r="N83" s="54"/>
    </row>
    <row r="84" spans="1:14">
      <c r="B84" s="92" t="s">
        <v>973</v>
      </c>
      <c r="C84" s="93"/>
      <c r="D84" s="93"/>
      <c r="E84" s="93"/>
      <c r="F84" s="93"/>
      <c r="G84" s="93"/>
      <c r="H84" s="93"/>
      <c r="I84" s="90"/>
      <c r="J84" s="91"/>
      <c r="K84" s="308">
        <v>0.05</v>
      </c>
      <c r="L84" s="857">
        <f>N78*K84</f>
        <v>259.75897906187839</v>
      </c>
      <c r="M84" s="858"/>
      <c r="N84" s="54"/>
    </row>
    <row r="85" spans="1:14" ht="15.75" thickBot="1">
      <c r="B85" s="94" t="s">
        <v>974</v>
      </c>
      <c r="C85" s="95"/>
      <c r="D85" s="95"/>
      <c r="E85" s="95"/>
      <c r="F85" s="95"/>
      <c r="G85" s="95"/>
      <c r="H85" s="95"/>
      <c r="I85" s="96"/>
      <c r="J85" s="97"/>
      <c r="K85" s="309">
        <v>0.05</v>
      </c>
      <c r="L85" s="859">
        <f>N78*K85</f>
        <v>259.75897906187839</v>
      </c>
      <c r="M85" s="860"/>
      <c r="N85" s="54"/>
    </row>
    <row r="86" spans="1:14" ht="15.75" thickBot="1">
      <c r="B86" s="823" t="s">
        <v>953</v>
      </c>
      <c r="C86" s="824"/>
      <c r="D86" s="824"/>
      <c r="E86" s="824"/>
      <c r="F86" s="824"/>
      <c r="G86" s="824"/>
      <c r="H86" s="824"/>
      <c r="I86" s="824"/>
      <c r="J86" s="824"/>
      <c r="K86" s="824"/>
      <c r="L86" s="824"/>
      <c r="M86" s="825"/>
      <c r="N86" s="55">
        <f>L83+L84+L85</f>
        <v>1558.5538743712702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6753.7334556088381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1545</v>
      </c>
      <c r="C31" s="84" t="s">
        <v>1546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5195.1795812375676</v>
      </c>
      <c r="N48" s="276">
        <f>K48*M48</f>
        <v>5195.1795812375676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5195.1795812375676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5195.1795812375676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1039.0359162475136</v>
      </c>
      <c r="M83" s="858"/>
      <c r="N83" s="54"/>
    </row>
    <row r="84" spans="1:14">
      <c r="B84" s="92" t="s">
        <v>973</v>
      </c>
      <c r="C84" s="93"/>
      <c r="D84" s="93"/>
      <c r="E84" s="93"/>
      <c r="F84" s="93"/>
      <c r="G84" s="93"/>
      <c r="H84" s="93"/>
      <c r="I84" s="90"/>
      <c r="J84" s="91"/>
      <c r="K84" s="308">
        <v>0.05</v>
      </c>
      <c r="L84" s="857">
        <f>N78*K84</f>
        <v>259.75897906187839</v>
      </c>
      <c r="M84" s="858"/>
      <c r="N84" s="54"/>
    </row>
    <row r="85" spans="1:14" ht="15.75" thickBot="1">
      <c r="B85" s="94" t="s">
        <v>974</v>
      </c>
      <c r="C85" s="95"/>
      <c r="D85" s="95"/>
      <c r="E85" s="95"/>
      <c r="F85" s="95"/>
      <c r="G85" s="95"/>
      <c r="H85" s="95"/>
      <c r="I85" s="96"/>
      <c r="J85" s="97"/>
      <c r="K85" s="309">
        <v>0.05</v>
      </c>
      <c r="L85" s="859">
        <f>N78*K85</f>
        <v>259.75897906187839</v>
      </c>
      <c r="M85" s="860"/>
      <c r="N85" s="54"/>
    </row>
    <row r="86" spans="1:14" ht="15.75" thickBot="1">
      <c r="B86" s="823" t="s">
        <v>953</v>
      </c>
      <c r="C86" s="824"/>
      <c r="D86" s="824"/>
      <c r="E86" s="824"/>
      <c r="F86" s="824"/>
      <c r="G86" s="824"/>
      <c r="H86" s="824"/>
      <c r="I86" s="824"/>
      <c r="J86" s="824"/>
      <c r="K86" s="824"/>
      <c r="L86" s="824"/>
      <c r="M86" s="825"/>
      <c r="N86" s="55">
        <f>L83+L84+L85</f>
        <v>1558.5538743712702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6753.7334556088381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1043</v>
      </c>
      <c r="C31" s="84" t="s">
        <v>1547</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3056.6233295015204</v>
      </c>
      <c r="N48" s="276">
        <f>K48*M48</f>
        <v>3056.6233295015204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3056.6233295015204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3056.6233295015204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611.32466590030413</v>
      </c>
      <c r="M83" s="858"/>
      <c r="N83" s="54"/>
    </row>
    <row r="84" spans="1:14">
      <c r="B84" s="92" t="s">
        <v>973</v>
      </c>
      <c r="C84" s="93"/>
      <c r="D84" s="93"/>
      <c r="E84" s="93"/>
      <c r="F84" s="93"/>
      <c r="G84" s="93"/>
      <c r="H84" s="93"/>
      <c r="I84" s="90"/>
      <c r="J84" s="91"/>
      <c r="K84" s="308">
        <v>0.05</v>
      </c>
      <c r="L84" s="857">
        <f>N78*K84</f>
        <v>152.83116647507603</v>
      </c>
      <c r="M84" s="858"/>
      <c r="N84" s="54"/>
    </row>
    <row r="85" spans="1:14" ht="15.75" thickBot="1">
      <c r="B85" s="94" t="s">
        <v>974</v>
      </c>
      <c r="C85" s="95"/>
      <c r="D85" s="95"/>
      <c r="E85" s="95"/>
      <c r="F85" s="95"/>
      <c r="G85" s="95"/>
      <c r="H85" s="95"/>
      <c r="I85" s="96"/>
      <c r="J85" s="97"/>
      <c r="K85" s="309">
        <v>0.05</v>
      </c>
      <c r="L85" s="859">
        <f>N78*K85</f>
        <v>152.83116647507603</v>
      </c>
      <c r="M85" s="860"/>
      <c r="N85" s="54"/>
    </row>
    <row r="86" spans="1:14" ht="15.75" thickBot="1">
      <c r="B86" s="823" t="s">
        <v>953</v>
      </c>
      <c r="C86" s="824"/>
      <c r="D86" s="824"/>
      <c r="E86" s="824"/>
      <c r="F86" s="824"/>
      <c r="G86" s="824"/>
      <c r="H86" s="824"/>
      <c r="I86" s="824"/>
      <c r="J86" s="824"/>
      <c r="K86" s="824"/>
      <c r="L86" s="824"/>
      <c r="M86" s="825"/>
      <c r="N86" s="55">
        <f>L83+L84+L85</f>
        <v>916.9869988504563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3973.6103283519769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1044</v>
      </c>
      <c r="C31" s="84" t="s">
        <v>1548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3593.203401603982</v>
      </c>
      <c r="N48" s="276">
        <f>K48*M48</f>
        <v>3593.203401603982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3593.203401603982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4" ht="15.75" thickBot="1">
      <c r="B65" s="829" t="s">
        <v>953</v>
      </c>
      <c r="C65" s="830"/>
      <c r="D65" s="830"/>
      <c r="E65" s="830"/>
      <c r="F65" s="830"/>
      <c r="G65" s="830"/>
      <c r="H65" s="830"/>
      <c r="I65" s="830"/>
      <c r="J65" s="830"/>
      <c r="K65" s="830"/>
      <c r="L65" s="830"/>
      <c r="M65" s="83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49" t="s">
        <v>963</v>
      </c>
      <c r="C69" s="850"/>
      <c r="D69" s="850"/>
      <c r="E69" s="850"/>
      <c r="F69" s="850"/>
      <c r="G69" s="850"/>
      <c r="H69" s="850"/>
      <c r="I69" s="76" t="s">
        <v>964</v>
      </c>
      <c r="J69" s="78" t="s">
        <v>1409</v>
      </c>
      <c r="K69" s="77" t="s">
        <v>966</v>
      </c>
      <c r="L69" s="851" t="s">
        <v>950</v>
      </c>
      <c r="M69" s="852"/>
      <c r="N69" s="101" t="s">
        <v>951</v>
      </c>
    </row>
    <row r="70" spans="1:14">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4000</v>
      </c>
      <c r="N70" s="399">
        <f>K70/M70</f>
        <v>62.590494999999997</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10"/>
      <c r="C74" s="811"/>
      <c r="D74" s="811"/>
      <c r="E74" s="811"/>
      <c r="F74" s="811"/>
      <c r="G74" s="811"/>
      <c r="H74" s="811"/>
      <c r="I74" s="129"/>
      <c r="J74" s="129"/>
      <c r="K74" s="129"/>
      <c r="L74" s="911"/>
      <c r="M74" s="911"/>
      <c r="N74" s="48"/>
    </row>
    <row r="75" spans="1:14" ht="15.75" thickBot="1">
      <c r="B75" s="829" t="s">
        <v>953</v>
      </c>
      <c r="C75" s="830"/>
      <c r="D75" s="830"/>
      <c r="E75" s="830"/>
      <c r="F75" s="830"/>
      <c r="G75" s="830"/>
      <c r="H75" s="830"/>
      <c r="I75" s="830"/>
      <c r="J75" s="830"/>
      <c r="K75" s="830"/>
      <c r="L75" s="830"/>
      <c r="M75" s="831"/>
      <c r="N75" s="305">
        <f>SUM(N70:N74)</f>
        <v>62.590494999999997</v>
      </c>
    </row>
    <row r="76" spans="1:14" ht="15.75" thickBot="1">
      <c r="B76" s="36"/>
      <c r="C76" s="37"/>
      <c r="D76" s="37"/>
      <c r="E76" s="37"/>
      <c r="F76" s="37"/>
      <c r="G76" s="37"/>
      <c r="H76" s="37"/>
      <c r="I76" s="37"/>
      <c r="J76" s="37"/>
      <c r="K76" s="37"/>
      <c r="L76" s="37"/>
      <c r="M76" s="37"/>
      <c r="N76" s="38"/>
    </row>
    <row r="77" spans="1:14" ht="15.75" thickBot="1">
      <c r="B77" s="823" t="s">
        <v>967</v>
      </c>
      <c r="C77" s="824"/>
      <c r="D77" s="824"/>
      <c r="E77" s="824"/>
      <c r="F77" s="824"/>
      <c r="G77" s="824"/>
      <c r="H77" s="824"/>
      <c r="I77" s="824"/>
      <c r="J77" s="824"/>
      <c r="K77" s="824"/>
      <c r="L77" s="824"/>
      <c r="M77" s="825"/>
      <c r="N77" s="102">
        <f>N43+N54+N65+N75</f>
        <v>4059.5288027175607</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811.9057605435122</v>
      </c>
      <c r="M82" s="858"/>
      <c r="N82" s="54"/>
    </row>
    <row r="83" spans="1:14">
      <c r="B83" s="92" t="s">
        <v>973</v>
      </c>
      <c r="C83" s="93"/>
      <c r="D83" s="93"/>
      <c r="E83" s="93"/>
      <c r="F83" s="93"/>
      <c r="G83" s="93"/>
      <c r="H83" s="93"/>
      <c r="I83" s="90"/>
      <c r="J83" s="91"/>
      <c r="K83" s="308">
        <v>0.05</v>
      </c>
      <c r="L83" s="857">
        <f>N77*K83</f>
        <v>202.97644013587805</v>
      </c>
      <c r="M83" s="858"/>
      <c r="N83" s="54"/>
    </row>
    <row r="84" spans="1:14" ht="15.75" thickBot="1">
      <c r="B84" s="94" t="s">
        <v>974</v>
      </c>
      <c r="C84" s="95"/>
      <c r="D84" s="95"/>
      <c r="E84" s="95"/>
      <c r="F84" s="95"/>
      <c r="G84" s="95"/>
      <c r="H84" s="95"/>
      <c r="I84" s="96"/>
      <c r="J84" s="97"/>
      <c r="K84" s="309">
        <v>0.05</v>
      </c>
      <c r="L84" s="859">
        <f>N77*K84</f>
        <v>202.97644013587805</v>
      </c>
      <c r="M84" s="860"/>
      <c r="N84" s="54"/>
    </row>
    <row r="85" spans="1:14" ht="15.75" thickBot="1">
      <c r="B85" s="823" t="s">
        <v>953</v>
      </c>
      <c r="C85" s="824"/>
      <c r="D85" s="824"/>
      <c r="E85" s="824"/>
      <c r="F85" s="824"/>
      <c r="G85" s="824"/>
      <c r="H85" s="824"/>
      <c r="I85" s="824"/>
      <c r="J85" s="824"/>
      <c r="K85" s="824"/>
      <c r="L85" s="824"/>
      <c r="M85" s="825"/>
      <c r="N85" s="55">
        <f>L82+L83+L84</f>
        <v>1217.8586408152682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5277.3874435328289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1045</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2662.7002697323001</v>
      </c>
      <c r="N48" s="276">
        <f>K48*M48</f>
        <v>2662.7002697323001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2662.7002697323001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3129.0256708458787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625.80513416917574</v>
      </c>
      <c r="M83" s="858"/>
      <c r="N83" s="54"/>
    </row>
    <row r="84" spans="1:14">
      <c r="B84" s="92" t="s">
        <v>973</v>
      </c>
      <c r="C84" s="93"/>
      <c r="D84" s="93"/>
      <c r="E84" s="93"/>
      <c r="F84" s="93"/>
      <c r="G84" s="93"/>
      <c r="H84" s="93"/>
      <c r="I84" s="90"/>
      <c r="J84" s="91"/>
      <c r="K84" s="308">
        <v>0.05</v>
      </c>
      <c r="L84" s="857">
        <f>N78*K84</f>
        <v>156.45128354229394</v>
      </c>
      <c r="M84" s="858"/>
      <c r="N84" s="54"/>
    </row>
    <row r="85" spans="1:14" ht="15.75" thickBot="1">
      <c r="B85" s="94" t="s">
        <v>974</v>
      </c>
      <c r="C85" s="95"/>
      <c r="D85" s="95"/>
      <c r="E85" s="95"/>
      <c r="F85" s="95"/>
      <c r="G85" s="95"/>
      <c r="H85" s="95"/>
      <c r="I85" s="96"/>
      <c r="J85" s="97"/>
      <c r="K85" s="309">
        <v>0.05</v>
      </c>
      <c r="L85" s="859">
        <f>N78*K85</f>
        <v>156.45128354229394</v>
      </c>
      <c r="M85" s="860"/>
      <c r="N85" s="54"/>
    </row>
    <row r="86" spans="1:14" ht="15.75" thickBot="1">
      <c r="B86" s="823" t="s">
        <v>953</v>
      </c>
      <c r="C86" s="824"/>
      <c r="D86" s="824"/>
      <c r="E86" s="824"/>
      <c r="F86" s="824"/>
      <c r="G86" s="824"/>
      <c r="H86" s="824"/>
      <c r="I86" s="824"/>
      <c r="J86" s="824"/>
      <c r="K86" s="824"/>
      <c r="L86" s="824"/>
      <c r="M86" s="825"/>
      <c r="N86" s="55">
        <f>L83+L84+L85</f>
        <v>938.70770125376362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4067.7333720996421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1550</v>
      </c>
      <c r="C31" s="84" t="s">
        <v>1551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5195.1795812375676</v>
      </c>
      <c r="N48" s="276">
        <f>K48*M48</f>
        <v>1558.5538743712702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1558.5538743712702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2024.8792754848489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404.97585509696978</v>
      </c>
      <c r="M83" s="858"/>
      <c r="N83" s="54"/>
    </row>
    <row r="84" spans="1:14">
      <c r="B84" s="92" t="s">
        <v>973</v>
      </c>
      <c r="C84" s="93"/>
      <c r="D84" s="93"/>
      <c r="E84" s="93"/>
      <c r="F84" s="93"/>
      <c r="G84" s="93"/>
      <c r="H84" s="93"/>
      <c r="I84" s="90"/>
      <c r="J84" s="91"/>
      <c r="K84" s="308">
        <v>0.05</v>
      </c>
      <c r="L84" s="857">
        <f>N78*K84</f>
        <v>101.24396377424245</v>
      </c>
      <c r="M84" s="858"/>
      <c r="N84" s="54"/>
    </row>
    <row r="85" spans="1:14" ht="15.75" thickBot="1">
      <c r="B85" s="94" t="s">
        <v>974</v>
      </c>
      <c r="C85" s="95"/>
      <c r="D85" s="95"/>
      <c r="E85" s="95"/>
      <c r="F85" s="95"/>
      <c r="G85" s="95"/>
      <c r="H85" s="95"/>
      <c r="I85" s="96"/>
      <c r="J85" s="97"/>
      <c r="K85" s="309">
        <v>0.05</v>
      </c>
      <c r="L85" s="859">
        <f>N78*K85</f>
        <v>101.24396377424245</v>
      </c>
      <c r="M85" s="860"/>
      <c r="N85" s="54"/>
    </row>
    <row r="86" spans="1:14" ht="15.75" thickBot="1">
      <c r="B86" s="823" t="s">
        <v>953</v>
      </c>
      <c r="C86" s="824"/>
      <c r="D86" s="824"/>
      <c r="E86" s="824"/>
      <c r="F86" s="824"/>
      <c r="G86" s="824"/>
      <c r="H86" s="824"/>
      <c r="I86" s="824"/>
      <c r="J86" s="824"/>
      <c r="K86" s="824"/>
      <c r="L86" s="824"/>
      <c r="M86" s="825"/>
      <c r="N86" s="55">
        <f>L83+L84+L85</f>
        <v>607.46378264545467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2632.3430581303037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108920.87520616011</v>
      </c>
      <c r="L36" s="274"/>
      <c r="M36" s="275">
        <v>500</v>
      </c>
      <c r="N36" s="276">
        <f>K36/M36</f>
        <v>217.84175041232021</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2409.9260791343704</v>
      </c>
      <c r="N48" s="276">
        <f>K48*M48</f>
        <v>1084.4667356104667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1084.4667356104667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1550.7921367240453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310.15842734480907</v>
      </c>
      <c r="M83" s="858"/>
      <c r="N83" s="54"/>
    </row>
    <row r="84" spans="1:14">
      <c r="B84" s="92" t="s">
        <v>973</v>
      </c>
      <c r="C84" s="93"/>
      <c r="D84" s="93"/>
      <c r="E84" s="93"/>
      <c r="F84" s="93"/>
      <c r="G84" s="93"/>
      <c r="H84" s="93"/>
      <c r="I84" s="90"/>
      <c r="J84" s="91"/>
      <c r="K84" s="308">
        <v>0.05</v>
      </c>
      <c r="L84" s="857">
        <f>N78*K84</f>
        <v>77.539606836202267</v>
      </c>
      <c r="M84" s="858"/>
      <c r="N84" s="54"/>
    </row>
    <row r="85" spans="1:14" ht="15.75" thickBot="1">
      <c r="B85" s="94" t="s">
        <v>974</v>
      </c>
      <c r="C85" s="95"/>
      <c r="D85" s="95"/>
      <c r="E85" s="95"/>
      <c r="F85" s="95"/>
      <c r="G85" s="95"/>
      <c r="H85" s="95"/>
      <c r="I85" s="96"/>
      <c r="J85" s="97"/>
      <c r="K85" s="309">
        <v>0.05</v>
      </c>
      <c r="L85" s="859">
        <f>N78*K85</f>
        <v>77.539606836202267</v>
      </c>
      <c r="M85" s="860"/>
      <c r="N85" s="54"/>
    </row>
    <row r="86" spans="1:14" ht="15.75" thickBot="1">
      <c r="B86" s="823" t="s">
        <v>953</v>
      </c>
      <c r="C86" s="824"/>
      <c r="D86" s="824"/>
      <c r="E86" s="824"/>
      <c r="F86" s="824"/>
      <c r="G86" s="824"/>
      <c r="H86" s="824"/>
      <c r="I86" s="824"/>
      <c r="J86" s="824"/>
      <c r="K86" s="824"/>
      <c r="L86" s="824"/>
      <c r="M86" s="825"/>
      <c r="N86" s="55">
        <f>L83+L84+L85</f>
        <v>465.2376410172136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2016.0297777412588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1047</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3484.6045995774848</v>
      </c>
      <c r="N48" s="276">
        <f>K48*M48</f>
        <v>1568.0720698098683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1568.0720698098683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2034.3974709234469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406.87949418468941</v>
      </c>
      <c r="M83" s="858"/>
      <c r="N83" s="54"/>
    </row>
    <row r="84" spans="1:14">
      <c r="B84" s="92" t="s">
        <v>973</v>
      </c>
      <c r="C84" s="93"/>
      <c r="D84" s="93"/>
      <c r="E84" s="93"/>
      <c r="F84" s="93"/>
      <c r="G84" s="93"/>
      <c r="H84" s="93"/>
      <c r="I84" s="90"/>
      <c r="J84" s="91"/>
      <c r="K84" s="308">
        <v>0.05</v>
      </c>
      <c r="L84" s="857">
        <f>N78*K84</f>
        <v>101.71987354617235</v>
      </c>
      <c r="M84" s="858"/>
      <c r="N84" s="54"/>
    </row>
    <row r="85" spans="1:14" ht="15.75" thickBot="1">
      <c r="B85" s="94" t="s">
        <v>974</v>
      </c>
      <c r="C85" s="95"/>
      <c r="D85" s="95"/>
      <c r="E85" s="95"/>
      <c r="F85" s="95"/>
      <c r="G85" s="95"/>
      <c r="H85" s="95"/>
      <c r="I85" s="96"/>
      <c r="J85" s="97"/>
      <c r="K85" s="309">
        <v>0.05</v>
      </c>
      <c r="L85" s="859">
        <f>N78*K85</f>
        <v>101.71987354617235</v>
      </c>
      <c r="M85" s="860"/>
      <c r="N85" s="54"/>
    </row>
    <row r="86" spans="1:14" ht="15.75" thickBot="1">
      <c r="B86" s="823" t="s">
        <v>953</v>
      </c>
      <c r="C86" s="824"/>
      <c r="D86" s="824"/>
      <c r="E86" s="824"/>
      <c r="F86" s="824"/>
      <c r="G86" s="824"/>
      <c r="H86" s="824"/>
      <c r="I86" s="824"/>
      <c r="J86" s="824"/>
      <c r="K86" s="824"/>
      <c r="L86" s="824"/>
      <c r="M86" s="825"/>
      <c r="N86" s="55">
        <f>L83+L84+L85</f>
        <v>610.31924127703417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2644.7167122004812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1048</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2856.8087302231529</v>
      </c>
      <c r="N48" s="276">
        <f>K48*M48</f>
        <v>1285.5639286004189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1285.5639286004189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1751.8893297139975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350.37786594279953</v>
      </c>
      <c r="M83" s="858"/>
      <c r="N83" s="54"/>
    </row>
    <row r="84" spans="1:14">
      <c r="B84" s="92" t="s">
        <v>973</v>
      </c>
      <c r="C84" s="93"/>
      <c r="D84" s="93"/>
      <c r="E84" s="93"/>
      <c r="F84" s="93"/>
      <c r="G84" s="93"/>
      <c r="H84" s="93"/>
      <c r="I84" s="90"/>
      <c r="J84" s="91"/>
      <c r="K84" s="308">
        <v>0.05</v>
      </c>
      <c r="L84" s="857">
        <f>N78*K84</f>
        <v>87.594466485699883</v>
      </c>
      <c r="M84" s="858"/>
      <c r="N84" s="54"/>
    </row>
    <row r="85" spans="1:14" ht="15.75" thickBot="1">
      <c r="B85" s="94" t="s">
        <v>974</v>
      </c>
      <c r="C85" s="95"/>
      <c r="D85" s="95"/>
      <c r="E85" s="95"/>
      <c r="F85" s="95"/>
      <c r="G85" s="95"/>
      <c r="H85" s="95"/>
      <c r="I85" s="96"/>
      <c r="J85" s="97"/>
      <c r="K85" s="309">
        <v>0.05</v>
      </c>
      <c r="L85" s="859">
        <f>N78*K85</f>
        <v>87.594466485699883</v>
      </c>
      <c r="M85" s="860"/>
      <c r="N85" s="54"/>
    </row>
    <row r="86" spans="1:14" ht="15.75" thickBot="1">
      <c r="B86" s="823" t="s">
        <v>953</v>
      </c>
      <c r="C86" s="824"/>
      <c r="D86" s="824"/>
      <c r="E86" s="824"/>
      <c r="F86" s="824"/>
      <c r="G86" s="824"/>
      <c r="H86" s="824"/>
      <c r="I86" s="824"/>
      <c r="J86" s="824"/>
      <c r="K86" s="824"/>
      <c r="L86" s="824"/>
      <c r="M86" s="825"/>
      <c r="N86" s="55">
        <f>L83+L84+L85</f>
        <v>525.56679891419924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2277.4561286281969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1049</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500</v>
      </c>
      <c r="N36" s="276">
        <f>K36/M36</f>
        <v>217.84175041232021</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500</v>
      </c>
      <c r="N37" s="276">
        <f>K37/M37</f>
        <v>185.26725075125853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0.62590495000000002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403.73490611357875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2812.2554749786518</v>
      </c>
      <c r="N48" s="276">
        <f>K48*M48</f>
        <v>1265.5149637403933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1265.5149637403933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62.590494999999997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1731.840364853972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346.3680729707944</v>
      </c>
      <c r="M83" s="858"/>
      <c r="N83" s="54"/>
    </row>
    <row r="84" spans="1:14">
      <c r="B84" s="92" t="s">
        <v>973</v>
      </c>
      <c r="C84" s="93"/>
      <c r="D84" s="93"/>
      <c r="E84" s="93"/>
      <c r="F84" s="93"/>
      <c r="G84" s="93"/>
      <c r="H84" s="93"/>
      <c r="I84" s="90"/>
      <c r="J84" s="91"/>
      <c r="K84" s="308">
        <v>0.05</v>
      </c>
      <c r="L84" s="857">
        <f>N78*K84</f>
        <v>86.5920182426986</v>
      </c>
      <c r="M84" s="858"/>
      <c r="N84" s="54"/>
    </row>
    <row r="85" spans="1:14" ht="15.75" thickBot="1">
      <c r="B85" s="94" t="s">
        <v>974</v>
      </c>
      <c r="C85" s="95"/>
      <c r="D85" s="95"/>
      <c r="E85" s="95"/>
      <c r="F85" s="95"/>
      <c r="G85" s="95"/>
      <c r="H85" s="95"/>
      <c r="I85" s="96"/>
      <c r="J85" s="97"/>
      <c r="K85" s="309">
        <v>0.05</v>
      </c>
      <c r="L85" s="859">
        <f>N78*K85</f>
        <v>86.5920182426986</v>
      </c>
      <c r="M85" s="860"/>
      <c r="N85" s="54"/>
    </row>
    <row r="86" spans="1:14" ht="15.75" thickBot="1">
      <c r="B86" s="823" t="s">
        <v>953</v>
      </c>
      <c r="C86" s="824"/>
      <c r="D86" s="824"/>
      <c r="E86" s="824"/>
      <c r="F86" s="824"/>
      <c r="G86" s="824"/>
      <c r="H86" s="824"/>
      <c r="I86" s="824"/>
      <c r="J86" s="824"/>
      <c r="K86" s="824"/>
      <c r="L86" s="824"/>
      <c r="M86" s="825"/>
      <c r="N86" s="55">
        <f>L83+L84+L85</f>
        <v>519.5521094561916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2251.3924743101634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1555</v>
      </c>
      <c r="C31" s="84" t="s">
        <v>1556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400</v>
      </c>
      <c r="N36" s="276">
        <f>K36/M36</f>
        <v>272.3021880154003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400</v>
      </c>
      <c r="N37" s="276">
        <f>K37/M37</f>
        <v>248.31626116604667</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400</v>
      </c>
      <c r="N38" s="276">
        <f>K38/M38</f>
        <v>231.58406343907319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400</v>
      </c>
      <c r="M39" s="841"/>
      <c r="N39" s="276">
        <f>K39/L39</f>
        <v>44.239831915607652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797.55812023492274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3484.6045995774848</v>
      </c>
      <c r="N48" s="276">
        <f>K48*M48</f>
        <v>6376.8264172267973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71815.797158204237</v>
      </c>
      <c r="N49" s="276">
        <f>K49*M49</f>
        <v>1364.5001460058804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7741.3265632326775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1772.414060984222</v>
      </c>
      <c r="M58" s="828"/>
      <c r="N58" s="291">
        <f>K58*L58</f>
        <v>33.675867158700221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33.675867158700221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111.57756987950249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8684.1381205058024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1736.8276241011606</v>
      </c>
      <c r="M82" s="858"/>
      <c r="N82" s="54"/>
    </row>
    <row r="83" spans="1:14">
      <c r="B83" s="92" t="s">
        <v>973</v>
      </c>
      <c r="C83" s="93"/>
      <c r="D83" s="93"/>
      <c r="E83" s="93"/>
      <c r="F83" s="93"/>
      <c r="G83" s="93"/>
      <c r="H83" s="93"/>
      <c r="I83" s="90"/>
      <c r="J83" s="91"/>
      <c r="K83" s="308">
        <v>0.05</v>
      </c>
      <c r="L83" s="857">
        <f>N77*K83</f>
        <v>434.20690602529015</v>
      </c>
      <c r="M83" s="858"/>
      <c r="N83" s="54"/>
    </row>
    <row r="84" spans="1:14" ht="15.75" thickBot="1">
      <c r="B84" s="94" t="s">
        <v>974</v>
      </c>
      <c r="C84" s="95"/>
      <c r="D84" s="95"/>
      <c r="E84" s="95"/>
      <c r="F84" s="95"/>
      <c r="G84" s="95"/>
      <c r="H84" s="95"/>
      <c r="I84" s="96"/>
      <c r="J84" s="97"/>
      <c r="K84" s="309">
        <v>0.05</v>
      </c>
      <c r="L84" s="859">
        <f>N77*K84</f>
        <v>434.20690602529015</v>
      </c>
      <c r="M84" s="860"/>
      <c r="N84" s="54"/>
    </row>
    <row r="85" spans="1:14" ht="15.75" thickBot="1">
      <c r="B85" s="823" t="s">
        <v>953</v>
      </c>
      <c r="C85" s="824"/>
      <c r="D85" s="824"/>
      <c r="E85" s="824"/>
      <c r="F85" s="824"/>
      <c r="G85" s="824"/>
      <c r="H85" s="824"/>
      <c r="I85" s="824"/>
      <c r="J85" s="824"/>
      <c r="K85" s="824"/>
      <c r="L85" s="824"/>
      <c r="M85" s="825"/>
      <c r="N85" s="55">
        <f>L82+L83+L84</f>
        <v>2605.2414361517408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11289.379556657543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1557</v>
      </c>
      <c r="C31" s="84" t="s">
        <v>1558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400</v>
      </c>
      <c r="N36" s="276">
        <f>K36/M36</f>
        <v>272.3021880154003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400</v>
      </c>
      <c r="N37" s="276">
        <f>K37/M37</f>
        <v>248.31626116604667</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400</v>
      </c>
      <c r="N38" s="276">
        <f>K38/M38</f>
        <v>231.58406343907319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400</v>
      </c>
      <c r="M39" s="841"/>
      <c r="N39" s="276">
        <f>K39/L39</f>
        <v>44.239831915607652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797.55812023492274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3484.6045995774848</v>
      </c>
      <c r="N48" s="276">
        <f>K48*M48</f>
        <v>5226.9068993662277</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71815.797158204237</v>
      </c>
      <c r="N49" s="276">
        <f>K49*M49</f>
        <v>933.60536305665505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6160.5122624228825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1772.414060984222</v>
      </c>
      <c r="M58" s="828"/>
      <c r="N58" s="291">
        <f>K58*L58</f>
        <v>23.041382792794884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23.041382792794884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111.57756987950249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7092.6893353301029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1418.5378670660207</v>
      </c>
      <c r="M83" s="858"/>
      <c r="N83" s="54"/>
    </row>
    <row r="84" spans="1:14">
      <c r="B84" s="92" t="s">
        <v>973</v>
      </c>
      <c r="C84" s="93"/>
      <c r="D84" s="93"/>
      <c r="E84" s="93"/>
      <c r="F84" s="93"/>
      <c r="G84" s="93"/>
      <c r="H84" s="93"/>
      <c r="I84" s="90"/>
      <c r="J84" s="91"/>
      <c r="K84" s="308">
        <v>0.05</v>
      </c>
      <c r="L84" s="857">
        <f>N78*K84</f>
        <v>354.63446676650517</v>
      </c>
      <c r="M84" s="858"/>
      <c r="N84" s="54"/>
    </row>
    <row r="85" spans="1:14" ht="15.75" thickBot="1">
      <c r="B85" s="94" t="s">
        <v>974</v>
      </c>
      <c r="C85" s="95"/>
      <c r="D85" s="95"/>
      <c r="E85" s="95"/>
      <c r="F85" s="95"/>
      <c r="G85" s="95"/>
      <c r="H85" s="95"/>
      <c r="I85" s="96"/>
      <c r="J85" s="97"/>
      <c r="K85" s="309">
        <v>0.05</v>
      </c>
      <c r="L85" s="859">
        <f>N78*K85</f>
        <v>354.63446676650517</v>
      </c>
      <c r="M85" s="860"/>
      <c r="N85" s="54"/>
    </row>
    <row r="86" spans="1:14" ht="15.75" thickBot="1">
      <c r="B86" s="823" t="s">
        <v>953</v>
      </c>
      <c r="C86" s="824"/>
      <c r="D86" s="824"/>
      <c r="E86" s="824"/>
      <c r="F86" s="824"/>
      <c r="G86" s="824"/>
      <c r="H86" s="824"/>
      <c r="I86" s="824"/>
      <c r="J86" s="824"/>
      <c r="K86" s="824"/>
      <c r="L86" s="824"/>
      <c r="M86" s="825"/>
      <c r="N86" s="55">
        <f>L83+L84+L85</f>
        <v>2127.8068005990312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9220.4961359291337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1559</v>
      </c>
      <c r="C31" s="84" t="s">
        <v>1560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400</v>
      </c>
      <c r="N36" s="276">
        <f>K36/M36</f>
        <v>272.3021880154003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400</v>
      </c>
      <c r="N37" s="276">
        <f>K37/M37</f>
        <v>248.31626116604667</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400</v>
      </c>
      <c r="N38" s="276">
        <f>K38/M38</f>
        <v>231.58406343907319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400</v>
      </c>
      <c r="M39" s="841"/>
      <c r="N39" s="276">
        <f>K39/L39</f>
        <v>44.239831915607652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797.55812023492274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3484.6045995774848</v>
      </c>
      <c r="N48" s="276">
        <f>K48*M48</f>
        <v>6376.8264172267973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71815.797158204237</v>
      </c>
      <c r="N49" s="276">
        <f>K49*M49</f>
        <v>1364.5001460058804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7741.3265632326775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1772.414060984222</v>
      </c>
      <c r="M58" s="828"/>
      <c r="N58" s="291">
        <f>K58*L58</f>
        <v>33.675867158700221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33.675867158700221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71">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111.57756987950249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8684.1381205058024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1736.8276241011606</v>
      </c>
      <c r="M83" s="858"/>
      <c r="N83" s="54"/>
    </row>
    <row r="84" spans="1:14">
      <c r="B84" s="92" t="s">
        <v>973</v>
      </c>
      <c r="C84" s="93"/>
      <c r="D84" s="93"/>
      <c r="E84" s="93"/>
      <c r="F84" s="93"/>
      <c r="G84" s="93"/>
      <c r="H84" s="93"/>
      <c r="I84" s="90"/>
      <c r="J84" s="91"/>
      <c r="K84" s="308">
        <v>0.05</v>
      </c>
      <c r="L84" s="857">
        <f>N78*K84</f>
        <v>434.20690602529015</v>
      </c>
      <c r="M84" s="858"/>
      <c r="N84" s="54"/>
    </row>
    <row r="85" spans="1:14" ht="15.75" thickBot="1">
      <c r="B85" s="94" t="s">
        <v>974</v>
      </c>
      <c r="C85" s="95"/>
      <c r="D85" s="95"/>
      <c r="E85" s="95"/>
      <c r="F85" s="95"/>
      <c r="G85" s="95"/>
      <c r="H85" s="95"/>
      <c r="I85" s="96"/>
      <c r="J85" s="97"/>
      <c r="K85" s="309">
        <v>0.05</v>
      </c>
      <c r="L85" s="859">
        <f>N78*K85</f>
        <v>434.20690602529015</v>
      </c>
      <c r="M85" s="860"/>
      <c r="N85" s="54"/>
    </row>
    <row r="86" spans="1:14" ht="15.75" thickBot="1">
      <c r="B86" s="823" t="s">
        <v>953</v>
      </c>
      <c r="C86" s="824"/>
      <c r="D86" s="824"/>
      <c r="E86" s="824"/>
      <c r="F86" s="824"/>
      <c r="G86" s="824"/>
      <c r="H86" s="824"/>
      <c r="I86" s="824"/>
      <c r="J86" s="824"/>
      <c r="K86" s="824"/>
      <c r="L86" s="824"/>
      <c r="M86" s="825"/>
      <c r="N86" s="55">
        <f>L83+L84+L85</f>
        <v>2605.2414361517408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11289.379556657543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1561</v>
      </c>
      <c r="C31" s="84" t="s">
        <v>2058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400</v>
      </c>
      <c r="N36" s="276">
        <f>K36/M36</f>
        <v>272.3021880154003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400</v>
      </c>
      <c r="N37" s="276">
        <f>K37/M37</f>
        <v>248.31626116604667</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400</v>
      </c>
      <c r="N38" s="276">
        <f>K38/M38</f>
        <v>231.58406343907319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400</v>
      </c>
      <c r="M39" s="841"/>
      <c r="N39" s="276">
        <f>K39/L39</f>
        <v>44.239831915607652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797.55812023492274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71815.797158204237</v>
      </c>
      <c r="N48" s="276">
        <f>K48*M48</f>
        <v>933.60536305665505</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3484.6045995774848</v>
      </c>
      <c r="N49" s="276">
        <f>K49*M49</f>
        <v>5226.9068993662277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6160.5122624228825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1772.414060984222</v>
      </c>
      <c r="M58" s="828"/>
      <c r="N58" s="291">
        <f>K58*L58</f>
        <v>23.041382792794884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23.041382792794884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299">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111.57756987950249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7092.6893353301029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1418.5378670660207</v>
      </c>
      <c r="M83" s="858"/>
      <c r="N83" s="54"/>
    </row>
    <row r="84" spans="1:14">
      <c r="B84" s="92" t="s">
        <v>973</v>
      </c>
      <c r="C84" s="93"/>
      <c r="D84" s="93"/>
      <c r="E84" s="93"/>
      <c r="F84" s="93"/>
      <c r="G84" s="93"/>
      <c r="H84" s="93"/>
      <c r="I84" s="90"/>
      <c r="J84" s="91"/>
      <c r="K84" s="308">
        <v>0.05</v>
      </c>
      <c r="L84" s="857">
        <f>N78*K84</f>
        <v>354.63446676650517</v>
      </c>
      <c r="M84" s="858"/>
      <c r="N84" s="54"/>
    </row>
    <row r="85" spans="1:14" ht="15.75" thickBot="1">
      <c r="B85" s="94" t="s">
        <v>974</v>
      </c>
      <c r="C85" s="95"/>
      <c r="D85" s="95"/>
      <c r="E85" s="95"/>
      <c r="F85" s="95"/>
      <c r="G85" s="95"/>
      <c r="H85" s="95"/>
      <c r="I85" s="96"/>
      <c r="J85" s="97"/>
      <c r="K85" s="309">
        <v>0.05</v>
      </c>
      <c r="L85" s="859">
        <f>N78*K85</f>
        <v>354.63446676650517</v>
      </c>
      <c r="M85" s="860"/>
      <c r="N85" s="54"/>
    </row>
    <row r="86" spans="1:14" ht="15.75" thickBot="1">
      <c r="B86" s="823" t="s">
        <v>953</v>
      </c>
      <c r="C86" s="824"/>
      <c r="D86" s="824"/>
      <c r="E86" s="824"/>
      <c r="F86" s="824"/>
      <c r="G86" s="824"/>
      <c r="H86" s="824"/>
      <c r="I86" s="824"/>
      <c r="J86" s="824"/>
      <c r="K86" s="824"/>
      <c r="L86" s="824"/>
      <c r="M86" s="825"/>
      <c r="N86" s="55">
        <f>L83+L84+L85</f>
        <v>2127.8068005990312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9220.4961359291337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1562</v>
      </c>
      <c r="C31" s="84" t="s">
        <v>1563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87">
        <v>275</v>
      </c>
      <c r="N36" s="276">
        <f>K36/M36</f>
        <v>396.0759098405822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87">
        <f>M36</f>
        <v>275</v>
      </c>
      <c r="N37" s="276">
        <f>K37/M37</f>
        <v>361.18728896879514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87">
        <v>275</v>
      </c>
      <c r="N38" s="276">
        <f>K38/M38</f>
        <v>336.8495468204701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951">
        <v>275</v>
      </c>
      <c r="M39" s="952"/>
      <c r="N39" s="276">
        <f>K39/L39</f>
        <v>64.348846422702039</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1.6229464709745818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1160.0845385235241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48432.088648060089</v>
      </c>
      <c r="N48" s="276">
        <f>K48*M48</f>
        <v>1210.8022162015022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48432.088648060089</v>
      </c>
      <c r="N49" s="276">
        <f>K49*M49</f>
        <v>629.61715242478112</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3484.6045995774848</v>
      </c>
      <c r="N50" s="276">
        <f>K50*M50</f>
        <v>14774.723502208537</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16615.142870834821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1772.414060984222</v>
      </c>
      <c r="M58" s="828"/>
      <c r="N58" s="291">
        <f>K58*L58</f>
        <v>67.351734317400442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67.351734317400442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09">
        <v>2200</v>
      </c>
      <c r="N70" s="399">
        <f>K70/M70</f>
        <v>113.8009</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162.29464709745818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18004.873790773199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3600.9747581546399</v>
      </c>
      <c r="M83" s="858"/>
      <c r="N83" s="54"/>
    </row>
    <row r="84" spans="1:14">
      <c r="B84" s="92" t="s">
        <v>973</v>
      </c>
      <c r="C84" s="93"/>
      <c r="D84" s="93"/>
      <c r="E84" s="93"/>
      <c r="F84" s="93"/>
      <c r="G84" s="93"/>
      <c r="H84" s="93"/>
      <c r="I84" s="90"/>
      <c r="J84" s="91"/>
      <c r="K84" s="308">
        <v>0.05</v>
      </c>
      <c r="L84" s="857">
        <f>N78*K84</f>
        <v>900.24368953865996</v>
      </c>
      <c r="M84" s="858"/>
      <c r="N84" s="54"/>
    </row>
    <row r="85" spans="1:14" ht="15.75" thickBot="1">
      <c r="B85" s="94" t="s">
        <v>974</v>
      </c>
      <c r="C85" s="95"/>
      <c r="D85" s="95"/>
      <c r="E85" s="95"/>
      <c r="F85" s="95"/>
      <c r="G85" s="95"/>
      <c r="H85" s="95"/>
      <c r="I85" s="96"/>
      <c r="J85" s="97"/>
      <c r="K85" s="309">
        <v>0.05</v>
      </c>
      <c r="L85" s="859">
        <f>N78*K85</f>
        <v>900.24368953865996</v>
      </c>
      <c r="M85" s="860"/>
      <c r="N85" s="54"/>
    </row>
    <row r="86" spans="1:14" ht="15.75" thickBot="1">
      <c r="B86" s="823" t="s">
        <v>953</v>
      </c>
      <c r="C86" s="824"/>
      <c r="D86" s="824"/>
      <c r="E86" s="824"/>
      <c r="F86" s="824"/>
      <c r="G86" s="824"/>
      <c r="H86" s="824"/>
      <c r="I86" s="824"/>
      <c r="J86" s="824"/>
      <c r="K86" s="824"/>
      <c r="L86" s="824"/>
      <c r="M86" s="825"/>
      <c r="N86" s="55">
        <f>L83+L84+L85</f>
        <v>5401.4621372319598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23406.335928005159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1564</v>
      </c>
      <c r="C31" s="84" t="s">
        <v>1565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87">
        <v>275</v>
      </c>
      <c r="N36" s="276">
        <f>K36/M36</f>
        <v>396.0759098405822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87">
        <v>275</v>
      </c>
      <c r="N37" s="276">
        <f>K37/M37</f>
        <v>361.18728896879514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87">
        <v>275</v>
      </c>
      <c r="N38" s="276">
        <f>K38/M38</f>
        <v>336.8495468204701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951">
        <v>275</v>
      </c>
      <c r="M39" s="952"/>
      <c r="N39" s="276">
        <f>K39/L39</f>
        <v>64.348846422702039</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1.6229464709745818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1160.0845385235241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48432.088648060089</v>
      </c>
      <c r="N48" s="276">
        <f>K48*M48</f>
        <v>920.20968431314168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48432.088648060089</v>
      </c>
      <c r="N49" s="276">
        <f>K49*M49</f>
        <v>484.3208864806009</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3484.6045995774848</v>
      </c>
      <c r="N50" s="276">
        <f>K50*M50</f>
        <v>11290.118902631051</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12694.649473424794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1772.414060984222</v>
      </c>
      <c r="M58" s="828"/>
      <c r="N58" s="291">
        <f>K58*L58</f>
        <v>51.400007768542444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51.400007768542444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162.29464709745818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14068.42866681432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2813.6857333628641</v>
      </c>
      <c r="M83" s="858"/>
      <c r="N83" s="54"/>
    </row>
    <row r="84" spans="1:14">
      <c r="B84" s="92" t="s">
        <v>973</v>
      </c>
      <c r="C84" s="93"/>
      <c r="D84" s="93"/>
      <c r="E84" s="93"/>
      <c r="F84" s="93"/>
      <c r="G84" s="93"/>
      <c r="H84" s="93"/>
      <c r="I84" s="90"/>
      <c r="J84" s="91"/>
      <c r="K84" s="308">
        <v>0.05</v>
      </c>
      <c r="L84" s="857">
        <f>N78*K84</f>
        <v>703.42143334071602</v>
      </c>
      <c r="M84" s="858"/>
      <c r="N84" s="54"/>
    </row>
    <row r="85" spans="1:14" ht="15.75" thickBot="1">
      <c r="B85" s="94" t="s">
        <v>974</v>
      </c>
      <c r="C85" s="95"/>
      <c r="D85" s="95"/>
      <c r="E85" s="95"/>
      <c r="F85" s="95"/>
      <c r="G85" s="95"/>
      <c r="H85" s="95"/>
      <c r="I85" s="96"/>
      <c r="J85" s="97"/>
      <c r="K85" s="309">
        <v>0.05</v>
      </c>
      <c r="L85" s="859">
        <f>N78*K85</f>
        <v>703.42143334071602</v>
      </c>
      <c r="M85" s="860"/>
      <c r="N85" s="54"/>
    </row>
    <row r="86" spans="1:14" ht="15.75" thickBot="1">
      <c r="B86" s="823" t="s">
        <v>953</v>
      </c>
      <c r="C86" s="824"/>
      <c r="D86" s="824"/>
      <c r="E86" s="824"/>
      <c r="F86" s="824"/>
      <c r="G86" s="824"/>
      <c r="H86" s="824"/>
      <c r="I86" s="824"/>
      <c r="J86" s="824"/>
      <c r="K86" s="824"/>
      <c r="L86" s="824"/>
      <c r="M86" s="825"/>
      <c r="N86" s="55">
        <f>L83+L84+L85</f>
        <v>4220.5286000442966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18288.957266858615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1567</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275</v>
      </c>
      <c r="N36" s="276">
        <f>K36/M36</f>
        <v>396.0759098405822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275</v>
      </c>
      <c r="N37" s="276">
        <f>K37/M37</f>
        <v>361.18728896879514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275</v>
      </c>
      <c r="N38" s="276">
        <f>K38/M38</f>
        <v>336.8495468204701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275</v>
      </c>
      <c r="M39" s="841"/>
      <c r="N39" s="276">
        <f>K39/L39</f>
        <v>64.348846422702039</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1.6229464709745818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1160.0845385235241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48432.088648060089</v>
      </c>
      <c r="N48" s="276">
        <f>K48*M48</f>
        <v>1210.8022162015022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48432.088648060089</v>
      </c>
      <c r="N49" s="276">
        <f>K49*M49</f>
        <v>629.61715242478112</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2812.2554749786518</v>
      </c>
      <c r="N50" s="276">
        <f>K50*M50</f>
        <v>11923.963213909485</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13764.382582535767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1772.414060984222</v>
      </c>
      <c r="M58" s="828"/>
      <c r="N58" s="291">
        <f>K58*L58</f>
        <v>67.351734317400442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67.351734317400442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162.29464709745818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15154.113502474151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3030.8227004948303</v>
      </c>
      <c r="M83" s="858"/>
      <c r="N83" s="54"/>
    </row>
    <row r="84" spans="1:14">
      <c r="B84" s="92" t="s">
        <v>973</v>
      </c>
      <c r="C84" s="93"/>
      <c r="D84" s="93"/>
      <c r="E84" s="93"/>
      <c r="F84" s="93"/>
      <c r="G84" s="93"/>
      <c r="H84" s="93"/>
      <c r="I84" s="90"/>
      <c r="J84" s="91"/>
      <c r="K84" s="308">
        <v>0.05</v>
      </c>
      <c r="L84" s="857">
        <f>N78*K84</f>
        <v>757.70567512370758</v>
      </c>
      <c r="M84" s="858"/>
      <c r="N84" s="54"/>
    </row>
    <row r="85" spans="1:14" ht="15.75" thickBot="1">
      <c r="B85" s="94" t="s">
        <v>974</v>
      </c>
      <c r="C85" s="95"/>
      <c r="D85" s="95"/>
      <c r="E85" s="95"/>
      <c r="F85" s="95"/>
      <c r="G85" s="95"/>
      <c r="H85" s="95"/>
      <c r="I85" s="96"/>
      <c r="J85" s="97"/>
      <c r="K85" s="309">
        <v>0.05</v>
      </c>
      <c r="L85" s="859">
        <f>N78*K85</f>
        <v>757.70567512370758</v>
      </c>
      <c r="M85" s="860"/>
      <c r="N85" s="54"/>
    </row>
    <row r="86" spans="1:14" ht="15.75" thickBot="1">
      <c r="B86" s="823" t="s">
        <v>953</v>
      </c>
      <c r="C86" s="824"/>
      <c r="D86" s="824"/>
      <c r="E86" s="824"/>
      <c r="F86" s="824"/>
      <c r="G86" s="824"/>
      <c r="H86" s="824"/>
      <c r="I86" s="824"/>
      <c r="J86" s="824"/>
      <c r="K86" s="824"/>
      <c r="L86" s="824"/>
      <c r="M86" s="825"/>
      <c r="N86" s="55">
        <f>L83+L84+L85</f>
        <v>4546.2340507422459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19700.347553216398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1568</v>
      </c>
      <c r="C31" s="84" t="s">
        <v>1569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275</v>
      </c>
      <c r="N36" s="276">
        <f>K36/M36</f>
        <v>396.0759098405822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275</v>
      </c>
      <c r="N37" s="276">
        <f>K37/M37</f>
        <v>361.18728896879514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275</v>
      </c>
      <c r="N38" s="276">
        <f>K38/M38</f>
        <v>336.8495468204701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17695.932766243062</v>
      </c>
      <c r="L39" s="840">
        <v>275</v>
      </c>
      <c r="M39" s="841"/>
      <c r="N39" s="276">
        <f>K39/L39</f>
        <v>64.348846422702039</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1.6229464709745818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1160.0845385235241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48432.088648060089</v>
      </c>
      <c r="N48" s="276">
        <f>K48*M48</f>
        <v>920.20968431314168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48432.088648060089</v>
      </c>
      <c r="N49" s="276">
        <f>K49*M49</f>
        <v>484.3208864806009</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2812.2554749786518</v>
      </c>
      <c r="N50" s="276">
        <f>K50*M50</f>
        <v>9111.7077389308324</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10516.238309724575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1772.414060984222</v>
      </c>
      <c r="M58" s="828"/>
      <c r="N58" s="291">
        <f>K58*L58</f>
        <v>51.400007768542444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51.400007768542444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162.29464709745818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11890.017503114101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2378.0035006228204</v>
      </c>
      <c r="M83" s="858"/>
      <c r="N83" s="54"/>
    </row>
    <row r="84" spans="1:14">
      <c r="B84" s="92" t="s">
        <v>973</v>
      </c>
      <c r="C84" s="93"/>
      <c r="D84" s="93"/>
      <c r="E84" s="93"/>
      <c r="F84" s="93"/>
      <c r="G84" s="93"/>
      <c r="H84" s="93"/>
      <c r="I84" s="90"/>
      <c r="J84" s="91"/>
      <c r="K84" s="308">
        <v>0.05</v>
      </c>
      <c r="L84" s="857">
        <f>N78*K84</f>
        <v>594.5008751557051</v>
      </c>
      <c r="M84" s="858"/>
      <c r="N84" s="54"/>
    </row>
    <row r="85" spans="1:14" ht="15.75" thickBot="1">
      <c r="B85" s="94" t="s">
        <v>974</v>
      </c>
      <c r="C85" s="95"/>
      <c r="D85" s="95"/>
      <c r="E85" s="95"/>
      <c r="F85" s="95"/>
      <c r="G85" s="95"/>
      <c r="H85" s="95"/>
      <c r="I85" s="96"/>
      <c r="J85" s="97"/>
      <c r="K85" s="309">
        <v>0.05</v>
      </c>
      <c r="L85" s="859">
        <f>N78*K85</f>
        <v>594.5008751557051</v>
      </c>
      <c r="M85" s="860"/>
      <c r="N85" s="54"/>
    </row>
    <row r="86" spans="1:14" ht="15.75" thickBot="1">
      <c r="B86" s="823" t="s">
        <v>953</v>
      </c>
      <c r="C86" s="824"/>
      <c r="D86" s="824"/>
      <c r="E86" s="824"/>
      <c r="F86" s="824"/>
      <c r="G86" s="824"/>
      <c r="H86" s="824"/>
      <c r="I86" s="824"/>
      <c r="J86" s="824"/>
      <c r="K86" s="824"/>
      <c r="L86" s="824"/>
      <c r="M86" s="825"/>
      <c r="N86" s="55">
        <f>L83+L84+L85</f>
        <v>3567.0052509342308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15457.022754048332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1050</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418</v>
      </c>
      <c r="N36" s="276">
        <f>K36/M36</f>
        <v>260.57625647406724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418</v>
      </c>
      <c r="N37" s="276">
        <f>K37/M37</f>
        <v>237.62321642683892</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17695.932766243062</v>
      </c>
      <c r="L38" s="274"/>
      <c r="M38" s="275">
        <v>418</v>
      </c>
      <c r="N38" s="276">
        <f>K38/M38</f>
        <v>42.334767383356606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1.0677279414306458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541.60196822569344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57299.536540359572</v>
      </c>
      <c r="N48" s="276">
        <f>K48*M48</f>
        <v>572.99536540359577</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3484.6045995774848</v>
      </c>
      <c r="N49" s="276">
        <f>K49*M49</f>
        <v>4355.7557494718558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4928.7511148754511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1618.8493538748967</v>
      </c>
      <c r="M58" s="828"/>
      <c r="N58" s="291">
        <f>K58*L58</f>
        <v>16.188493538748968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16.188493538748968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106.77279414306457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5593.3143707829586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1118.6628741565917</v>
      </c>
      <c r="M83" s="858"/>
      <c r="N83" s="54"/>
    </row>
    <row r="84" spans="1:14">
      <c r="B84" s="92" t="s">
        <v>973</v>
      </c>
      <c r="C84" s="93"/>
      <c r="D84" s="93"/>
      <c r="E84" s="93"/>
      <c r="F84" s="93"/>
      <c r="G84" s="93"/>
      <c r="H84" s="93"/>
      <c r="I84" s="90"/>
      <c r="J84" s="91"/>
      <c r="K84" s="308">
        <v>0.05</v>
      </c>
      <c r="L84" s="857">
        <f>N78*K84</f>
        <v>279.66571853914792</v>
      </c>
      <c r="M84" s="858"/>
      <c r="N84" s="54"/>
    </row>
    <row r="85" spans="1:14" ht="15.75" thickBot="1">
      <c r="B85" s="94" t="s">
        <v>974</v>
      </c>
      <c r="C85" s="95"/>
      <c r="D85" s="95"/>
      <c r="E85" s="95"/>
      <c r="F85" s="95"/>
      <c r="G85" s="95"/>
      <c r="H85" s="95"/>
      <c r="I85" s="96"/>
      <c r="J85" s="97"/>
      <c r="K85" s="309">
        <v>0.05</v>
      </c>
      <c r="L85" s="859">
        <f>N78*K85</f>
        <v>279.66571853914792</v>
      </c>
      <c r="M85" s="860"/>
      <c r="N85" s="54"/>
    </row>
    <row r="86" spans="1:14" ht="15.75" thickBot="1">
      <c r="B86" s="823" t="s">
        <v>953</v>
      </c>
      <c r="C86" s="824"/>
      <c r="D86" s="824"/>
      <c r="E86" s="824"/>
      <c r="F86" s="824"/>
      <c r="G86" s="824"/>
      <c r="H86" s="824"/>
      <c r="I86" s="824"/>
      <c r="J86" s="824"/>
      <c r="K86" s="824"/>
      <c r="L86" s="824"/>
      <c r="M86" s="825"/>
      <c r="N86" s="55">
        <f>L83+L84+L85</f>
        <v>1677.9943112348876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7271.308682017846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1051</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108920.87520616011</v>
      </c>
      <c r="L36" s="274"/>
      <c r="M36" s="275">
        <v>418</v>
      </c>
      <c r="N36" s="276">
        <f>K36/M36</f>
        <v>260.57625647406724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418</v>
      </c>
      <c r="N37" s="276">
        <f>K37/M37</f>
        <v>237.62321642683892</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17695.932766243062</v>
      </c>
      <c r="L38" s="274"/>
      <c r="M38" s="275">
        <v>418</v>
      </c>
      <c r="N38" s="276">
        <f>K38/M38</f>
        <v>42.334767383356606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1.0677279414306458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541.60196822569344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57299.536540359572</v>
      </c>
      <c r="N48" s="276">
        <f>K48*M48</f>
        <v>572.99536540359577</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2409.9260791343704</v>
      </c>
      <c r="N49" s="276">
        <f>K49*M49</f>
        <v>3012.4075989179628</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18"/>
      <c r="C52" s="819"/>
      <c r="D52" s="819"/>
      <c r="E52" s="819"/>
      <c r="F52" s="819"/>
      <c r="G52" s="819"/>
      <c r="H52" s="819"/>
      <c r="I52" s="820"/>
      <c r="J52" s="45"/>
      <c r="K52" s="47"/>
      <c r="L52" s="821"/>
      <c r="M52" s="822"/>
      <c r="N52" s="48"/>
    </row>
    <row r="53" spans="1:72" ht="15.75" thickBot="1">
      <c r="B53" s="823" t="s">
        <v>953</v>
      </c>
      <c r="C53" s="824"/>
      <c r="D53" s="824"/>
      <c r="E53" s="824"/>
      <c r="F53" s="824"/>
      <c r="G53" s="824"/>
      <c r="H53" s="824"/>
      <c r="I53" s="824"/>
      <c r="J53" s="824"/>
      <c r="K53" s="824"/>
      <c r="L53" s="824"/>
      <c r="M53" s="825"/>
      <c r="N53" s="398">
        <f>SUM(N48:N52)</f>
        <v>3585.4029643215586</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26" t="s">
        <v>961</v>
      </c>
      <c r="M57" s="799"/>
      <c r="N57" s="79" t="s">
        <v>951</v>
      </c>
    </row>
    <row r="58" spans="1:72">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1618.8493538748967</v>
      </c>
      <c r="M58" s="828"/>
      <c r="N58" s="291">
        <f>K58*L58</f>
        <v>16.188493538748968</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12"/>
      <c r="M63" s="813"/>
      <c r="N63" s="130"/>
    </row>
    <row r="64" spans="1:72" ht="15.75" thickBot="1">
      <c r="B64" s="829" t="s">
        <v>953</v>
      </c>
      <c r="C64" s="830"/>
      <c r="D64" s="830"/>
      <c r="E64" s="830"/>
      <c r="F64" s="830"/>
      <c r="G64" s="830"/>
      <c r="H64" s="830"/>
      <c r="I64" s="830"/>
      <c r="J64" s="830"/>
      <c r="K64" s="830"/>
      <c r="L64" s="830"/>
      <c r="M64" s="831"/>
      <c r="N64" s="107">
        <f>N58+N59+N60+N61+N62</f>
        <v>16.188493538748968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106.77279414306457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4249.9662202290656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849.99324404581319</v>
      </c>
      <c r="M83" s="858"/>
      <c r="N83" s="54"/>
    </row>
    <row r="84" spans="1:14">
      <c r="B84" s="92" t="s">
        <v>973</v>
      </c>
      <c r="C84" s="93"/>
      <c r="D84" s="93"/>
      <c r="E84" s="93"/>
      <c r="F84" s="93"/>
      <c r="G84" s="93"/>
      <c r="H84" s="93"/>
      <c r="I84" s="90"/>
      <c r="J84" s="91"/>
      <c r="K84" s="308">
        <v>0.05</v>
      </c>
      <c r="L84" s="857">
        <f>N78*K84</f>
        <v>212.4983110114533</v>
      </c>
      <c r="M84" s="858"/>
      <c r="N84" s="54"/>
    </row>
    <row r="85" spans="1:14" ht="15.75" thickBot="1">
      <c r="B85" s="94" t="s">
        <v>974</v>
      </c>
      <c r="C85" s="95"/>
      <c r="D85" s="95"/>
      <c r="E85" s="95"/>
      <c r="F85" s="95"/>
      <c r="G85" s="95"/>
      <c r="H85" s="95"/>
      <c r="I85" s="96"/>
      <c r="J85" s="97"/>
      <c r="K85" s="309">
        <v>0.05</v>
      </c>
      <c r="L85" s="859">
        <f>N78*K85</f>
        <v>212.4983110114533</v>
      </c>
      <c r="M85" s="860"/>
      <c r="N85" s="54"/>
    </row>
    <row r="86" spans="1:14" ht="15.75" thickBot="1">
      <c r="B86" s="823" t="s">
        <v>953</v>
      </c>
      <c r="C86" s="824"/>
      <c r="D86" s="824"/>
      <c r="E86" s="824"/>
      <c r="F86" s="824"/>
      <c r="G86" s="824"/>
      <c r="H86" s="824"/>
      <c r="I86" s="824"/>
      <c r="J86" s="824"/>
      <c r="K86" s="824"/>
      <c r="L86" s="824"/>
      <c r="M86" s="825"/>
      <c r="N86" s="55">
        <f>L83+L84+L85</f>
        <v>1274.9898660687197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5524.9560862977851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1052</v>
      </c>
      <c r="C31" s="84" t="s">
        <v>1528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76399.382053812747</v>
      </c>
      <c r="N48" s="276">
        <f>K48*M48</f>
        <v>954.99227567265939</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2445.0286438724625</v>
      </c>
      <c r="N49" s="276">
        <f>K49*M49</f>
        <v>3575.8543916634767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4530.8466673361363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1618.8493538748967</v>
      </c>
      <c r="M58" s="828"/>
      <c r="N58" s="291">
        <f>K58*L58</f>
        <v>20.235616923436211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20.235616923436211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5002.7221436685968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1000.5444287337194</v>
      </c>
      <c r="M83" s="858"/>
      <c r="N83" s="54"/>
    </row>
    <row r="84" spans="1:14">
      <c r="B84" s="92" t="s">
        <v>973</v>
      </c>
      <c r="C84" s="93"/>
      <c r="D84" s="93"/>
      <c r="E84" s="93"/>
      <c r="F84" s="93"/>
      <c r="G84" s="93"/>
      <c r="H84" s="93"/>
      <c r="I84" s="90"/>
      <c r="J84" s="91"/>
      <c r="K84" s="308">
        <v>0.05</v>
      </c>
      <c r="L84" s="857">
        <f>N78*K84</f>
        <v>250.13610718342986</v>
      </c>
      <c r="M84" s="858"/>
      <c r="N84" s="54"/>
    </row>
    <row r="85" spans="1:14" ht="15.75" thickBot="1">
      <c r="B85" s="94" t="s">
        <v>974</v>
      </c>
      <c r="C85" s="95"/>
      <c r="D85" s="95"/>
      <c r="E85" s="95"/>
      <c r="F85" s="95"/>
      <c r="G85" s="95"/>
      <c r="H85" s="95"/>
      <c r="I85" s="96"/>
      <c r="J85" s="97"/>
      <c r="K85" s="309">
        <v>0.05</v>
      </c>
      <c r="L85" s="859">
        <f>N78*K85</f>
        <v>250.13610718342986</v>
      </c>
      <c r="M85" s="860"/>
      <c r="N85" s="54"/>
    </row>
    <row r="86" spans="1:14" ht="15.75" thickBot="1">
      <c r="B86" s="823" t="s">
        <v>953</v>
      </c>
      <c r="C86" s="824"/>
      <c r="D86" s="824"/>
      <c r="E86" s="824"/>
      <c r="F86" s="824"/>
      <c r="G86" s="824"/>
      <c r="H86" s="824"/>
      <c r="I86" s="824"/>
      <c r="J86" s="824"/>
      <c r="K86" s="824"/>
      <c r="L86" s="824"/>
      <c r="M86" s="825"/>
      <c r="N86" s="55">
        <f>L83+L84+L85</f>
        <v>1500.8166431005791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6503.5387867691761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1053</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76399.382053812747</v>
      </c>
      <c r="N48" s="276">
        <f>K48*M48</f>
        <v>725.79412951122106</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2445.0286438724625</v>
      </c>
      <c r="N49" s="276">
        <f>K49*M49</f>
        <v>3449.3241593430762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4175.1182888542971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1618.8493538748967</v>
      </c>
      <c r="M58" s="828"/>
      <c r="N58" s="291">
        <f>K58*L58</f>
        <v>15.379068861811518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15.379068861811518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4642.1372171251332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928.42744342502669</v>
      </c>
      <c r="M83" s="858"/>
      <c r="N83" s="54"/>
    </row>
    <row r="84" spans="1:14">
      <c r="B84" s="92" t="s">
        <v>973</v>
      </c>
      <c r="C84" s="93"/>
      <c r="D84" s="93"/>
      <c r="E84" s="93"/>
      <c r="F84" s="93"/>
      <c r="G84" s="93"/>
      <c r="H84" s="93"/>
      <c r="I84" s="90"/>
      <c r="J84" s="91"/>
      <c r="K84" s="308">
        <v>0.05</v>
      </c>
      <c r="L84" s="857">
        <f>N78*K84</f>
        <v>232.10686085625667</v>
      </c>
      <c r="M84" s="858"/>
      <c r="N84" s="54"/>
    </row>
    <row r="85" spans="1:14" ht="15.75" thickBot="1">
      <c r="B85" s="94" t="s">
        <v>974</v>
      </c>
      <c r="C85" s="95"/>
      <c r="D85" s="95"/>
      <c r="E85" s="95"/>
      <c r="F85" s="95"/>
      <c r="G85" s="95"/>
      <c r="H85" s="95"/>
      <c r="I85" s="96"/>
      <c r="J85" s="97"/>
      <c r="K85" s="309">
        <v>0.05</v>
      </c>
      <c r="L85" s="859">
        <f>N78*K85</f>
        <v>232.10686085625667</v>
      </c>
      <c r="M85" s="860"/>
      <c r="N85" s="54"/>
    </row>
    <row r="86" spans="1:14" ht="15.75" thickBot="1">
      <c r="B86" s="823" t="s">
        <v>953</v>
      </c>
      <c r="C86" s="824"/>
      <c r="D86" s="824"/>
      <c r="E86" s="824"/>
      <c r="F86" s="824"/>
      <c r="G86" s="824"/>
      <c r="H86" s="824"/>
      <c r="I86" s="824"/>
      <c r="J86" s="824"/>
      <c r="K86" s="824"/>
      <c r="L86" s="824"/>
      <c r="M86" s="825"/>
      <c r="N86" s="55">
        <f>L83+L84+L85</f>
        <v>1392.6411651375399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6034.7783822626734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1054</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76399.382053812747</v>
      </c>
      <c r="N48" s="276">
        <f>K48*M48</f>
        <v>725.79412951122106</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2445.0286438724625</v>
      </c>
      <c r="N49" s="276">
        <f>K49*M49</f>
        <v>4180.9989810219104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4906.7931105331318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1333</v>
      </c>
      <c r="B59" s="49" t="str">
        <f>VLOOKUP(A59,TRANSPORTE!A5:D117,3,FALSE)</f>
        <v>Transporte de agregado tipo LA-3</v>
      </c>
      <c r="C59" s="321"/>
      <c r="D59" s="321"/>
      <c r="E59" s="321"/>
      <c r="F59" s="321"/>
      <c r="G59" s="321"/>
      <c r="H59" s="315" t="s">
        <v>1467</v>
      </c>
      <c r="I59" s="412">
        <v>9.4999999999999998E-3</v>
      </c>
      <c r="J59" s="290">
        <v>1</v>
      </c>
      <c r="K59" s="412">
        <f>I59*J59</f>
        <v>9.4999999999999998E-3</v>
      </c>
      <c r="L59" s="827">
        <f>VLOOKUP(A59,TRANSPORTE!A5:D117,4,FALSE)</f>
        <v>1618.8493538748967</v>
      </c>
      <c r="M59" s="828"/>
      <c r="N59" s="291">
        <f>K59*L59</f>
        <v>15.379068861811518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15.379068861811518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4800</v>
      </c>
      <c r="N70" s="399">
        <f>K70/M70</f>
        <v>52.158745833333327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5373.8120388039679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1074.7624077607936</v>
      </c>
      <c r="M83" s="858"/>
      <c r="N83" s="54"/>
    </row>
    <row r="84" spans="1:14">
      <c r="B84" s="92" t="s">
        <v>973</v>
      </c>
      <c r="C84" s="93"/>
      <c r="D84" s="93"/>
      <c r="E84" s="93"/>
      <c r="F84" s="93"/>
      <c r="G84" s="93"/>
      <c r="H84" s="93"/>
      <c r="I84" s="90"/>
      <c r="J84" s="91"/>
      <c r="K84" s="308">
        <v>0.05</v>
      </c>
      <c r="L84" s="857">
        <f>N78*K84</f>
        <v>268.69060194019841</v>
      </c>
      <c r="M84" s="858"/>
      <c r="N84" s="54"/>
    </row>
    <row r="85" spans="1:14" ht="15.75" thickBot="1">
      <c r="B85" s="94" t="s">
        <v>974</v>
      </c>
      <c r="C85" s="95"/>
      <c r="D85" s="95"/>
      <c r="E85" s="95"/>
      <c r="F85" s="95"/>
      <c r="G85" s="95"/>
      <c r="H85" s="95"/>
      <c r="I85" s="96"/>
      <c r="J85" s="97"/>
      <c r="K85" s="309">
        <v>0.05</v>
      </c>
      <c r="L85" s="859">
        <f>N78*K85</f>
        <v>268.69060194019841</v>
      </c>
      <c r="M85" s="860"/>
      <c r="N85" s="54"/>
    </row>
    <row r="86" spans="1:14" ht="15.75" thickBot="1">
      <c r="B86" s="823" t="s">
        <v>953</v>
      </c>
      <c r="C86" s="824"/>
      <c r="D86" s="824"/>
      <c r="E86" s="824"/>
      <c r="F86" s="824"/>
      <c r="G86" s="824"/>
      <c r="H86" s="824"/>
      <c r="I86" s="824"/>
      <c r="J86" s="824"/>
      <c r="K86" s="824"/>
      <c r="L86" s="824"/>
      <c r="M86" s="825"/>
      <c r="N86" s="55">
        <f>L83+L84+L85</f>
        <v>1612.1436116411903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6985.9556504451584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1055</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76399.382053812747</v>
      </c>
      <c r="N48" s="276">
        <f>K48*M48</f>
        <v>362.89706475561053</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2445.0286438724625</v>
      </c>
      <c r="N49" s="276">
        <f>K49*M49</f>
        <v>2613.1243631386938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2976.0214278943045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1618.8493538748967</v>
      </c>
      <c r="M58" s="828"/>
      <c r="N58" s="291">
        <f>K58*L58</f>
        <v>7.6895344309057592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7.6895344309057592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3435.3508217342351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687.07016434684704</v>
      </c>
      <c r="M83" s="858"/>
      <c r="N83" s="54"/>
    </row>
    <row r="84" spans="1:14">
      <c r="B84" s="92" t="s">
        <v>973</v>
      </c>
      <c r="C84" s="93"/>
      <c r="D84" s="93"/>
      <c r="E84" s="93"/>
      <c r="F84" s="93"/>
      <c r="G84" s="93"/>
      <c r="H84" s="93"/>
      <c r="I84" s="90"/>
      <c r="J84" s="91"/>
      <c r="K84" s="308">
        <v>0.05</v>
      </c>
      <c r="L84" s="857">
        <f>N78*K84</f>
        <v>171.76754108671176</v>
      </c>
      <c r="M84" s="858"/>
      <c r="N84" s="54"/>
    </row>
    <row r="85" spans="1:14" ht="15.75" thickBot="1">
      <c r="B85" s="94" t="s">
        <v>974</v>
      </c>
      <c r="C85" s="95"/>
      <c r="D85" s="95"/>
      <c r="E85" s="95"/>
      <c r="F85" s="95"/>
      <c r="G85" s="95"/>
      <c r="H85" s="95"/>
      <c r="I85" s="96"/>
      <c r="J85" s="97"/>
      <c r="K85" s="309">
        <v>0.05</v>
      </c>
      <c r="L85" s="859">
        <f>N78*K85</f>
        <v>171.76754108671176</v>
      </c>
      <c r="M85" s="860"/>
      <c r="N85" s="54"/>
    </row>
    <row r="86" spans="1:14" ht="15.75" thickBot="1">
      <c r="B86" s="823" t="s">
        <v>953</v>
      </c>
      <c r="C86" s="824"/>
      <c r="D86" s="824"/>
      <c r="E86" s="824"/>
      <c r="F86" s="824"/>
      <c r="G86" s="824"/>
      <c r="H86" s="824"/>
      <c r="I86" s="824"/>
      <c r="J86" s="824"/>
      <c r="K86" s="824"/>
      <c r="L86" s="824"/>
      <c r="M86" s="825"/>
      <c r="N86" s="55">
        <f>L83+L84+L85</f>
        <v>1030.6052465202706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4465.9560682545052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1056</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76399.382053812747</v>
      </c>
      <c r="N48" s="276">
        <f>K48*M48</f>
        <v>954.99227567265939</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3468.4034158522113</v>
      </c>
      <c r="N49" s="276">
        <f>K49*M49</f>
        <v>5072.5399956838592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6027.5322713565183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1618.8493538748967</v>
      </c>
      <c r="M58" s="828"/>
      <c r="N58" s="291">
        <f>K58*L58</f>
        <v>20.235616923436211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20.235616923436211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6499.4077476889788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1299.8815495377958</v>
      </c>
      <c r="M83" s="858"/>
      <c r="N83" s="54"/>
    </row>
    <row r="84" spans="1:14">
      <c r="B84" s="92" t="s">
        <v>973</v>
      </c>
      <c r="C84" s="93"/>
      <c r="D84" s="93"/>
      <c r="E84" s="93"/>
      <c r="F84" s="93"/>
      <c r="G84" s="93"/>
      <c r="H84" s="93"/>
      <c r="I84" s="90"/>
      <c r="J84" s="91"/>
      <c r="K84" s="308">
        <v>0.05</v>
      </c>
      <c r="L84" s="857">
        <f>N78*K84</f>
        <v>324.97038738444894</v>
      </c>
      <c r="M84" s="858"/>
      <c r="N84" s="54"/>
    </row>
    <row r="85" spans="1:14" ht="15.75" thickBot="1">
      <c r="B85" s="94" t="s">
        <v>974</v>
      </c>
      <c r="C85" s="95"/>
      <c r="D85" s="95"/>
      <c r="E85" s="95"/>
      <c r="F85" s="95"/>
      <c r="G85" s="95"/>
      <c r="H85" s="95"/>
      <c r="I85" s="96"/>
      <c r="J85" s="97"/>
      <c r="K85" s="309">
        <v>0.05</v>
      </c>
      <c r="L85" s="859">
        <f>N78*K85</f>
        <v>324.97038738444894</v>
      </c>
      <c r="M85" s="860"/>
      <c r="N85" s="54"/>
    </row>
    <row r="86" spans="1:14" ht="15.75" thickBot="1">
      <c r="B86" s="823" t="s">
        <v>953</v>
      </c>
      <c r="C86" s="824"/>
      <c r="D86" s="824"/>
      <c r="E86" s="824"/>
      <c r="F86" s="824"/>
      <c r="G86" s="824"/>
      <c r="H86" s="824"/>
      <c r="I86" s="824"/>
      <c r="J86" s="824"/>
      <c r="K86" s="824"/>
      <c r="L86" s="824"/>
      <c r="M86" s="825"/>
      <c r="N86" s="55">
        <f>L83+L84+L85</f>
        <v>1949.8223243066936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8449.2300719956729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1057</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76399.382053812747</v>
      </c>
      <c r="N48" s="276">
        <f>K48*M48</f>
        <v>725.79412951122106</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3468.4034158522113</v>
      </c>
      <c r="N49" s="276">
        <f>K49*M49</f>
        <v>4893.0501189135066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5618.844248424728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1618.8493538748967</v>
      </c>
      <c r="M58" s="828"/>
      <c r="N58" s="291">
        <f>K58*L58</f>
        <v>15.379068861811518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15.379068861811518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6085.8631766955641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1217.172635339113</v>
      </c>
      <c r="M83" s="858"/>
      <c r="N83" s="54"/>
    </row>
    <row r="84" spans="1:14">
      <c r="B84" s="92" t="s">
        <v>973</v>
      </c>
      <c r="C84" s="93"/>
      <c r="D84" s="93"/>
      <c r="E84" s="93"/>
      <c r="F84" s="93"/>
      <c r="G84" s="93"/>
      <c r="H84" s="93"/>
      <c r="I84" s="90"/>
      <c r="J84" s="91"/>
      <c r="K84" s="308">
        <v>0.05</v>
      </c>
      <c r="L84" s="857">
        <f>N78*K84</f>
        <v>304.29315883477824</v>
      </c>
      <c r="M84" s="858"/>
      <c r="N84" s="54"/>
    </row>
    <row r="85" spans="1:14" ht="15.75" thickBot="1">
      <c r="B85" s="94" t="s">
        <v>974</v>
      </c>
      <c r="C85" s="95"/>
      <c r="D85" s="95"/>
      <c r="E85" s="95"/>
      <c r="F85" s="95"/>
      <c r="G85" s="95"/>
      <c r="H85" s="95"/>
      <c r="I85" s="96"/>
      <c r="J85" s="97"/>
      <c r="K85" s="309">
        <v>0.05</v>
      </c>
      <c r="L85" s="859">
        <f>N78*K85</f>
        <v>304.29315883477824</v>
      </c>
      <c r="M85" s="860"/>
      <c r="N85" s="54"/>
    </row>
    <row r="86" spans="1:14" ht="15.75" thickBot="1">
      <c r="B86" s="823" t="s">
        <v>953</v>
      </c>
      <c r="C86" s="824"/>
      <c r="D86" s="824"/>
      <c r="E86" s="824"/>
      <c r="F86" s="824"/>
      <c r="G86" s="824"/>
      <c r="H86" s="824"/>
      <c r="I86" s="824"/>
      <c r="J86" s="824"/>
      <c r="K86" s="824"/>
      <c r="L86" s="824"/>
      <c r="M86" s="825"/>
      <c r="N86" s="55">
        <f>L83+L84+L85</f>
        <v>1825.7589530086696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7911.6221297042339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1058</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76399.382053812747</v>
      </c>
      <c r="N48" s="276">
        <f>K48*M48</f>
        <v>725.79412951122106</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3468.4034158522113</v>
      </c>
      <c r="N49" s="276">
        <f>K49*M49</f>
        <v>5930.9698411072814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6656.7639706185028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1333</v>
      </c>
      <c r="B58" s="49" t="str">
        <f>VLOOKUP(A58,TRANSPORTE!A5:D117,3,FALSE)</f>
        <v>Transporte de agregado tipo LA-3</v>
      </c>
      <c r="C58" s="321"/>
      <c r="D58" s="321"/>
      <c r="E58" s="321"/>
      <c r="F58" s="321"/>
      <c r="G58" s="321"/>
      <c r="H58" s="315" t="s">
        <v>1467</v>
      </c>
      <c r="I58" s="412">
        <v>9.4999999999999998E-3</v>
      </c>
      <c r="J58" s="290">
        <v>1</v>
      </c>
      <c r="K58" s="412">
        <f>I58*J58</f>
        <v>9.4999999999999998E-3</v>
      </c>
      <c r="L58" s="827">
        <f>VLOOKUP(A58,TRANSPORTE!A5:D117,4,FALSE)</f>
        <v>1618.8493538748967</v>
      </c>
      <c r="M58" s="828"/>
      <c r="N58" s="291">
        <f>K58*L58</f>
        <v>15.379068861811518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15.379068861811518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7123.7828988893389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1424.756579777868</v>
      </c>
      <c r="M83" s="858"/>
      <c r="N83" s="54"/>
    </row>
    <row r="84" spans="1:14">
      <c r="B84" s="92" t="s">
        <v>973</v>
      </c>
      <c r="C84" s="93"/>
      <c r="D84" s="93"/>
      <c r="E84" s="93"/>
      <c r="F84" s="93"/>
      <c r="G84" s="93"/>
      <c r="H84" s="93"/>
      <c r="I84" s="90"/>
      <c r="J84" s="91"/>
      <c r="K84" s="308">
        <v>0.05</v>
      </c>
      <c r="L84" s="857">
        <f>N78*K84</f>
        <v>356.18914494446699</v>
      </c>
      <c r="M84" s="858"/>
      <c r="N84" s="54"/>
    </row>
    <row r="85" spans="1:14" ht="15.75" thickBot="1">
      <c r="B85" s="94" t="s">
        <v>974</v>
      </c>
      <c r="C85" s="95"/>
      <c r="D85" s="95"/>
      <c r="E85" s="95"/>
      <c r="F85" s="95"/>
      <c r="G85" s="95"/>
      <c r="H85" s="95"/>
      <c r="I85" s="96"/>
      <c r="J85" s="97"/>
      <c r="K85" s="309">
        <v>0.05</v>
      </c>
      <c r="L85" s="859">
        <f>N78*K85</f>
        <v>356.18914494446699</v>
      </c>
      <c r="M85" s="860"/>
      <c r="N85" s="54"/>
    </row>
    <row r="86" spans="1:14" ht="15.75" thickBot="1">
      <c r="B86" s="823" t="s">
        <v>953</v>
      </c>
      <c r="C86" s="824"/>
      <c r="D86" s="824"/>
      <c r="E86" s="824"/>
      <c r="F86" s="824"/>
      <c r="G86" s="824"/>
      <c r="H86" s="824"/>
      <c r="I86" s="824"/>
      <c r="J86" s="824"/>
      <c r="K86" s="824"/>
      <c r="L86" s="824"/>
      <c r="M86" s="825"/>
      <c r="N86" s="55">
        <f>L83+L84+L85</f>
        <v>2137.1348696668019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9260.9177685561408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1059</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133272.95203846629</v>
      </c>
      <c r="L36" s="274"/>
      <c r="M36" s="275">
        <v>600</v>
      </c>
      <c r="N36" s="276">
        <f>K36/M36</f>
        <v>222.12158673077715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600</v>
      </c>
      <c r="N37" s="276">
        <f>K37/M37</f>
        <v>154.38937562604877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0.74385046586334991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377.2548128226893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76399.382053812747</v>
      </c>
      <c r="N48" s="276">
        <f>K48*M48</f>
        <v>362.89706475561053</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3468.4034158522113</v>
      </c>
      <c r="N49" s="276">
        <f>K49*M49</f>
        <v>3706.8561506920505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4069.7532154476612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1618.8493538748967</v>
      </c>
      <c r="M58" s="828"/>
      <c r="N58" s="291">
        <f>K58*L58</f>
        <v>7.6895344309057592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7.6895344309057592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74.385046586334994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4529.0826092875914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905.8165218575183</v>
      </c>
      <c r="M83" s="858"/>
      <c r="N83" s="54"/>
    </row>
    <row r="84" spans="1:14">
      <c r="B84" s="92" t="s">
        <v>973</v>
      </c>
      <c r="C84" s="93"/>
      <c r="D84" s="93"/>
      <c r="E84" s="93"/>
      <c r="F84" s="93"/>
      <c r="G84" s="93"/>
      <c r="H84" s="93"/>
      <c r="I84" s="90"/>
      <c r="J84" s="91"/>
      <c r="K84" s="308">
        <v>0.05</v>
      </c>
      <c r="L84" s="857">
        <f>N78*K84</f>
        <v>226.45413046437957</v>
      </c>
      <c r="M84" s="858"/>
      <c r="N84" s="54"/>
    </row>
    <row r="85" spans="1:14" ht="15.75" thickBot="1">
      <c r="B85" s="94" t="s">
        <v>974</v>
      </c>
      <c r="C85" s="95"/>
      <c r="D85" s="95"/>
      <c r="E85" s="95"/>
      <c r="F85" s="95"/>
      <c r="G85" s="95"/>
      <c r="H85" s="95"/>
      <c r="I85" s="96"/>
      <c r="J85" s="97"/>
      <c r="K85" s="309">
        <v>0.05</v>
      </c>
      <c r="L85" s="859">
        <f>N78*K85</f>
        <v>226.45413046437957</v>
      </c>
      <c r="M85" s="860"/>
      <c r="N85" s="54"/>
    </row>
    <row r="86" spans="1:14" ht="15.75" thickBot="1">
      <c r="B86" s="823" t="s">
        <v>953</v>
      </c>
      <c r="C86" s="824"/>
      <c r="D86" s="824"/>
      <c r="E86" s="824"/>
      <c r="F86" s="824"/>
      <c r="G86" s="824"/>
      <c r="H86" s="824"/>
      <c r="I86" s="824"/>
      <c r="J86" s="824"/>
      <c r="K86" s="824"/>
      <c r="L86" s="824"/>
      <c r="M86" s="825"/>
      <c r="N86" s="55">
        <f>L83+L84+L85</f>
        <v>1358.7247827862775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5887.8073920738689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1060</v>
      </c>
      <c r="C31" s="84" t="s">
        <v>1572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290</v>
      </c>
      <c r="B37" s="836" t="str">
        <f>VLOOKUP(A37,EQUIPOS!A7:D154,3,FALSE)</f>
        <v>Planta trituradora</v>
      </c>
      <c r="C37" s="837"/>
      <c r="D37" s="837"/>
      <c r="E37" s="837"/>
      <c r="F37" s="837"/>
      <c r="G37" s="837"/>
      <c r="H37" s="838"/>
      <c r="I37" s="271"/>
      <c r="J37" s="272"/>
      <c r="K37" s="273">
        <f>VLOOKUP(A37,EQUIPOS!A7:D164,4,FALSE)</f>
        <v>667058.69621549291</v>
      </c>
      <c r="L37" s="274"/>
      <c r="M37" s="275">
        <v>30</v>
      </c>
      <c r="N37" s="276">
        <f t="shared" ref="N37:N43" si="0">K37/M37</f>
        <v>22235.289873849764</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92361.192155890181</v>
      </c>
      <c r="L38" s="274"/>
      <c r="M38" s="275">
        <v>9</v>
      </c>
      <c r="N38" s="276">
        <f t="shared" si="0"/>
        <v>10262.354683987798</v>
      </c>
    </row>
    <row r="39" spans="1:14">
      <c r="A39" t="s">
        <v>173</v>
      </c>
      <c r="B39" s="836" t="str">
        <f>VLOOKUP(A39,EQUIPOS!A9:D154,3,FALSE)</f>
        <v>Compactador neumático de Potencia 70 HP, peso de 13 ton</v>
      </c>
      <c r="C39" s="837"/>
      <c r="D39" s="837"/>
      <c r="E39" s="837"/>
      <c r="F39" s="837"/>
      <c r="G39" s="837"/>
      <c r="H39" s="838"/>
      <c r="I39" s="271"/>
      <c r="J39" s="272"/>
      <c r="K39" s="273">
        <f>VLOOKUP(A39,EQUIPOS!A9:D166,4,FALSE)</f>
        <v>99326.504466418672</v>
      </c>
      <c r="L39" s="274"/>
      <c r="M39" s="275">
        <v>9</v>
      </c>
      <c r="N39" s="276">
        <f t="shared" si="0"/>
        <v>11036.278274046519</v>
      </c>
    </row>
    <row r="40" spans="1:14">
      <c r="A40" t="s">
        <v>286</v>
      </c>
      <c r="B40" s="836" t="str">
        <f>VLOOKUP(A40,EQUIPOS!A10:D154,3,FALSE)</f>
        <v>Planta de asfalto en frio</v>
      </c>
      <c r="C40" s="837"/>
      <c r="D40" s="837"/>
      <c r="E40" s="837"/>
      <c r="F40" s="837"/>
      <c r="G40" s="837"/>
      <c r="H40" s="838"/>
      <c r="I40" s="271"/>
      <c r="J40" s="272"/>
      <c r="K40" s="273">
        <f>VLOOKUP(A40,EQUIPOS!A10:D167,4,FALSE)</f>
        <v>359185.79899334448</v>
      </c>
      <c r="L40" s="274"/>
      <c r="M40" s="275">
        <v>9</v>
      </c>
      <c r="N40" s="276">
        <f t="shared" si="0"/>
        <v>39909.533221482721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N77*M46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133900.50303263415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48.603551175819234</v>
      </c>
      <c r="N54" s="276">
        <f>K54*M54</f>
        <v>1215.0887793954807</v>
      </c>
    </row>
    <row r="55" spans="1:14" ht="15.75" thickBot="1">
      <c r="B55" s="46"/>
      <c r="C55" s="285"/>
      <c r="D55" s="285"/>
      <c r="E55" s="285"/>
      <c r="F55" s="285"/>
      <c r="G55" s="285"/>
      <c r="H55" s="285"/>
      <c r="I55" s="272"/>
      <c r="J55" s="228"/>
      <c r="K55" s="286"/>
      <c r="L55" s="271"/>
      <c r="M55" s="287"/>
      <c r="N55" s="288"/>
    </row>
    <row r="56" spans="1:14" ht="15.75" thickBot="1">
      <c r="B56" s="823" t="s">
        <v>953</v>
      </c>
      <c r="C56" s="824"/>
      <c r="D56" s="824"/>
      <c r="E56" s="824"/>
      <c r="F56" s="824"/>
      <c r="G56" s="824"/>
      <c r="H56" s="824"/>
      <c r="I56" s="824"/>
      <c r="J56" s="824"/>
      <c r="K56" s="824"/>
      <c r="L56" s="824"/>
      <c r="M56" s="825"/>
      <c r="N56" s="398">
        <f>SUM(N53:N55)</f>
        <v>108174.22365473332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1347</v>
      </c>
      <c r="B61" s="49" t="str">
        <f>VLOOKUP(A61,TRANSPORTE!A5:D117,3,FALSE)</f>
        <v>Transporte de Mezcla en Frio MDF-38</v>
      </c>
      <c r="C61" s="321"/>
      <c r="D61" s="321"/>
      <c r="E61" s="321"/>
      <c r="F61" s="321"/>
      <c r="G61" s="321"/>
      <c r="H61" s="315" t="s">
        <v>1467</v>
      </c>
      <c r="I61" s="283">
        <v>1.25</v>
      </c>
      <c r="J61" s="290">
        <v>1</v>
      </c>
      <c r="K61" s="283">
        <f>I61*J61</f>
        <v>1.25</v>
      </c>
      <c r="L61" s="827">
        <f>VLOOKUP(A61,TRANSPORTE!A5:D117,4,FALSE)</f>
        <v>1389.2726847181457</v>
      </c>
      <c r="M61" s="828"/>
      <c r="N61" s="291">
        <f>K61*L61</f>
        <v>1736.5908558976821</v>
      </c>
    </row>
    <row r="62" spans="1:14">
      <c r="A62" t="s">
        <v>1269</v>
      </c>
      <c r="B62" s="49" t="str">
        <f>VLOOKUP(A62,TRANSPORTE!A6:D117,3,FALSE)</f>
        <v>Transporte de Material Crudo de Rio</v>
      </c>
      <c r="C62" s="50"/>
      <c r="D62" s="50"/>
      <c r="E62" s="50"/>
      <c r="F62" s="50"/>
      <c r="G62" s="50"/>
      <c r="H62" s="315" t="s">
        <v>1467</v>
      </c>
      <c r="I62" s="283">
        <v>1.4</v>
      </c>
      <c r="J62" s="290">
        <v>1</v>
      </c>
      <c r="K62" s="283">
        <f>I62*J62</f>
        <v>1.4</v>
      </c>
      <c r="L62" s="827">
        <f>VLOOKUP(A62,TRANSPORTE!A6:D117,4,FALSE)</f>
        <v>1694.8613159223219</v>
      </c>
      <c r="M62" s="828"/>
      <c r="N62" s="291">
        <f>K62*L62</f>
        <v>2372.8058422912504</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4109.3966981889325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19</v>
      </c>
      <c r="B72" s="52" t="str">
        <f>VLOOKUP(A72,'MANO DE OBRA'!A8:D68,3,FALSE)</f>
        <v>Obrero (8)</v>
      </c>
      <c r="C72" s="50"/>
      <c r="D72" s="50"/>
      <c r="E72" s="50"/>
      <c r="F72" s="50"/>
      <c r="G72" s="50"/>
      <c r="H72" s="50"/>
      <c r="I72" s="296">
        <f>K72/J72*100</f>
        <v>270661.59999999998</v>
      </c>
      <c r="J72" s="297">
        <v>185</v>
      </c>
      <c r="K72" s="298">
        <f>VLOOKUP(A72,'MANO DE OBRA'!A8:D99,4,FALSE)</f>
        <v>500723.95999999996</v>
      </c>
      <c r="L72" s="53"/>
      <c r="M72" s="299">
        <f>M38*8</f>
        <v>72</v>
      </c>
      <c r="N72" s="399">
        <f>K72/M72</f>
        <v>6954.4994444444437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SUM(N72:N76)</f>
        <v>10658.882903278056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N48+N56+N67+N77</f>
        <v>256843.00628883447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51368.601257766895</v>
      </c>
      <c r="M84" s="858"/>
      <c r="N84" s="54"/>
    </row>
    <row r="85" spans="1:14">
      <c r="B85" s="92" t="s">
        <v>973</v>
      </c>
      <c r="C85" s="93"/>
      <c r="D85" s="93"/>
      <c r="E85" s="93"/>
      <c r="F85" s="93"/>
      <c r="G85" s="93"/>
      <c r="H85" s="93"/>
      <c r="I85" s="90"/>
      <c r="J85" s="91"/>
      <c r="K85" s="308">
        <v>0.05</v>
      </c>
      <c r="L85" s="857">
        <f>N79*K85</f>
        <v>12842.150314441724</v>
      </c>
      <c r="M85" s="858"/>
      <c r="N85" s="54"/>
    </row>
    <row r="86" spans="1:14" ht="15.75" thickBot="1">
      <c r="B86" s="94" t="s">
        <v>974</v>
      </c>
      <c r="C86" s="95"/>
      <c r="D86" s="95"/>
      <c r="E86" s="95"/>
      <c r="F86" s="95"/>
      <c r="G86" s="95"/>
      <c r="H86" s="95"/>
      <c r="I86" s="96"/>
      <c r="J86" s="97"/>
      <c r="K86" s="309">
        <v>0.05</v>
      </c>
      <c r="L86" s="859">
        <f>N79*K86</f>
        <v>12842.150314441724</v>
      </c>
      <c r="M86" s="860"/>
      <c r="N86" s="54"/>
    </row>
    <row r="87" spans="1:14" ht="15.75" thickBot="1">
      <c r="B87" s="823" t="s">
        <v>953</v>
      </c>
      <c r="C87" s="824"/>
      <c r="D87" s="824"/>
      <c r="E87" s="824"/>
      <c r="F87" s="824"/>
      <c r="G87" s="824"/>
      <c r="H87" s="824"/>
      <c r="I87" s="824"/>
      <c r="J87" s="824"/>
      <c r="K87" s="824"/>
      <c r="L87" s="824"/>
      <c r="M87" s="825"/>
      <c r="N87" s="55">
        <f>L84+L85+L86</f>
        <v>77052.901886650347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333895.9081754848</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1061</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92361.192155890181</v>
      </c>
      <c r="L37" s="274"/>
      <c r="M37" s="275">
        <v>9</v>
      </c>
      <c r="N37" s="276">
        <f t="shared" ref="N37:N43" si="0">K37/M37</f>
        <v>10262.354683987798</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99326.504466418672</v>
      </c>
      <c r="L38" s="274"/>
      <c r="M38" s="275">
        <v>9</v>
      </c>
      <c r="N38" s="276">
        <f t="shared" si="0"/>
        <v>11036.278274046519</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1065.8882903278056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133900.50303263415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1369</v>
      </c>
      <c r="B65" s="49" t="str">
        <f>VLOOKUP(A65,TRANSPORTE!A6:D117,3,FALSE)</f>
        <v>Transporte de Mezcla densa En Frio MDF-25</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10658.882903278056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256843.00628883447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51368.601257766895</v>
      </c>
      <c r="M88" s="858"/>
      <c r="N88" s="54"/>
    </row>
    <row r="89" spans="1:14">
      <c r="B89" s="92" t="s">
        <v>973</v>
      </c>
      <c r="C89" s="93"/>
      <c r="D89" s="93"/>
      <c r="E89" s="93"/>
      <c r="F89" s="93"/>
      <c r="G89" s="93"/>
      <c r="H89" s="93"/>
      <c r="I89" s="90"/>
      <c r="J89" s="91"/>
      <c r="K89" s="308">
        <v>0.05</v>
      </c>
      <c r="L89" s="857">
        <f>N83*K89</f>
        <v>12842.150314441724</v>
      </c>
      <c r="M89" s="858"/>
      <c r="N89" s="54"/>
    </row>
    <row r="90" spans="1:14" ht="15.75" thickBot="1">
      <c r="B90" s="94" t="s">
        <v>974</v>
      </c>
      <c r="C90" s="95"/>
      <c r="D90" s="95"/>
      <c r="E90" s="95"/>
      <c r="F90" s="95"/>
      <c r="G90" s="95"/>
      <c r="H90" s="95"/>
      <c r="I90" s="96"/>
      <c r="J90" s="97"/>
      <c r="K90" s="309">
        <v>0.05</v>
      </c>
      <c r="L90" s="859">
        <f>N83*K90</f>
        <v>12842.150314441724</v>
      </c>
      <c r="M90" s="860"/>
      <c r="N90" s="54"/>
    </row>
    <row r="91" spans="1:14" ht="15.75" thickBot="1">
      <c r="B91" s="823" t="s">
        <v>953</v>
      </c>
      <c r="C91" s="824"/>
      <c r="D91" s="824"/>
      <c r="E91" s="824"/>
      <c r="F91" s="824"/>
      <c r="G91" s="824"/>
      <c r="H91" s="824"/>
      <c r="I91" s="824"/>
      <c r="J91" s="824"/>
      <c r="K91" s="824"/>
      <c r="L91" s="824"/>
      <c r="M91" s="825"/>
      <c r="N91" s="55">
        <f>L88+L89+L90</f>
        <v>77052.901886650347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333895.9081754848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1062</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92361.192155890181</v>
      </c>
      <c r="L37" s="274"/>
      <c r="M37" s="275">
        <v>9</v>
      </c>
      <c r="N37" s="276">
        <f t="shared" ref="N37:N43" si="0">K37/M37</f>
        <v>10262.354683987798</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99326.504466418672</v>
      </c>
      <c r="L38" s="274"/>
      <c r="M38" s="275">
        <v>9</v>
      </c>
      <c r="N38" s="276">
        <f t="shared" si="0"/>
        <v>11036.278274046519</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1065.8882903278056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133900.50303263415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415">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v>1.4</v>
      </c>
      <c r="L64" s="827">
        <f>VLOOKUP(A64,TRANSPORTE!A5:D117,4,FALSE)</f>
        <v>1694.8613159223219</v>
      </c>
      <c r="M64" s="828"/>
      <c r="N64" s="291">
        <f>K64*L64</f>
        <v>2372.8058422912504</v>
      </c>
    </row>
    <row r="65" spans="1:15">
      <c r="A65" t="s">
        <v>1349</v>
      </c>
      <c r="B65" s="49" t="str">
        <f>VLOOKUP(A65,TRANSPORTE!A6:D117,3,FALSE)</f>
        <v>Transporte de Mezcla en Frio DMF-19</v>
      </c>
      <c r="C65" s="50"/>
      <c r="D65" s="50"/>
      <c r="E65" s="50"/>
      <c r="F65" s="50"/>
      <c r="G65" s="50"/>
      <c r="H65" s="315" t="s">
        <v>1467</v>
      </c>
      <c r="I65" s="283">
        <v>1.25</v>
      </c>
      <c r="J65" s="290">
        <v>1</v>
      </c>
      <c r="K65" s="283">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10658.882903278056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256843.00628883447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51368.601257766895</v>
      </c>
      <c r="M88" s="858"/>
      <c r="N88" s="54"/>
    </row>
    <row r="89" spans="1:14">
      <c r="B89" s="92" t="s">
        <v>973</v>
      </c>
      <c r="C89" s="93"/>
      <c r="D89" s="93"/>
      <c r="E89" s="93"/>
      <c r="F89" s="93"/>
      <c r="G89" s="93"/>
      <c r="H89" s="93"/>
      <c r="I89" s="90"/>
      <c r="J89" s="91"/>
      <c r="K89" s="308">
        <v>0.05</v>
      </c>
      <c r="L89" s="857">
        <f>N83*K89</f>
        <v>12842.150314441724</v>
      </c>
      <c r="M89" s="858"/>
      <c r="N89" s="54"/>
    </row>
    <row r="90" spans="1:14" ht="15.75" thickBot="1">
      <c r="B90" s="94" t="s">
        <v>974</v>
      </c>
      <c r="C90" s="95"/>
      <c r="D90" s="95"/>
      <c r="E90" s="95"/>
      <c r="F90" s="95"/>
      <c r="G90" s="95"/>
      <c r="H90" s="95"/>
      <c r="I90" s="96"/>
      <c r="J90" s="97"/>
      <c r="K90" s="309">
        <v>0.05</v>
      </c>
      <c r="L90" s="859">
        <f>N83*K90</f>
        <v>12842.150314441724</v>
      </c>
      <c r="M90" s="860"/>
      <c r="N90" s="54"/>
    </row>
    <row r="91" spans="1:14" ht="15.75" thickBot="1">
      <c r="B91" s="823" t="s">
        <v>953</v>
      </c>
      <c r="C91" s="824"/>
      <c r="D91" s="824"/>
      <c r="E91" s="824"/>
      <c r="F91" s="824"/>
      <c r="G91" s="824"/>
      <c r="H91" s="824"/>
      <c r="I91" s="824"/>
      <c r="J91" s="824"/>
      <c r="K91" s="824"/>
      <c r="L91" s="824"/>
      <c r="M91" s="825"/>
      <c r="N91" s="55">
        <f>L88+L89+L90</f>
        <v>77052.901886650347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55">
        <f>N83+N91</f>
        <v>333895.9081754848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1063</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92361.192155890181</v>
      </c>
      <c r="L37" s="274"/>
      <c r="M37" s="275">
        <v>7</v>
      </c>
      <c r="N37" s="276">
        <f t="shared" ref="N37:N43" si="0">K37/M37</f>
        <v>13194.456022270026</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99326.504466418672</v>
      </c>
      <c r="L38" s="274"/>
      <c r="M38" s="275">
        <v>7</v>
      </c>
      <c r="N38" s="276">
        <f t="shared" si="0"/>
        <v>14189.50063805981</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7</v>
      </c>
      <c r="N42" s="276">
        <f t="shared" si="0"/>
        <v>36651.589114601331</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1218.1580460889206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148282.89407171329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1343</v>
      </c>
      <c r="B65" s="49" t="str">
        <f>VLOOKUP(A65,TRANSPORTE!A5:D117,3,FALSE)</f>
        <v>Transporte de Mezcla Densa para Bacheo</v>
      </c>
      <c r="C65" s="50"/>
      <c r="D65" s="50"/>
      <c r="E65" s="50"/>
      <c r="F65" s="50"/>
      <c r="G65" s="50"/>
      <c r="H65" s="315" t="s">
        <v>1467</v>
      </c>
      <c r="I65" s="283">
        <v>1.25</v>
      </c>
      <c r="J65" s="283">
        <v>1</v>
      </c>
      <c r="K65" s="283">
        <f>I65*J65</f>
        <v>1.25</v>
      </c>
      <c r="L65" s="293"/>
      <c r="M65" s="294">
        <f>VLOOKUP(A64,TRANSPORTE!A5:D117,4,FALSE)</f>
        <v>1694.8613159223219</v>
      </c>
      <c r="N65" s="416">
        <f>K65*M65</f>
        <v>2118.5766449029024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4491.3824871941524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63</v>
      </c>
      <c r="N75" s="399">
        <f>K75/M75</f>
        <v>7947.9993650793649</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12181.580460889205</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273130.08067452995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54626.016134905993</v>
      </c>
      <c r="M88" s="858"/>
      <c r="N88" s="54"/>
    </row>
    <row r="89" spans="1:14">
      <c r="B89" s="92" t="s">
        <v>973</v>
      </c>
      <c r="C89" s="93"/>
      <c r="D89" s="93"/>
      <c r="E89" s="93"/>
      <c r="F89" s="93"/>
      <c r="G89" s="93"/>
      <c r="H89" s="93"/>
      <c r="I89" s="90"/>
      <c r="J89" s="91"/>
      <c r="K89" s="308">
        <v>0.05</v>
      </c>
      <c r="L89" s="857">
        <f>N83*K89</f>
        <v>13656.504033726498</v>
      </c>
      <c r="M89" s="858"/>
      <c r="N89" s="54"/>
    </row>
    <row r="90" spans="1:14" ht="15.75" thickBot="1">
      <c r="B90" s="94" t="s">
        <v>974</v>
      </c>
      <c r="C90" s="95"/>
      <c r="D90" s="95"/>
      <c r="E90" s="95"/>
      <c r="F90" s="95"/>
      <c r="G90" s="95"/>
      <c r="H90" s="95"/>
      <c r="I90" s="96"/>
      <c r="J90" s="97"/>
      <c r="K90" s="309">
        <v>0.05</v>
      </c>
      <c r="L90" s="859">
        <f>N83*K90</f>
        <v>13656.504033726498</v>
      </c>
      <c r="M90" s="860"/>
      <c r="N90" s="54"/>
    </row>
    <row r="91" spans="1:14" ht="15.75" thickBot="1">
      <c r="B91" s="823" t="s">
        <v>953</v>
      </c>
      <c r="C91" s="824"/>
      <c r="D91" s="824"/>
      <c r="E91" s="824"/>
      <c r="F91" s="824"/>
      <c r="G91" s="824"/>
      <c r="H91" s="824"/>
      <c r="I91" s="824"/>
      <c r="J91" s="824"/>
      <c r="K91" s="824"/>
      <c r="L91" s="824"/>
      <c r="M91" s="825"/>
      <c r="N91" s="55">
        <f>L88+L89+L90</f>
        <v>81939.024202358982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355069.10487688892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1064</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9</v>
      </c>
      <c r="N37" s="276">
        <f t="shared" ref="N37:N43" si="0">K37/M37</f>
        <v>11036.278274046519</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92361.192155890181</v>
      </c>
      <c r="L38" s="274"/>
      <c r="M38" s="275">
        <v>9</v>
      </c>
      <c r="N38" s="276">
        <f t="shared" si="0"/>
        <v>10262.354683987798</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1065.8882903278056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133900.50303263415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1350</v>
      </c>
      <c r="B65" s="49" t="str">
        <f>VLOOKUP(A65,TRANSPORTE!A6:D117,3,FALSE)</f>
        <v>Transporte de Mezcla en Frio  MAF-19</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10658.882903278056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256843.00628883447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51368.601257766895</v>
      </c>
      <c r="M88" s="858"/>
      <c r="N88" s="54"/>
    </row>
    <row r="89" spans="1:14">
      <c r="B89" s="92" t="s">
        <v>973</v>
      </c>
      <c r="C89" s="93"/>
      <c r="D89" s="93"/>
      <c r="E89" s="93"/>
      <c r="F89" s="93"/>
      <c r="G89" s="93"/>
      <c r="H89" s="93"/>
      <c r="I89" s="90"/>
      <c r="J89" s="91"/>
      <c r="K89" s="308">
        <v>0.05</v>
      </c>
      <c r="L89" s="857">
        <f>N83*K89</f>
        <v>12842.150314441724</v>
      </c>
      <c r="M89" s="858"/>
      <c r="N89" s="54"/>
    </row>
    <row r="90" spans="1:14" ht="15.75" thickBot="1">
      <c r="B90" s="94" t="s">
        <v>974</v>
      </c>
      <c r="C90" s="95"/>
      <c r="D90" s="95"/>
      <c r="E90" s="95"/>
      <c r="F90" s="95"/>
      <c r="G90" s="95"/>
      <c r="H90" s="95"/>
      <c r="I90" s="96"/>
      <c r="J90" s="97"/>
      <c r="K90" s="309">
        <v>0.05</v>
      </c>
      <c r="L90" s="859">
        <f>N83*K90</f>
        <v>12842.150314441724</v>
      </c>
      <c r="M90" s="860"/>
      <c r="N90" s="54"/>
    </row>
    <row r="91" spans="1:14" ht="15.75" thickBot="1">
      <c r="B91" s="823" t="s">
        <v>953</v>
      </c>
      <c r="C91" s="824"/>
      <c r="D91" s="824"/>
      <c r="E91" s="824"/>
      <c r="F91" s="824"/>
      <c r="G91" s="824"/>
      <c r="H91" s="824"/>
      <c r="I91" s="824"/>
      <c r="J91" s="824"/>
      <c r="K91" s="824"/>
      <c r="L91" s="824"/>
      <c r="M91" s="825"/>
      <c r="N91" s="55">
        <f>L88+L89+L90</f>
        <v>77052.901886650347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333895.9081754848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1065</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9</v>
      </c>
      <c r="N37" s="276">
        <f t="shared" ref="N37:N43" si="0">K37/M37</f>
        <v>11036.278274046519</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92361.192155890181</v>
      </c>
      <c r="L38" s="274"/>
      <c r="M38" s="275">
        <v>9</v>
      </c>
      <c r="N38" s="276">
        <f t="shared" si="0"/>
        <v>10262.354683987798</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133900.50303263415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1357</v>
      </c>
      <c r="B64" s="49" t="str">
        <f>VLOOKUP(A64,TRANSPORTE!A6:D117,3,FALSE)</f>
        <v>Transporte de Mezcla Abierta en Frio MAF-25</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10658.882903278056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256843.00628883447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51368.601257766895</v>
      </c>
      <c r="M87" s="858"/>
      <c r="N87" s="54"/>
    </row>
    <row r="88" spans="1:14">
      <c r="B88" s="92" t="s">
        <v>973</v>
      </c>
      <c r="C88" s="93"/>
      <c r="D88" s="93"/>
      <c r="E88" s="93"/>
      <c r="F88" s="93"/>
      <c r="G88" s="93"/>
      <c r="H88" s="93"/>
      <c r="I88" s="90"/>
      <c r="J88" s="91"/>
      <c r="K88" s="308">
        <v>0.05</v>
      </c>
      <c r="L88" s="857">
        <f>N82*K88</f>
        <v>12842.150314441724</v>
      </c>
      <c r="M88" s="858"/>
      <c r="N88" s="54"/>
    </row>
    <row r="89" spans="1:14" ht="15.75" thickBot="1">
      <c r="B89" s="94" t="s">
        <v>974</v>
      </c>
      <c r="C89" s="95"/>
      <c r="D89" s="95"/>
      <c r="E89" s="95"/>
      <c r="F89" s="95"/>
      <c r="G89" s="95"/>
      <c r="H89" s="95"/>
      <c r="I89" s="96"/>
      <c r="J89" s="97"/>
      <c r="K89" s="309">
        <v>0.05</v>
      </c>
      <c r="L89" s="859">
        <f>N82*K89</f>
        <v>12842.150314441724</v>
      </c>
      <c r="M89" s="860"/>
      <c r="N89" s="54"/>
    </row>
    <row r="90" spans="1:14" ht="15.75" thickBot="1">
      <c r="B90" s="823" t="s">
        <v>953</v>
      </c>
      <c r="C90" s="824"/>
      <c r="D90" s="824"/>
      <c r="E90" s="824"/>
      <c r="F90" s="824"/>
      <c r="G90" s="824"/>
      <c r="H90" s="824"/>
      <c r="I90" s="824"/>
      <c r="J90" s="824"/>
      <c r="K90" s="824"/>
      <c r="L90" s="824"/>
      <c r="M90" s="825"/>
      <c r="N90" s="55">
        <f>L87+L88+L89</f>
        <v>77052.901886650347</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333895.9081754848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1066</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9</v>
      </c>
      <c r="N37" s="276">
        <f t="shared" ref="N37:N43" si="0">K37/M37</f>
        <v>11036.278274046519</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92361.192155890181</v>
      </c>
      <c r="L38" s="274"/>
      <c r="M38" s="275">
        <v>9</v>
      </c>
      <c r="N38" s="276">
        <f t="shared" si="0"/>
        <v>10262.354683987798</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9</v>
      </c>
      <c r="N42" s="276">
        <f t="shared" si="0"/>
        <v>28506.791533578813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1065.8882903278056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133900.50303263415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1352</v>
      </c>
      <c r="B65" s="49" t="str">
        <f>VLOOKUP(A65,TRANSPORTE!A6:D117,3,FALSE)</f>
        <v xml:space="preserve">Transporte de Mezcla Abierta en Frio MAF-38 </v>
      </c>
      <c r="C65" s="50"/>
      <c r="D65" s="50"/>
      <c r="E65" s="50"/>
      <c r="F65" s="50"/>
      <c r="G65" s="50"/>
      <c r="H65" s="315" t="s">
        <v>1467</v>
      </c>
      <c r="I65" s="283">
        <v>1.25</v>
      </c>
      <c r="J65" s="290">
        <v>1</v>
      </c>
      <c r="K65" s="283">
        <f>I65*J65</f>
        <v>1.25</v>
      </c>
      <c r="L65" s="827">
        <f>VLOOKUP(A65,TRANSPORTE!A6:D117,4,FALSE)</f>
        <v>1318.0996686884564</v>
      </c>
      <c r="M65" s="828"/>
      <c r="N65" s="291">
        <f>K65*L65</f>
        <v>1647.6245858605705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4020.4304281518207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10658.882903278056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256754.04001879736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51350.808003759477</v>
      </c>
      <c r="M88" s="858"/>
      <c r="N88" s="54"/>
    </row>
    <row r="89" spans="1:14">
      <c r="B89" s="92" t="s">
        <v>973</v>
      </c>
      <c r="C89" s="93"/>
      <c r="D89" s="93"/>
      <c r="E89" s="93"/>
      <c r="F89" s="93"/>
      <c r="G89" s="93"/>
      <c r="H89" s="93"/>
      <c r="I89" s="90"/>
      <c r="J89" s="91"/>
      <c r="K89" s="308">
        <v>0.05</v>
      </c>
      <c r="L89" s="857">
        <f>N83*K89</f>
        <v>12837.702000939869</v>
      </c>
      <c r="M89" s="858"/>
      <c r="N89" s="54"/>
    </row>
    <row r="90" spans="1:14" ht="15.75" thickBot="1">
      <c r="B90" s="94" t="s">
        <v>974</v>
      </c>
      <c r="C90" s="95"/>
      <c r="D90" s="95"/>
      <c r="E90" s="95"/>
      <c r="F90" s="95"/>
      <c r="G90" s="95"/>
      <c r="H90" s="95"/>
      <c r="I90" s="96"/>
      <c r="J90" s="97"/>
      <c r="K90" s="309">
        <v>0.05</v>
      </c>
      <c r="L90" s="859">
        <f>N83*K90</f>
        <v>12837.702000939869</v>
      </c>
      <c r="M90" s="860"/>
      <c r="N90" s="54"/>
    </row>
    <row r="91" spans="1:14" ht="15.75" thickBot="1">
      <c r="B91" s="823" t="s">
        <v>953</v>
      </c>
      <c r="C91" s="824"/>
      <c r="D91" s="824"/>
      <c r="E91" s="824"/>
      <c r="F91" s="824"/>
      <c r="G91" s="824"/>
      <c r="H91" s="824"/>
      <c r="I91" s="824"/>
      <c r="J91" s="824"/>
      <c r="K91" s="824"/>
      <c r="L91" s="824"/>
      <c r="M91" s="825"/>
      <c r="N91" s="55">
        <f>L88+L89+L90</f>
        <v>77026.212005639216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333780.2520244366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1067</v>
      </c>
      <c r="C31" s="961" t="s">
        <v>1579</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7</v>
      </c>
      <c r="N37" s="276">
        <f t="shared" ref="N37:N43" si="0">K37/M37</f>
        <v>14189.50063805981</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92361.192155890181</v>
      </c>
      <c r="L38" s="274"/>
      <c r="M38" s="275">
        <v>7</v>
      </c>
      <c r="N38" s="276">
        <f t="shared" si="0"/>
        <v>13194.456022270026</v>
      </c>
    </row>
    <row r="39" spans="1:14">
      <c r="A39" t="s">
        <v>286</v>
      </c>
      <c r="B39" s="836" t="str">
        <f>VLOOKUP(A39,EQUIPOS!A9:D154,3,FALSE)</f>
        <v>Planta de asfalto en frio</v>
      </c>
      <c r="C39" s="837"/>
      <c r="D39" s="837"/>
      <c r="E39" s="837"/>
      <c r="F39" s="837"/>
      <c r="G39" s="837"/>
      <c r="H39" s="838"/>
      <c r="I39" s="271"/>
      <c r="J39" s="272"/>
      <c r="K39" s="273">
        <f>VLOOKUP(A39,EQUIPOS!A9:D166,4,FALSE)</f>
        <v>359185.79899334448</v>
      </c>
      <c r="L39" s="274"/>
      <c r="M39" s="275">
        <v>9</v>
      </c>
      <c r="N39" s="276">
        <f t="shared" si="0"/>
        <v>39909.533221482721</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7</v>
      </c>
      <c r="N42" s="276">
        <f t="shared" si="0"/>
        <v>36651.589114601331</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9</v>
      </c>
      <c r="N43" s="276">
        <f t="shared" si="0"/>
        <v>7946.4764148213144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1218.1580460889206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148282.89407171329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1352</v>
      </c>
      <c r="B64" s="49" t="str">
        <f>VLOOKUP(A64,TRANSPORTE!A6:D117,3,FALSE)</f>
        <v xml:space="preserve">Transporte de Mezcla Abierta en Frio MAF-38 </v>
      </c>
      <c r="C64" s="50"/>
      <c r="D64" s="50"/>
      <c r="E64" s="50"/>
      <c r="F64" s="50"/>
      <c r="G64" s="50"/>
      <c r="H64" s="315" t="s">
        <v>1467</v>
      </c>
      <c r="I64" s="283">
        <v>1.25</v>
      </c>
      <c r="J64" s="290">
        <v>1</v>
      </c>
      <c r="K64" s="283">
        <f>I64*J64</f>
        <v>1.25</v>
      </c>
      <c r="L64" s="827">
        <f>VLOOKUP(A64,TRANSPORTE!A6:D117,4,FALSE)</f>
        <v>1318.0996686884564</v>
      </c>
      <c r="M64" s="828"/>
      <c r="N64" s="291">
        <f>K64*L64</f>
        <v>1647.6245858605705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4020.4304281518207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63</v>
      </c>
      <c r="N74" s="399">
        <f>K74/M74</f>
        <v>7947.9993650793649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12181.580460889205</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272659.1286154876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54531.825723097521</v>
      </c>
      <c r="M87" s="858"/>
      <c r="N87" s="54"/>
    </row>
    <row r="88" spans="1:14">
      <c r="B88" s="92" t="s">
        <v>973</v>
      </c>
      <c r="C88" s="93"/>
      <c r="D88" s="93"/>
      <c r="E88" s="93"/>
      <c r="F88" s="93"/>
      <c r="G88" s="93"/>
      <c r="H88" s="93"/>
      <c r="I88" s="90"/>
      <c r="J88" s="91"/>
      <c r="K88" s="308">
        <v>0.05</v>
      </c>
      <c r="L88" s="857">
        <f>N82*K88</f>
        <v>13632.95643077438</v>
      </c>
      <c r="M88" s="858"/>
      <c r="N88" s="54"/>
    </row>
    <row r="89" spans="1:14" ht="15.75" thickBot="1">
      <c r="B89" s="94" t="s">
        <v>974</v>
      </c>
      <c r="C89" s="95"/>
      <c r="D89" s="95"/>
      <c r="E89" s="95"/>
      <c r="F89" s="95"/>
      <c r="G89" s="95"/>
      <c r="H89" s="95"/>
      <c r="I89" s="96"/>
      <c r="J89" s="97"/>
      <c r="K89" s="309">
        <v>0.05</v>
      </c>
      <c r="L89" s="859">
        <f>N82*K89</f>
        <v>13632.95643077438</v>
      </c>
      <c r="M89" s="860"/>
      <c r="N89" s="54"/>
    </row>
    <row r="90" spans="1:14" ht="15.75" thickBot="1">
      <c r="B90" s="823" t="s">
        <v>953</v>
      </c>
      <c r="C90" s="824"/>
      <c r="D90" s="824"/>
      <c r="E90" s="824"/>
      <c r="F90" s="824"/>
      <c r="G90" s="824"/>
      <c r="H90" s="824"/>
      <c r="I90" s="824"/>
      <c r="J90" s="824"/>
      <c r="K90" s="824"/>
      <c r="L90" s="824"/>
      <c r="M90" s="825"/>
      <c r="N90" s="55">
        <f>L87+L88+L89</f>
        <v>81797.738584646286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354456.86720013386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1068</v>
      </c>
      <c r="C31" s="84" t="s">
        <v>2066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36"/>
      <c r="C47" s="837"/>
      <c r="D47" s="837"/>
      <c r="E47" s="837"/>
      <c r="F47" s="837"/>
      <c r="G47" s="837"/>
      <c r="H47" s="838"/>
      <c r="I47" s="839"/>
      <c r="J47" s="820"/>
      <c r="K47" s="273"/>
      <c r="L47" s="840"/>
      <c r="M47" s="841"/>
      <c r="N47" s="276"/>
    </row>
    <row r="48" spans="1:14">
      <c r="B48" s="836"/>
      <c r="C48" s="837"/>
      <c r="D48" s="837"/>
      <c r="E48" s="842"/>
      <c r="F48" s="837"/>
      <c r="G48" s="837"/>
      <c r="H48" s="838"/>
      <c r="I48" s="39"/>
      <c r="J48" s="40"/>
      <c r="K48" s="278"/>
      <c r="L48" s="280"/>
      <c r="M48" s="281"/>
      <c r="N48" s="282"/>
    </row>
    <row r="49" spans="1:14">
      <c r="B49" s="843" t="s">
        <v>952</v>
      </c>
      <c r="C49" s="844"/>
      <c r="D49" s="844"/>
      <c r="E49" s="41"/>
      <c r="F49" s="42"/>
      <c r="G49" s="42"/>
      <c r="H49" s="43"/>
      <c r="I49" s="39"/>
      <c r="J49" s="40"/>
      <c r="K49" s="283"/>
      <c r="L49" s="280"/>
      <c r="M49" s="405">
        <v>0.1</v>
      </c>
      <c r="N49" s="348">
        <f>N83*M49</f>
        <v>959.29946129502503</v>
      </c>
    </row>
    <row r="50" spans="1:14" ht="15.75" thickBot="1">
      <c r="B50" s="836"/>
      <c r="C50" s="837"/>
      <c r="D50" s="837"/>
      <c r="E50" s="837"/>
      <c r="F50" s="837"/>
      <c r="G50" s="837"/>
      <c r="H50" s="838"/>
      <c r="I50" s="845"/>
      <c r="J50" s="846"/>
      <c r="K50" s="44"/>
      <c r="L50" s="847"/>
      <c r="M50" s="848"/>
      <c r="N50" s="108"/>
    </row>
    <row r="51" spans="1:14" ht="15.75" thickBot="1">
      <c r="B51" s="823" t="s">
        <v>953</v>
      </c>
      <c r="C51" s="824"/>
      <c r="D51" s="824"/>
      <c r="E51" s="824"/>
      <c r="F51" s="824"/>
      <c r="G51" s="824"/>
      <c r="H51" s="824"/>
      <c r="I51" s="824"/>
      <c r="J51" s="824"/>
      <c r="K51" s="824"/>
      <c r="L51" s="824"/>
      <c r="M51" s="825"/>
      <c r="N51" s="398">
        <f>SUM(N36:N50)</f>
        <v>158826.57490252567</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14" t="s">
        <v>944</v>
      </c>
      <c r="C55" s="815"/>
      <c r="D55" s="815"/>
      <c r="E55" s="815"/>
      <c r="F55" s="815"/>
      <c r="G55" s="815"/>
      <c r="H55" s="815"/>
      <c r="I55" s="816"/>
      <c r="J55" s="319" t="s">
        <v>945</v>
      </c>
      <c r="K55" s="88" t="s">
        <v>946</v>
      </c>
      <c r="L55" s="817" t="s">
        <v>955</v>
      </c>
      <c r="M55" s="81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76399.382053812747</v>
      </c>
      <c r="N56" s="276">
        <f>K56*M56</f>
        <v>106959.13487533784</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48.603551175819234</v>
      </c>
      <c r="N57" s="276">
        <f>K57*M57</f>
        <v>1215.0887793954807</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18"/>
      <c r="C60" s="819"/>
      <c r="D60" s="819"/>
      <c r="E60" s="819"/>
      <c r="F60" s="819"/>
      <c r="G60" s="819"/>
      <c r="H60" s="819"/>
      <c r="I60" s="820"/>
      <c r="J60" s="45"/>
      <c r="K60" s="47"/>
      <c r="L60" s="821"/>
      <c r="M60" s="822"/>
      <c r="N60" s="48"/>
    </row>
    <row r="61" spans="1:14" ht="15.75" thickBot="1">
      <c r="B61" s="823" t="s">
        <v>953</v>
      </c>
      <c r="C61" s="824"/>
      <c r="D61" s="824"/>
      <c r="E61" s="824"/>
      <c r="F61" s="824"/>
      <c r="G61" s="824"/>
      <c r="H61" s="824"/>
      <c r="I61" s="824"/>
      <c r="J61" s="824"/>
      <c r="K61" s="824"/>
      <c r="L61" s="824"/>
      <c r="M61" s="825"/>
      <c r="N61" s="398">
        <f>SUM(N56:N60)</f>
        <v>108174.22365473332</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1269</v>
      </c>
      <c r="B66" s="49" t="str">
        <f>VLOOKUP(A66,TRANSPORTE!A5:D117,3,FALSE)</f>
        <v>Transporte de Material Crudo de Rio</v>
      </c>
      <c r="C66" s="321"/>
      <c r="D66" s="321"/>
      <c r="E66" s="321"/>
      <c r="F66" s="321"/>
      <c r="G66" s="321"/>
      <c r="H66" s="315" t="s">
        <v>1467</v>
      </c>
      <c r="I66" s="283">
        <v>1.4</v>
      </c>
      <c r="J66" s="290">
        <v>1</v>
      </c>
      <c r="K66" s="283">
        <f>I66*J66</f>
        <v>1.4</v>
      </c>
      <c r="L66" s="827">
        <f>VLOOKUP(A66,TRANSPORTE!A5:D117,4,FALSE)</f>
        <v>1694.8613159223219</v>
      </c>
      <c r="M66" s="828"/>
      <c r="N66" s="291">
        <f>K66*L66</f>
        <v>2372.8058422912504</v>
      </c>
    </row>
    <row r="67" spans="1:15">
      <c r="A67" t="s">
        <v>1364</v>
      </c>
      <c r="B67" s="49" t="str">
        <f>VLOOKUP(A67,TRANSPORTE!A6:D117,3,FALSE)</f>
        <v>Transporte de Mezcla densa en Caliente MDC-25</v>
      </c>
      <c r="C67" s="50"/>
      <c r="D67" s="50"/>
      <c r="E67" s="50"/>
      <c r="F67" s="50"/>
      <c r="G67" s="50"/>
      <c r="H67" s="315" t="s">
        <v>1467</v>
      </c>
      <c r="I67" s="283">
        <v>1.25</v>
      </c>
      <c r="J67" s="290">
        <v>1</v>
      </c>
      <c r="K67" s="283">
        <f>I67*J67</f>
        <v>1.25</v>
      </c>
      <c r="L67" s="827">
        <f>VLOOKUP(A67,TRANSPORTE!A6:D117,4,FALSE)</f>
        <v>1466.8254297800459</v>
      </c>
      <c r="M67" s="828"/>
      <c r="N67" s="291">
        <f>K67*L67</f>
        <v>1833.5317872250573</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4206.337629516308</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t="s">
        <v>19</v>
      </c>
      <c r="B77" s="52" t="str">
        <f>VLOOKUP(A77,'MANO DE OBRA'!A8:D68,3,FALSE)</f>
        <v>Obrero (8)</v>
      </c>
      <c r="C77" s="50"/>
      <c r="D77" s="50"/>
      <c r="E77" s="50"/>
      <c r="F77" s="50"/>
      <c r="G77" s="50"/>
      <c r="H77" s="50"/>
      <c r="I77" s="296">
        <f>K77/J77*100</f>
        <v>270661.59999999998</v>
      </c>
      <c r="J77" s="297">
        <v>185</v>
      </c>
      <c r="K77" s="298">
        <f>VLOOKUP(A77,'MANO DE OBRA'!A8:D99,4,FALSE)</f>
        <v>500723.95999999996</v>
      </c>
      <c r="L77" s="53"/>
      <c r="M77" s="299">
        <v>80</v>
      </c>
      <c r="N77" s="399">
        <f>K77/M77</f>
        <v>6259.0494999999992</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9592.9946129502496</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N51+N61+N72+N83</f>
        <v>280800.13079972554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56160.026159945111</v>
      </c>
      <c r="M90" s="858"/>
      <c r="N90" s="54"/>
    </row>
    <row r="91" spans="1:14">
      <c r="B91" s="92" t="s">
        <v>973</v>
      </c>
      <c r="C91" s="93"/>
      <c r="D91" s="93"/>
      <c r="E91" s="93"/>
      <c r="F91" s="93"/>
      <c r="G91" s="93"/>
      <c r="H91" s="93"/>
      <c r="I91" s="90"/>
      <c r="J91" s="91"/>
      <c r="K91" s="308">
        <v>0.05</v>
      </c>
      <c r="L91" s="857">
        <f>N85*K91</f>
        <v>14040.006539986278</v>
      </c>
      <c r="M91" s="858"/>
      <c r="N91" s="54"/>
    </row>
    <row r="92" spans="1:14" ht="15.75" thickBot="1">
      <c r="B92" s="94" t="s">
        <v>974</v>
      </c>
      <c r="C92" s="95"/>
      <c r="D92" s="95"/>
      <c r="E92" s="95"/>
      <c r="F92" s="95"/>
      <c r="G92" s="95"/>
      <c r="H92" s="95"/>
      <c r="I92" s="96"/>
      <c r="J92" s="97"/>
      <c r="K92" s="309">
        <v>0.05</v>
      </c>
      <c r="L92" s="859">
        <f>N85*K92</f>
        <v>14040.006539986278</v>
      </c>
      <c r="M92" s="860"/>
      <c r="N92" s="54"/>
    </row>
    <row r="93" spans="1:14" ht="15.75" thickBot="1">
      <c r="B93" s="823" t="s">
        <v>953</v>
      </c>
      <c r="C93" s="824"/>
      <c r="D93" s="824"/>
      <c r="E93" s="824"/>
      <c r="F93" s="824"/>
      <c r="G93" s="824"/>
      <c r="H93" s="824"/>
      <c r="I93" s="824"/>
      <c r="J93" s="824"/>
      <c r="K93" s="824"/>
      <c r="L93" s="824"/>
      <c r="M93" s="825"/>
      <c r="N93" s="55">
        <f>L90+L91+L92</f>
        <v>84240.039239917664</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365040.17003964318</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2219</v>
      </c>
      <c r="C125" s="58"/>
      <c r="D125" s="58"/>
      <c r="E125" s="15"/>
      <c r="F125" s="15"/>
      <c r="G125" s="15"/>
      <c r="H125" s="15"/>
      <c r="I125" s="15"/>
      <c r="J125" s="800"/>
      <c r="K125" s="800"/>
      <c r="L125" s="800"/>
      <c r="M125" s="800"/>
      <c r="N125" s="801"/>
    </row>
    <row r="126" spans="2:14" ht="15.75" thickBot="1">
      <c r="B126" s="265" t="s">
        <v>2220</v>
      </c>
      <c r="C126" s="397"/>
      <c r="D126" s="397"/>
      <c r="E126" s="60"/>
      <c r="F126" s="60"/>
      <c r="G126" s="60"/>
      <c r="H126" s="60"/>
      <c r="I126" s="60"/>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1069</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1362</v>
      </c>
      <c r="B65" s="49" t="str">
        <f>VLOOKUP(A65,TRANSPORTE!A6:D117,3,FALSE)</f>
        <v>Transporte de Mezcla Densa en Caliente MDC-19</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827"/>
      <c r="M66" s="828"/>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1070</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1376</v>
      </c>
      <c r="B65" s="49" t="str">
        <f>VLOOKUP(A65,TRANSPORTE!A6:D117,3,FALSE)</f>
        <v>Transporte de Mezcla Densa en Caliente MDC-10</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1071</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ht="15" customHeight="1">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959.29946129502503</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158826.57490252567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1466.8254297800459</v>
      </c>
      <c r="M64" s="828"/>
      <c r="N64" s="291">
        <f>K64*L64</f>
        <v>1833.5317872250573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4206.337629516308</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9592.9946129502496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280800.13079972554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56160.026159945111</v>
      </c>
      <c r="M87" s="858"/>
      <c r="N87" s="54"/>
    </row>
    <row r="88" spans="1:14">
      <c r="B88" s="92" t="s">
        <v>973</v>
      </c>
      <c r="C88" s="93"/>
      <c r="D88" s="93"/>
      <c r="E88" s="93"/>
      <c r="F88" s="93"/>
      <c r="G88" s="93"/>
      <c r="H88" s="93"/>
      <c r="I88" s="90"/>
      <c r="J88" s="91"/>
      <c r="K88" s="308">
        <v>0.05</v>
      </c>
      <c r="L88" s="857">
        <f>N82*K88</f>
        <v>14040.006539986278</v>
      </c>
      <c r="M88" s="858"/>
      <c r="N88" s="54"/>
    </row>
    <row r="89" spans="1:14" ht="15.75" thickBot="1">
      <c r="B89" s="94" t="s">
        <v>974</v>
      </c>
      <c r="C89" s="95"/>
      <c r="D89" s="95"/>
      <c r="E89" s="95"/>
      <c r="F89" s="95"/>
      <c r="G89" s="95"/>
      <c r="H89" s="95"/>
      <c r="I89" s="96"/>
      <c r="J89" s="97"/>
      <c r="K89" s="309">
        <v>0.05</v>
      </c>
      <c r="L89" s="859">
        <f>N82*K89</f>
        <v>14040.006539986278</v>
      </c>
      <c r="M89" s="860"/>
      <c r="N89" s="54"/>
    </row>
    <row r="90" spans="1:14" ht="15.75" thickBot="1">
      <c r="B90" s="823" t="s">
        <v>953</v>
      </c>
      <c r="C90" s="824"/>
      <c r="D90" s="824"/>
      <c r="E90" s="824"/>
      <c r="F90" s="824"/>
      <c r="G90" s="824"/>
      <c r="H90" s="824"/>
      <c r="I90" s="824"/>
      <c r="J90" s="824"/>
      <c r="K90" s="824"/>
      <c r="L90" s="824"/>
      <c r="M90" s="825"/>
      <c r="N90" s="55">
        <f>L87+L88+L89</f>
        <v>84240.039239917664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365040.17003964318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1072</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959.29946129502503</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158826.57490252567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1339</v>
      </c>
      <c r="B64" s="49" t="str">
        <f>VLOOKUP(A64,TRANSPORTE!A6:D117,3,FALSE)</f>
        <v>Transporte de Mezcla Semi- Densa en Caliente MSC-19</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9592.9946129502496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280703.18986839813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56140.63797367963</v>
      </c>
      <c r="M87" s="858"/>
      <c r="N87" s="54"/>
    </row>
    <row r="88" spans="1:14">
      <c r="B88" s="92" t="s">
        <v>973</v>
      </c>
      <c r="C88" s="93"/>
      <c r="D88" s="93"/>
      <c r="E88" s="93"/>
      <c r="F88" s="93"/>
      <c r="G88" s="93"/>
      <c r="H88" s="93"/>
      <c r="I88" s="90"/>
      <c r="J88" s="91"/>
      <c r="K88" s="308">
        <v>0.05</v>
      </c>
      <c r="L88" s="857">
        <f>N82*K88</f>
        <v>14035.159493419907</v>
      </c>
      <c r="M88" s="858"/>
      <c r="N88" s="54"/>
    </row>
    <row r="89" spans="1:14" ht="15.75" thickBot="1">
      <c r="B89" s="94" t="s">
        <v>974</v>
      </c>
      <c r="C89" s="95"/>
      <c r="D89" s="95"/>
      <c r="E89" s="95"/>
      <c r="F89" s="95"/>
      <c r="G89" s="95"/>
      <c r="H89" s="95"/>
      <c r="I89" s="96"/>
      <c r="J89" s="97"/>
      <c r="K89" s="309">
        <v>0.05</v>
      </c>
      <c r="L89" s="859">
        <f>N82*K89</f>
        <v>14035.159493419907</v>
      </c>
      <c r="M89" s="860"/>
      <c r="N89" s="54"/>
    </row>
    <row r="90" spans="1:14" ht="15.75" thickBot="1">
      <c r="B90" s="823" t="s">
        <v>953</v>
      </c>
      <c r="C90" s="824"/>
      <c r="D90" s="824"/>
      <c r="E90" s="824"/>
      <c r="F90" s="824"/>
      <c r="G90" s="824"/>
      <c r="H90" s="824"/>
      <c r="I90" s="824"/>
      <c r="J90" s="824"/>
      <c r="K90" s="824"/>
      <c r="L90" s="824"/>
      <c r="M90" s="825"/>
      <c r="N90" s="55">
        <f>L87+L88+L89</f>
        <v>84210.956960519441</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364914.14682891755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1073</v>
      </c>
      <c r="C31" s="84" t="s">
        <v>1580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1074</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1075</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1293</v>
      </c>
      <c r="B65" s="49" t="str">
        <f>VLOOKUP(A65,TRANSPORTE!A6:D117,3,FALSE)</f>
        <v>Transporte de mezcla</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1583</v>
      </c>
      <c r="C31" s="84" t="s">
        <v>1584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8</v>
      </c>
      <c r="N37" s="276">
        <f t="shared" ref="N37:N43" si="0">K37/M37</f>
        <v>12415.813058302334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8</v>
      </c>
      <c r="N38" s="276">
        <f t="shared" si="0"/>
        <v>11748.957465313135</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8</v>
      </c>
      <c r="N39" s="276">
        <f t="shared" si="0"/>
        <v>88192.921567986239</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8</v>
      </c>
      <c r="N42" s="276">
        <f t="shared" si="0"/>
        <v>32070.140475276166</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8</v>
      </c>
      <c r="N43" s="276">
        <f t="shared" si="0"/>
        <v>8939.7859666739787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189606.68743826885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1466.8254297800459</v>
      </c>
      <c r="M64" s="828"/>
      <c r="N64" s="291">
        <f>K64*L64</f>
        <v>1833.5317872250573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4206.337629516308</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10658.882903278056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312646.13162579655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62529.22632515931</v>
      </c>
      <c r="M87" s="858"/>
      <c r="N87" s="54"/>
    </row>
    <row r="88" spans="1:14">
      <c r="B88" s="92" t="s">
        <v>973</v>
      </c>
      <c r="C88" s="93"/>
      <c r="D88" s="93"/>
      <c r="E88" s="93"/>
      <c r="F88" s="93"/>
      <c r="G88" s="93"/>
      <c r="H88" s="93"/>
      <c r="I88" s="90"/>
      <c r="J88" s="91"/>
      <c r="K88" s="308">
        <v>0.05</v>
      </c>
      <c r="L88" s="857">
        <f>N82*K88</f>
        <v>15632.306581289828</v>
      </c>
      <c r="M88" s="858"/>
      <c r="N88" s="54"/>
    </row>
    <row r="89" spans="1:14" ht="15.75" thickBot="1">
      <c r="B89" s="94" t="s">
        <v>974</v>
      </c>
      <c r="C89" s="95"/>
      <c r="D89" s="95"/>
      <c r="E89" s="95"/>
      <c r="F89" s="95"/>
      <c r="G89" s="95"/>
      <c r="H89" s="95"/>
      <c r="I89" s="96"/>
      <c r="J89" s="97"/>
      <c r="K89" s="309">
        <v>0.05</v>
      </c>
      <c r="L89" s="859">
        <f>N82*K89</f>
        <v>15632.306581289828</v>
      </c>
      <c r="M89" s="860"/>
      <c r="N89" s="54"/>
    </row>
    <row r="90" spans="1:14" ht="15.75" thickBot="1">
      <c r="B90" s="823" t="s">
        <v>953</v>
      </c>
      <c r="C90" s="824"/>
      <c r="D90" s="824"/>
      <c r="E90" s="824"/>
      <c r="F90" s="824"/>
      <c r="G90" s="824"/>
      <c r="H90" s="824"/>
      <c r="I90" s="824"/>
      <c r="J90" s="824"/>
      <c r="K90" s="824"/>
      <c r="L90" s="824"/>
      <c r="M90" s="825"/>
      <c r="N90" s="55">
        <f>L87+L88+L89</f>
        <v>93793.839487738966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406439.97111353552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1585</v>
      </c>
      <c r="C31" s="84" t="s">
        <v>1586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8</v>
      </c>
      <c r="N37" s="276">
        <f t="shared" ref="N37:N43" si="0">K37/M37</f>
        <v>12415.813058302334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8</v>
      </c>
      <c r="N38" s="276">
        <f t="shared" si="0"/>
        <v>11748.957465313135</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8</v>
      </c>
      <c r="N39" s="276">
        <f t="shared" si="0"/>
        <v>88192.921567986239</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8</v>
      </c>
      <c r="N42" s="276">
        <f t="shared" si="0"/>
        <v>32070.140475276166</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8</v>
      </c>
      <c r="N43" s="276">
        <f t="shared" si="0"/>
        <v>8939.7859666739787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189606.68743826885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10658.882903278056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312549.19069446914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62509.838138893829</v>
      </c>
      <c r="M87" s="858"/>
      <c r="N87" s="54"/>
    </row>
    <row r="88" spans="1:14">
      <c r="B88" s="92" t="s">
        <v>973</v>
      </c>
      <c r="C88" s="93"/>
      <c r="D88" s="93"/>
      <c r="E88" s="93"/>
      <c r="F88" s="93"/>
      <c r="G88" s="93"/>
      <c r="H88" s="93"/>
      <c r="I88" s="90"/>
      <c r="J88" s="91"/>
      <c r="K88" s="308">
        <v>0.05</v>
      </c>
      <c r="L88" s="857">
        <f>N82*K88</f>
        <v>15627.459534723457</v>
      </c>
      <c r="M88" s="858"/>
      <c r="N88" s="54"/>
    </row>
    <row r="89" spans="1:14" ht="15.75" thickBot="1">
      <c r="B89" s="94" t="s">
        <v>974</v>
      </c>
      <c r="C89" s="95"/>
      <c r="D89" s="95"/>
      <c r="E89" s="95"/>
      <c r="F89" s="95"/>
      <c r="G89" s="95"/>
      <c r="H89" s="95"/>
      <c r="I89" s="96"/>
      <c r="J89" s="97"/>
      <c r="K89" s="309">
        <v>0.05</v>
      </c>
      <c r="L89" s="859">
        <f>N82*K89</f>
        <v>15627.459534723457</v>
      </c>
      <c r="M89" s="860"/>
      <c r="N89" s="54"/>
    </row>
    <row r="90" spans="1:14" ht="15.75" thickBot="1">
      <c r="B90" s="823" t="s">
        <v>953</v>
      </c>
      <c r="C90" s="824"/>
      <c r="D90" s="824"/>
      <c r="E90" s="824"/>
      <c r="F90" s="824"/>
      <c r="G90" s="824"/>
      <c r="H90" s="824"/>
      <c r="I90" s="824"/>
      <c r="J90" s="824"/>
      <c r="K90" s="824"/>
      <c r="L90" s="824"/>
      <c r="M90" s="825"/>
      <c r="N90" s="55">
        <f>L87+L88+L89</f>
        <v>93764.757208340743</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406313.94790280989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1587</v>
      </c>
      <c r="C31" s="84" t="s">
        <v>1588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8</v>
      </c>
      <c r="N37" s="276">
        <f t="shared" ref="N37:N43" si="0">K37/M37</f>
        <v>12415.813058302334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8</v>
      </c>
      <c r="N38" s="276">
        <f t="shared" si="0"/>
        <v>11748.957465313135</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8</v>
      </c>
      <c r="N39" s="276">
        <f t="shared" si="0"/>
        <v>88192.921567986239</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8</v>
      </c>
      <c r="N42" s="276">
        <f t="shared" si="0"/>
        <v>32070.140475276166</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8</v>
      </c>
      <c r="N43" s="276">
        <f t="shared" si="0"/>
        <v>8939.7859666739787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189606.68743826885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10658.882903278056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312549.19069446914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62509.838138893829</v>
      </c>
      <c r="M87" s="858"/>
      <c r="N87" s="54"/>
    </row>
    <row r="88" spans="1:14">
      <c r="B88" s="92" t="s">
        <v>973</v>
      </c>
      <c r="C88" s="93"/>
      <c r="D88" s="93"/>
      <c r="E88" s="93"/>
      <c r="F88" s="93"/>
      <c r="G88" s="93"/>
      <c r="H88" s="93"/>
      <c r="I88" s="90"/>
      <c r="J88" s="91"/>
      <c r="K88" s="308">
        <v>0.05</v>
      </c>
      <c r="L88" s="857">
        <f>N82*K88</f>
        <v>15627.459534723457</v>
      </c>
      <c r="M88" s="858"/>
      <c r="N88" s="54"/>
    </row>
    <row r="89" spans="1:14" ht="15.75" thickBot="1">
      <c r="B89" s="94" t="s">
        <v>974</v>
      </c>
      <c r="C89" s="95"/>
      <c r="D89" s="95"/>
      <c r="E89" s="95"/>
      <c r="F89" s="95"/>
      <c r="G89" s="95"/>
      <c r="H89" s="95"/>
      <c r="I89" s="96"/>
      <c r="J89" s="97"/>
      <c r="K89" s="309">
        <v>0.05</v>
      </c>
      <c r="L89" s="859">
        <f>N82*K89</f>
        <v>15627.459534723457</v>
      </c>
      <c r="M89" s="860"/>
      <c r="N89" s="54"/>
    </row>
    <row r="90" spans="1:14" ht="15.75" thickBot="1">
      <c r="B90" s="823" t="s">
        <v>953</v>
      </c>
      <c r="C90" s="824"/>
      <c r="D90" s="824"/>
      <c r="E90" s="824"/>
      <c r="F90" s="824"/>
      <c r="G90" s="824"/>
      <c r="H90" s="824"/>
      <c r="I90" s="824"/>
      <c r="J90" s="824"/>
      <c r="K90" s="824"/>
      <c r="L90" s="824"/>
      <c r="M90" s="825"/>
      <c r="N90" s="55">
        <f>L87+L88+L89</f>
        <v>93764.757208340743</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406313.94790280989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1076</v>
      </c>
      <c r="C31" s="84" t="s">
        <v>2031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959.29946129502503</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158826.57490252567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1378</v>
      </c>
      <c r="B64" s="49" t="str">
        <f>VLOOKUP(A64,TRANSPORTE!A6:D117,3,FALSE)</f>
        <v>Transporte de mezcla abierta en caliente MAC-75</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9592.9946129502496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280703.18986839813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56140.63797367963</v>
      </c>
      <c r="M87" s="858"/>
      <c r="N87" s="54"/>
    </row>
    <row r="88" spans="1:14">
      <c r="B88" s="92" t="s">
        <v>973</v>
      </c>
      <c r="C88" s="93"/>
      <c r="D88" s="93"/>
      <c r="E88" s="93"/>
      <c r="F88" s="93"/>
      <c r="G88" s="93"/>
      <c r="H88" s="93"/>
      <c r="I88" s="90"/>
      <c r="J88" s="91"/>
      <c r="K88" s="308">
        <v>0.05</v>
      </c>
      <c r="L88" s="857">
        <f>N82*K88</f>
        <v>14035.159493419907</v>
      </c>
      <c r="M88" s="858"/>
      <c r="N88" s="54"/>
    </row>
    <row r="89" spans="1:14" ht="15.75" thickBot="1">
      <c r="B89" s="94" t="s">
        <v>974</v>
      </c>
      <c r="C89" s="95"/>
      <c r="D89" s="95"/>
      <c r="E89" s="95"/>
      <c r="F89" s="95"/>
      <c r="G89" s="95"/>
      <c r="H89" s="95"/>
      <c r="I89" s="96"/>
      <c r="J89" s="97"/>
      <c r="K89" s="309">
        <v>0.05</v>
      </c>
      <c r="L89" s="859">
        <f>N82*K89</f>
        <v>14035.159493419907</v>
      </c>
      <c r="M89" s="860"/>
      <c r="N89" s="54"/>
    </row>
    <row r="90" spans="1:14" ht="15.75" thickBot="1">
      <c r="B90" s="823" t="s">
        <v>953</v>
      </c>
      <c r="C90" s="824"/>
      <c r="D90" s="824"/>
      <c r="E90" s="824"/>
      <c r="F90" s="824"/>
      <c r="G90" s="824"/>
      <c r="H90" s="824"/>
      <c r="I90" s="824"/>
      <c r="J90" s="824"/>
      <c r="K90" s="824"/>
      <c r="L90" s="824"/>
      <c r="M90" s="825"/>
      <c r="N90" s="55">
        <f>L87+L88+L89</f>
        <v>84210.956960519441</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364914.14682891755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1077</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1379</v>
      </c>
      <c r="B65" s="49" t="str">
        <f>VLOOKUP(A65,TRANSPORTE!A6:D117,3,FALSE)</f>
        <v>Transporte de mezcla abierta en caliente MAC-63</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130"/>
    </row>
    <row r="81" spans="1:14" ht="15.75" thickBot="1">
      <c r="B81" s="829" t="s">
        <v>953</v>
      </c>
      <c r="C81" s="830"/>
      <c r="D81" s="830"/>
      <c r="E81" s="830"/>
      <c r="F81" s="830"/>
      <c r="G81" s="830"/>
      <c r="H81" s="830"/>
      <c r="I81" s="830"/>
      <c r="J81" s="830"/>
      <c r="K81" s="830"/>
      <c r="L81" s="830"/>
      <c r="M81" s="831"/>
      <c r="N81" s="464">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1078</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959.29946129502503</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158826.57490252567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9592.9946129502496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280703.18986839813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56140.63797367963</v>
      </c>
      <c r="M87" s="858"/>
      <c r="N87" s="54"/>
    </row>
    <row r="88" spans="1:14">
      <c r="B88" s="92" t="s">
        <v>973</v>
      </c>
      <c r="C88" s="93"/>
      <c r="D88" s="93"/>
      <c r="E88" s="93"/>
      <c r="F88" s="93"/>
      <c r="G88" s="93"/>
      <c r="H88" s="93"/>
      <c r="I88" s="90"/>
      <c r="J88" s="91"/>
      <c r="K88" s="308">
        <v>0.05</v>
      </c>
      <c r="L88" s="857">
        <f>N82*K88</f>
        <v>14035.159493419907</v>
      </c>
      <c r="M88" s="858"/>
      <c r="N88" s="54"/>
    </row>
    <row r="89" spans="1:14" ht="15.75" thickBot="1">
      <c r="B89" s="94" t="s">
        <v>974</v>
      </c>
      <c r="C89" s="95"/>
      <c r="D89" s="95"/>
      <c r="E89" s="95"/>
      <c r="F89" s="95"/>
      <c r="G89" s="95"/>
      <c r="H89" s="95"/>
      <c r="I89" s="96"/>
      <c r="J89" s="97"/>
      <c r="K89" s="309">
        <v>0.05</v>
      </c>
      <c r="L89" s="859">
        <f>N82*K89</f>
        <v>14035.159493419907</v>
      </c>
      <c r="M89" s="860"/>
      <c r="N89" s="54"/>
    </row>
    <row r="90" spans="1:14" ht="15.75" thickBot="1">
      <c r="B90" s="823" t="s">
        <v>953</v>
      </c>
      <c r="C90" s="824"/>
      <c r="D90" s="824"/>
      <c r="E90" s="824"/>
      <c r="F90" s="824"/>
      <c r="G90" s="824"/>
      <c r="H90" s="824"/>
      <c r="I90" s="824"/>
      <c r="J90" s="824"/>
      <c r="K90" s="824"/>
      <c r="L90" s="824"/>
      <c r="M90" s="825"/>
      <c r="N90" s="55">
        <f>L87+L88+L89</f>
        <v>84210.956960519441</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364914.14682891755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1079</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8</v>
      </c>
      <c r="N37" s="276">
        <f t="shared" ref="N37:N43" si="0">K37/M37</f>
        <v>12415.813058302334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8</v>
      </c>
      <c r="N38" s="276">
        <f t="shared" si="0"/>
        <v>11748.957465313135</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8</v>
      </c>
      <c r="N39" s="276">
        <f t="shared" si="0"/>
        <v>88192.921567986239</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8</v>
      </c>
      <c r="N42" s="276">
        <f t="shared" si="0"/>
        <v>32070.140475276166</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8</v>
      </c>
      <c r="N43" s="276">
        <f t="shared" si="0"/>
        <v>8939.7859666739787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1065.8882903278056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189606.68743826885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10658.882903278056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312549.19069446914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62509.838138893829</v>
      </c>
      <c r="M87" s="858"/>
      <c r="N87" s="54"/>
    </row>
    <row r="88" spans="1:14">
      <c r="B88" s="92" t="s">
        <v>973</v>
      </c>
      <c r="C88" s="93"/>
      <c r="D88" s="93"/>
      <c r="E88" s="93"/>
      <c r="F88" s="93"/>
      <c r="G88" s="93"/>
      <c r="H88" s="93"/>
      <c r="I88" s="90"/>
      <c r="J88" s="91"/>
      <c r="K88" s="308">
        <v>0.05</v>
      </c>
      <c r="L88" s="857">
        <f>N82*K88</f>
        <v>15627.459534723457</v>
      </c>
      <c r="M88" s="858"/>
      <c r="N88" s="54"/>
    </row>
    <row r="89" spans="1:14" ht="15.75" thickBot="1">
      <c r="B89" s="94" t="s">
        <v>974</v>
      </c>
      <c r="C89" s="95"/>
      <c r="D89" s="95"/>
      <c r="E89" s="95"/>
      <c r="F89" s="95"/>
      <c r="G89" s="95"/>
      <c r="H89" s="95"/>
      <c r="I89" s="96"/>
      <c r="J89" s="97"/>
      <c r="K89" s="309">
        <v>0.05</v>
      </c>
      <c r="L89" s="859">
        <f>N82*K89</f>
        <v>15627.459534723457</v>
      </c>
      <c r="M89" s="860"/>
      <c r="N89" s="54"/>
    </row>
    <row r="90" spans="1:14" ht="15.75" thickBot="1">
      <c r="B90" s="823" t="s">
        <v>953</v>
      </c>
      <c r="C90" s="824"/>
      <c r="D90" s="824"/>
      <c r="E90" s="824"/>
      <c r="F90" s="824"/>
      <c r="G90" s="824"/>
      <c r="H90" s="824"/>
      <c r="I90" s="824"/>
      <c r="J90" s="824"/>
      <c r="K90" s="824"/>
      <c r="L90" s="824"/>
      <c r="M90" s="825"/>
      <c r="N90" s="55">
        <f>L87+L88+L89</f>
        <v>93764.757208340743</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406313.94790280989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1080</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1381</v>
      </c>
      <c r="B65" s="49" t="str">
        <f>VLOOKUP(A65,TRANSPORTE!A6:D117,3,FALSE)</f>
        <v>Transporte de mezcla discontinua en caliente tipo M-13</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1081</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1382</v>
      </c>
      <c r="B65" s="49" t="str">
        <f>VLOOKUP(A65,TRANSPORTE!A6:D117,3,FALSE)</f>
        <v>Transporte de mezcla discontinua en caliente tipo M-10</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221" t="s">
        <v>1082</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959.29946129502503</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158826.57490252567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48.603551175819234</v>
      </c>
      <c r="N54" s="276">
        <f>K54*M54</f>
        <v>1215.0887793954807</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108174.22365473332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1383</v>
      </c>
      <c r="B64" s="49" t="str">
        <f>VLOOKUP(A64,TRANSPORTE!A6:D117,3,FALSE)</f>
        <v>Transporte de mezcla discontinua en caliente tipo F-13</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9592.9946129502496</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280703.18986839813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56140.63797367963</v>
      </c>
      <c r="M87" s="858"/>
      <c r="N87" s="54"/>
    </row>
    <row r="88" spans="1:14">
      <c r="B88" s="92" t="s">
        <v>973</v>
      </c>
      <c r="C88" s="93"/>
      <c r="D88" s="93"/>
      <c r="E88" s="93"/>
      <c r="F88" s="93"/>
      <c r="G88" s="93"/>
      <c r="H88" s="93"/>
      <c r="I88" s="90"/>
      <c r="J88" s="91"/>
      <c r="K88" s="308">
        <v>0.05</v>
      </c>
      <c r="L88" s="857">
        <f>N82*K88</f>
        <v>14035.159493419907</v>
      </c>
      <c r="M88" s="858"/>
      <c r="N88" s="54"/>
    </row>
    <row r="89" spans="1:14" ht="15.75" thickBot="1">
      <c r="B89" s="94" t="s">
        <v>974</v>
      </c>
      <c r="C89" s="95"/>
      <c r="D89" s="95"/>
      <c r="E89" s="95"/>
      <c r="F89" s="95"/>
      <c r="G89" s="95"/>
      <c r="H89" s="95"/>
      <c r="I89" s="96"/>
      <c r="J89" s="97"/>
      <c r="K89" s="309">
        <v>0.05</v>
      </c>
      <c r="L89" s="859">
        <f>N82*K89</f>
        <v>14035.159493419907</v>
      </c>
      <c r="M89" s="860"/>
      <c r="N89" s="54"/>
    </row>
    <row r="90" spans="1:14" ht="15.75" thickBot="1">
      <c r="B90" s="823" t="s">
        <v>953</v>
      </c>
      <c r="C90" s="824"/>
      <c r="D90" s="824"/>
      <c r="E90" s="824"/>
      <c r="F90" s="824"/>
      <c r="G90" s="824"/>
      <c r="H90" s="824"/>
      <c r="I90" s="824"/>
      <c r="J90" s="824"/>
      <c r="K90" s="824"/>
      <c r="L90" s="824"/>
      <c r="M90" s="825"/>
      <c r="N90" s="55">
        <f>L87+L88+L89</f>
        <v>84210.956960519441</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364914.14682891755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1083</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194985.86734702531</v>
      </c>
      <c r="L36" s="274"/>
      <c r="M36" s="275">
        <v>30</v>
      </c>
      <c r="N36" s="276">
        <f>K36/M36</f>
        <v>6499.5289115675105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93991.659722505079</v>
      </c>
      <c r="L38" s="274"/>
      <c r="M38" s="275">
        <v>10</v>
      </c>
      <c r="N38" s="276">
        <f t="shared" si="0"/>
        <v>9399.1659722505083</v>
      </c>
    </row>
    <row r="39" spans="1:14">
      <c r="A39" t="s">
        <v>284</v>
      </c>
      <c r="B39" s="836" t="str">
        <f>VLOOKUP(A39,EQUIPOS!A9:D154,3,FALSE)</f>
        <v>Planta de asfalto en caliente</v>
      </c>
      <c r="C39" s="837"/>
      <c r="D39" s="837"/>
      <c r="E39" s="837"/>
      <c r="F39" s="837"/>
      <c r="G39" s="837"/>
      <c r="H39" s="838"/>
      <c r="I39" s="271"/>
      <c r="J39" s="272"/>
      <c r="K39" s="273">
        <f>VLOOKUP(A39,EQUIPOS!A9:D166,4,FALSE)</f>
        <v>705543.37254388991</v>
      </c>
      <c r="L39" s="274"/>
      <c r="M39" s="275">
        <v>10</v>
      </c>
      <c r="N39" s="276">
        <f t="shared" si="0"/>
        <v>70554.337254388985</v>
      </c>
    </row>
    <row r="40" spans="1:14">
      <c r="A40" t="s">
        <v>290</v>
      </c>
      <c r="B40" s="836" t="str">
        <f>VLOOKUP(A40,EQUIPOS!A10:D154,3,FALSE)</f>
        <v>Planta trituradora</v>
      </c>
      <c r="C40" s="837"/>
      <c r="D40" s="837"/>
      <c r="E40" s="837"/>
      <c r="F40" s="837"/>
      <c r="G40" s="837"/>
      <c r="H40" s="838"/>
      <c r="I40" s="271"/>
      <c r="J40" s="272"/>
      <c r="K40" s="273">
        <f>VLOOKUP(A40,EQUIPOS!A10:D167,4,FALSE)</f>
        <v>667058.69621549291</v>
      </c>
      <c r="L40" s="274"/>
      <c r="M40" s="275">
        <v>30</v>
      </c>
      <c r="N40" s="276">
        <f t="shared" si="0"/>
        <v>22235.289873849764</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193150.85486915745</v>
      </c>
      <c r="L41" s="274"/>
      <c r="M41" s="275">
        <v>30</v>
      </c>
      <c r="N41" s="276">
        <f t="shared" si="0"/>
        <v>6438.3618289719152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256561.12380220933</v>
      </c>
      <c r="L42" s="274"/>
      <c r="M42" s="275">
        <v>10</v>
      </c>
      <c r="N42" s="276">
        <f t="shared" si="0"/>
        <v>25656.112380220933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959.29946129502503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158826.57490252567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76399.382053812747</v>
      </c>
      <c r="N54" s="276">
        <f>K54*M54</f>
        <v>106959.13487533784</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48.603551175819234</v>
      </c>
      <c r="N55" s="276">
        <f>K55*M55</f>
        <v>1215.0887793954807</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108174.22365473332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1694.8613159223219</v>
      </c>
      <c r="M64" s="828"/>
      <c r="N64" s="291">
        <f>K64*L64</f>
        <v>2372.8058422912504</v>
      </c>
    </row>
    <row r="65" spans="1:15">
      <c r="A65" t="s">
        <v>1384</v>
      </c>
      <c r="B65" s="49" t="str">
        <f>VLOOKUP(A65,TRANSPORTE!A6:D117,3,FALSE)</f>
        <v>Transporte de mezcla discontinua en caliente tipo F-10</v>
      </c>
      <c r="C65" s="50"/>
      <c r="D65" s="50"/>
      <c r="E65" s="50"/>
      <c r="F65" s="50"/>
      <c r="G65" s="50"/>
      <c r="H65" s="315" t="s">
        <v>1467</v>
      </c>
      <c r="I65" s="283">
        <v>1.25</v>
      </c>
      <c r="J65" s="290">
        <v>1</v>
      </c>
      <c r="K65" s="283">
        <f>I65*J65</f>
        <v>1.25</v>
      </c>
      <c r="L65" s="827">
        <f>VLOOKUP(A65,TRANSPORTE!A6:D117,4,FALSE)</f>
        <v>1389.2726847181457</v>
      </c>
      <c r="M65" s="828"/>
      <c r="N65" s="291">
        <f>K65*L65</f>
        <v>1736.5908558976821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4109.3966981889325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9592.9946129502496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280703.18986839813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56140.63797367963</v>
      </c>
      <c r="M88" s="858"/>
      <c r="N88" s="54"/>
    </row>
    <row r="89" spans="1:14">
      <c r="B89" s="92" t="s">
        <v>973</v>
      </c>
      <c r="C89" s="93"/>
      <c r="D89" s="93"/>
      <c r="E89" s="93"/>
      <c r="F89" s="93"/>
      <c r="G89" s="93"/>
      <c r="H89" s="93"/>
      <c r="I89" s="90"/>
      <c r="J89" s="91"/>
      <c r="K89" s="308">
        <v>0.05</v>
      </c>
      <c r="L89" s="857">
        <f>N83*K89</f>
        <v>14035.159493419907</v>
      </c>
      <c r="M89" s="858"/>
      <c r="N89" s="54"/>
    </row>
    <row r="90" spans="1:14" ht="15.75" thickBot="1">
      <c r="B90" s="94" t="s">
        <v>974</v>
      </c>
      <c r="C90" s="95"/>
      <c r="D90" s="95"/>
      <c r="E90" s="95"/>
      <c r="F90" s="95"/>
      <c r="G90" s="95"/>
      <c r="H90" s="95"/>
      <c r="I90" s="96"/>
      <c r="J90" s="97"/>
      <c r="K90" s="309">
        <v>0.05</v>
      </c>
      <c r="L90" s="859">
        <f>N83*K90</f>
        <v>14035.159493419907</v>
      </c>
      <c r="M90" s="860"/>
      <c r="N90" s="54"/>
    </row>
    <row r="91" spans="1:14" ht="15.75" thickBot="1">
      <c r="B91" s="823" t="s">
        <v>953</v>
      </c>
      <c r="C91" s="824"/>
      <c r="D91" s="824"/>
      <c r="E91" s="824"/>
      <c r="F91" s="824"/>
      <c r="G91" s="824"/>
      <c r="H91" s="824"/>
      <c r="I91" s="824"/>
      <c r="J91" s="824"/>
      <c r="K91" s="824"/>
      <c r="L91" s="824"/>
      <c r="M91" s="825"/>
      <c r="N91" s="55">
        <f>L88+L89+L90</f>
        <v>84210.956960519441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364914.14682891755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1084</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182579.64527440898</v>
      </c>
      <c r="L36" s="274"/>
      <c r="M36" s="275">
        <v>30</v>
      </c>
      <c r="N36" s="276">
        <f>K36/M36</f>
        <v>6085.9881758136326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99326.504466418672</v>
      </c>
      <c r="L37" s="274"/>
      <c r="M37" s="275">
        <v>10</v>
      </c>
      <c r="N37" s="276">
        <f t="shared" ref="N37:N43" si="0">K37/M37</f>
        <v>9932.6504466418664</v>
      </c>
    </row>
    <row r="38" spans="1:14">
      <c r="A38" t="s">
        <v>284</v>
      </c>
      <c r="B38" s="836" t="str">
        <f>VLOOKUP(A38,EQUIPOS!A8:D154,3,FALSE)</f>
        <v>Planta de asfalto en caliente</v>
      </c>
      <c r="C38" s="837"/>
      <c r="D38" s="837"/>
      <c r="E38" s="837"/>
      <c r="F38" s="837"/>
      <c r="G38" s="837"/>
      <c r="H38" s="838"/>
      <c r="I38" s="271"/>
      <c r="J38" s="272"/>
      <c r="K38" s="273">
        <f>VLOOKUP(A38,EQUIPOS!A8:D165,4,FALSE)</f>
        <v>705543.37254388991</v>
      </c>
      <c r="L38" s="274"/>
      <c r="M38" s="275">
        <v>10</v>
      </c>
      <c r="N38" s="276">
        <f t="shared" si="0"/>
        <v>70554.337254388985</v>
      </c>
    </row>
    <row r="39" spans="1:14">
      <c r="A39" t="s">
        <v>290</v>
      </c>
      <c r="B39" s="836" t="str">
        <f>VLOOKUP(A39,EQUIPOS!A9:D154,3,FALSE)</f>
        <v>Planta trituradora</v>
      </c>
      <c r="C39" s="837"/>
      <c r="D39" s="837"/>
      <c r="E39" s="837"/>
      <c r="F39" s="837"/>
      <c r="G39" s="837"/>
      <c r="H39" s="838"/>
      <c r="I39" s="271"/>
      <c r="J39" s="272"/>
      <c r="K39" s="273">
        <f>VLOOKUP(A39,EQUIPOS!A9:D166,4,FALSE)</f>
        <v>667058.69621549291</v>
      </c>
      <c r="L39" s="274"/>
      <c r="M39" s="275">
        <v>30</v>
      </c>
      <c r="N39" s="276">
        <f t="shared" si="0"/>
        <v>22235.289873849764</v>
      </c>
    </row>
    <row r="40" spans="1:14">
      <c r="A40" t="s">
        <v>316</v>
      </c>
      <c r="B40" s="836" t="str">
        <f>VLOOKUP(A40,EQUIPOS!A10:D154,3,FALSE)</f>
        <v>Retroexcavadora Tipo E-200 o  Equivalente</v>
      </c>
      <c r="C40" s="837"/>
      <c r="D40" s="837"/>
      <c r="E40" s="837"/>
      <c r="F40" s="837"/>
      <c r="G40" s="837"/>
      <c r="H40" s="838"/>
      <c r="I40" s="271"/>
      <c r="J40" s="272"/>
      <c r="K40" s="273">
        <f>VLOOKUP(A40,EQUIPOS!A10:D167,4,FALSE)</f>
        <v>187020.74906933549</v>
      </c>
      <c r="L40" s="274"/>
      <c r="M40" s="275">
        <v>30</v>
      </c>
      <c r="N40" s="276">
        <f t="shared" si="0"/>
        <v>6234.0249689778493</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1"/>
      <c r="J41" s="272"/>
      <c r="K41" s="273">
        <f>VLOOKUP(A41,EQUIPOS!A11:D168,4,FALSE)</f>
        <v>256561.12380220933</v>
      </c>
      <c r="L41" s="274"/>
      <c r="M41" s="275">
        <v>10</v>
      </c>
      <c r="N41" s="276">
        <f t="shared" si="0"/>
        <v>25656.112380220933</v>
      </c>
    </row>
    <row r="42" spans="1:14">
      <c r="A42" t="s">
        <v>166</v>
      </c>
      <c r="B42" s="836" t="str">
        <f>VLOOKUP(A42,EQUIPOS!A12:D156,3,FALSE)</f>
        <v>Compactador de Rodillo POTENCIA: 99HP, PESO: 8 ton</v>
      </c>
      <c r="C42" s="837"/>
      <c r="D42" s="837"/>
      <c r="E42" s="837"/>
      <c r="F42" s="837"/>
      <c r="G42" s="837"/>
      <c r="H42" s="838"/>
      <c r="I42" s="271"/>
      <c r="J42" s="272"/>
      <c r="K42" s="273">
        <f>VLOOKUP(A42,EQUIPOS!A12:D169,4,FALSE)</f>
        <v>93991.659722505079</v>
      </c>
      <c r="L42" s="274"/>
      <c r="M42" s="275">
        <v>10</v>
      </c>
      <c r="N42" s="276">
        <f t="shared" si="0"/>
        <v>9399.1659722505083</v>
      </c>
    </row>
    <row r="43" spans="1:14">
      <c r="A43" t="s">
        <v>373</v>
      </c>
      <c r="B43" s="836" t="str">
        <f>VLOOKUP(A43,EQUIPOS!A13:D157,3,FALSE)</f>
        <v>Volqueta 6 m3</v>
      </c>
      <c r="C43" s="837"/>
      <c r="D43" s="837"/>
      <c r="E43" s="837"/>
      <c r="F43" s="837"/>
      <c r="G43" s="837"/>
      <c r="H43" s="838"/>
      <c r="I43" s="271"/>
      <c r="J43" s="272"/>
      <c r="K43" s="273">
        <f>VLOOKUP(A43,EQUIPOS!A13:D170,4,FALSE)</f>
        <v>71518.28773339183</v>
      </c>
      <c r="L43" s="274"/>
      <c r="M43" s="275">
        <v>10</v>
      </c>
      <c r="N43" s="276">
        <f t="shared" si="0"/>
        <v>7151.8287733391826</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1226.0150703310451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158475.41291581377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76399.382053812747</v>
      </c>
      <c r="N53" s="276">
        <f>K53*M53</f>
        <v>106959.13487533784</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106959.13487533784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1694.8613159223219</v>
      </c>
      <c r="M63" s="828"/>
      <c r="N63" s="291">
        <f>K63*L63</f>
        <v>2372.8058422912504</v>
      </c>
    </row>
    <row r="64" spans="1:14">
      <c r="A64" t="s">
        <v>1293</v>
      </c>
      <c r="B64" s="49" t="str">
        <f>VLOOKUP(A64,TRANSPORTE!A6:D117,3,FALSE)</f>
        <v>Transporte de mezcla</v>
      </c>
      <c r="C64" s="50"/>
      <c r="D64" s="50"/>
      <c r="E64" s="50"/>
      <c r="F64" s="50"/>
      <c r="G64" s="50"/>
      <c r="H64" s="315" t="s">
        <v>1467</v>
      </c>
      <c r="I64" s="283">
        <v>1.25</v>
      </c>
      <c r="J64" s="290">
        <v>1</v>
      </c>
      <c r="K64" s="283">
        <f>I64*J64</f>
        <v>1.25</v>
      </c>
      <c r="L64" s="827">
        <f>VLOOKUP(A64,TRANSPORTE!A6:D117,4,FALSE)</f>
        <v>1389.2726847181457</v>
      </c>
      <c r="M64" s="828"/>
      <c r="N64" s="291">
        <f>K64*L64</f>
        <v>1736.5908558976821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4109.3966981889325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12260.15070331045</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281804.09519265097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56360.8190385302</v>
      </c>
      <c r="M87" s="858"/>
      <c r="N87" s="54"/>
    </row>
    <row r="88" spans="1:14">
      <c r="B88" s="92" t="s">
        <v>973</v>
      </c>
      <c r="C88" s="93"/>
      <c r="D88" s="93"/>
      <c r="E88" s="93"/>
      <c r="F88" s="93"/>
      <c r="G88" s="93"/>
      <c r="H88" s="93"/>
      <c r="I88" s="90"/>
      <c r="J88" s="91"/>
      <c r="K88" s="308">
        <v>0.05</v>
      </c>
      <c r="L88" s="857">
        <f>N82*K88</f>
        <v>14090.20475963255</v>
      </c>
      <c r="M88" s="858"/>
      <c r="N88" s="54"/>
    </row>
    <row r="89" spans="1:14" ht="15.75" thickBot="1">
      <c r="B89" s="94" t="s">
        <v>974</v>
      </c>
      <c r="C89" s="95"/>
      <c r="D89" s="95"/>
      <c r="E89" s="95"/>
      <c r="F89" s="95"/>
      <c r="G89" s="95"/>
      <c r="H89" s="95"/>
      <c r="I89" s="96"/>
      <c r="J89" s="97"/>
      <c r="K89" s="309">
        <v>0.05</v>
      </c>
      <c r="L89" s="859">
        <f>N82*K89</f>
        <v>14090.20475963255</v>
      </c>
      <c r="M89" s="860"/>
      <c r="N89" s="54"/>
    </row>
    <row r="90" spans="1:14" ht="15.75" thickBot="1">
      <c r="B90" s="823" t="s">
        <v>953</v>
      </c>
      <c r="C90" s="824"/>
      <c r="D90" s="824"/>
      <c r="E90" s="824"/>
      <c r="F90" s="824"/>
      <c r="G90" s="824"/>
      <c r="H90" s="824"/>
      <c r="I90" s="824"/>
      <c r="J90" s="824"/>
      <c r="K90" s="824"/>
      <c r="L90" s="824"/>
      <c r="M90" s="825"/>
      <c r="N90" s="55">
        <f>L87+L88+L89</f>
        <v>84541.228557795315</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366345.32375044632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1085</v>
      </c>
      <c r="C31" s="84" t="s">
        <v>2071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92651.178428983636</v>
      </c>
      <c r="L36" s="274"/>
      <c r="M36" s="275">
        <v>150</v>
      </c>
      <c r="N36" s="276">
        <f>K36/M36</f>
        <v>617.67452285989089</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182579.64527440898</v>
      </c>
      <c r="L37" s="274"/>
      <c r="M37" s="275">
        <v>150</v>
      </c>
      <c r="N37" s="276">
        <f>K37/M37</f>
        <v>1217.1976351627266</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321263.04159101949</v>
      </c>
      <c r="L38" s="274"/>
      <c r="M38" s="275">
        <v>150</v>
      </c>
      <c r="N38" s="276">
        <f>K38/M38</f>
        <v>2141.7536106067964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2.0863498333333332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3978.7121184627472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283">
        <v>0.13</v>
      </c>
      <c r="J58" s="290">
        <v>1</v>
      </c>
      <c r="K58" s="283">
        <f>I58*J58</f>
        <v>0.13</v>
      </c>
      <c r="L58" s="827">
        <f>VLOOKUP(A58,TRANSPORTE!A5:D117,4,FALSE)</f>
        <v>1618.8493538748967</v>
      </c>
      <c r="M58" s="828"/>
      <c r="N58" s="291">
        <f>K58*L58</f>
        <v>210.45041600373656</v>
      </c>
    </row>
    <row r="59" spans="1:14">
      <c r="B59" s="49"/>
      <c r="C59" s="50"/>
      <c r="D59" s="50"/>
      <c r="E59" s="50"/>
      <c r="F59" s="50"/>
      <c r="G59" s="50"/>
      <c r="H59" s="315"/>
      <c r="I59" s="283"/>
      <c r="J59" s="290"/>
      <c r="K59" s="283"/>
      <c r="L59" s="827"/>
      <c r="M59" s="828"/>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210.45041600373656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1200</v>
      </c>
      <c r="N69" s="399">
        <f>K69/M69</f>
        <v>208.63498333333331</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208.63498333333331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4397.7975177998169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879.55950355996345</v>
      </c>
      <c r="M82" s="858"/>
      <c r="N82" s="54"/>
    </row>
    <row r="83" spans="1:14">
      <c r="B83" s="92" t="s">
        <v>973</v>
      </c>
      <c r="C83" s="93"/>
      <c r="D83" s="93"/>
      <c r="E83" s="93"/>
      <c r="F83" s="93"/>
      <c r="G83" s="93"/>
      <c r="H83" s="93"/>
      <c r="I83" s="90"/>
      <c r="J83" s="91"/>
      <c r="K83" s="308">
        <v>0.05</v>
      </c>
      <c r="L83" s="857">
        <f>N77*K83</f>
        <v>219.88987588999086</v>
      </c>
      <c r="M83" s="858"/>
      <c r="N83" s="54"/>
    </row>
    <row r="84" spans="1:14" ht="15.75" thickBot="1">
      <c r="B84" s="94" t="s">
        <v>974</v>
      </c>
      <c r="C84" s="95"/>
      <c r="D84" s="95"/>
      <c r="E84" s="95"/>
      <c r="F84" s="95"/>
      <c r="G84" s="95"/>
      <c r="H84" s="95"/>
      <c r="I84" s="96"/>
      <c r="J84" s="97"/>
      <c r="K84" s="309">
        <v>0.05</v>
      </c>
      <c r="L84" s="859">
        <f>N77*K84</f>
        <v>219.88987588999086</v>
      </c>
      <c r="M84" s="860"/>
      <c r="N84" s="54"/>
    </row>
    <row r="85" spans="1:14" ht="15.75" thickBot="1">
      <c r="B85" s="823" t="s">
        <v>953</v>
      </c>
      <c r="C85" s="824"/>
      <c r="D85" s="824"/>
      <c r="E85" s="824"/>
      <c r="F85" s="824"/>
      <c r="G85" s="824"/>
      <c r="H85" s="824"/>
      <c r="I85" s="824"/>
      <c r="J85" s="824"/>
      <c r="K85" s="824"/>
      <c r="L85" s="824"/>
      <c r="M85" s="825"/>
      <c r="N85" s="55">
        <f>L82+L83+L84</f>
        <v>1319.3392553399451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5717.1367731397622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2016</v>
      </c>
      <c r="C31" s="84" t="s">
        <v>2073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92651.178428983636</v>
      </c>
      <c r="L36" s="274"/>
      <c r="M36" s="275">
        <v>300</v>
      </c>
      <c r="N36" s="276">
        <f>K36/M36</f>
        <v>308.83726142994544</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182579.64527440898</v>
      </c>
      <c r="L37" s="274"/>
      <c r="M37" s="275">
        <v>300</v>
      </c>
      <c r="N37" s="276">
        <f>K37/M37</f>
        <v>608.59881758136328</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321263.04159101949</v>
      </c>
      <c r="L38" s="274"/>
      <c r="M38" s="275">
        <v>300</v>
      </c>
      <c r="N38" s="276">
        <f>K38/M38</f>
        <v>1070.8768053033982</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1.0431749166666666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1989.3560592313736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417">
        <v>6.5000000000000002E-2</v>
      </c>
      <c r="J58" s="290">
        <v>1</v>
      </c>
      <c r="K58" s="417">
        <f>I58*J58</f>
        <v>6.5000000000000002E-2</v>
      </c>
      <c r="L58" s="827">
        <f>VLOOKUP(A58,TRANSPORTE!A5:D117,4,FALSE)</f>
        <v>1618.8493538748967</v>
      </c>
      <c r="M58" s="828"/>
      <c r="N58" s="291">
        <f>K58*L58</f>
        <v>105.22520800186828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105.22520800186828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2400</v>
      </c>
      <c r="N69" s="399">
        <f>K69/M69</f>
        <v>104.31749166666665</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104.31749166666665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2198.8987588999084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439.77975177998172</v>
      </c>
      <c r="M82" s="858"/>
      <c r="N82" s="54"/>
    </row>
    <row r="83" spans="1:14">
      <c r="B83" s="92" t="s">
        <v>973</v>
      </c>
      <c r="C83" s="93"/>
      <c r="D83" s="93"/>
      <c r="E83" s="93"/>
      <c r="F83" s="93"/>
      <c r="G83" s="93"/>
      <c r="H83" s="93"/>
      <c r="I83" s="90"/>
      <c r="J83" s="91"/>
      <c r="K83" s="308">
        <v>0.05</v>
      </c>
      <c r="L83" s="857">
        <f>N77*K83</f>
        <v>109.94493794499543</v>
      </c>
      <c r="M83" s="858"/>
      <c r="N83" s="54"/>
    </row>
    <row r="84" spans="1:14" ht="15.75" thickBot="1">
      <c r="B84" s="94" t="s">
        <v>974</v>
      </c>
      <c r="C84" s="95"/>
      <c r="D84" s="95"/>
      <c r="E84" s="95"/>
      <c r="F84" s="95"/>
      <c r="G84" s="95"/>
      <c r="H84" s="95"/>
      <c r="I84" s="96"/>
      <c r="J84" s="97"/>
      <c r="K84" s="309">
        <v>0.05</v>
      </c>
      <c r="L84" s="859">
        <f>N77*K84</f>
        <v>109.94493794499543</v>
      </c>
      <c r="M84" s="860"/>
      <c r="N84" s="54"/>
    </row>
    <row r="85" spans="1:14" ht="15.75" thickBot="1">
      <c r="B85" s="823" t="s">
        <v>953</v>
      </c>
      <c r="C85" s="824"/>
      <c r="D85" s="824"/>
      <c r="E85" s="824"/>
      <c r="F85" s="824"/>
      <c r="G85" s="824"/>
      <c r="H85" s="824"/>
      <c r="I85" s="824"/>
      <c r="J85" s="824"/>
      <c r="K85" s="824"/>
      <c r="L85" s="824"/>
      <c r="M85" s="825"/>
      <c r="N85" s="55">
        <f>L82+L83+L84</f>
        <v>659.66962766997256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2858.5683865698811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1086</v>
      </c>
      <c r="C31" s="84" t="s">
        <v>2074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18</v>
      </c>
      <c r="N36" s="276">
        <f>K36/M36</f>
        <v>3253.913814894654</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108920.87520616011</v>
      </c>
      <c r="L37" s="274"/>
      <c r="M37" s="275">
        <v>18</v>
      </c>
      <c r="N37" s="276">
        <f>K37/M37</f>
        <v>6051.1597336755622</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18</v>
      </c>
      <c r="N38" s="276">
        <f>K38/M38</f>
        <v>7393.9981674213532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590090.47190995573</v>
      </c>
      <c r="L39" s="840">
        <v>18</v>
      </c>
      <c r="M39" s="841"/>
      <c r="N39" s="276">
        <f>K39/L39</f>
        <v>32782.803994997543</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132770.83572902431</v>
      </c>
      <c r="L40" s="280"/>
      <c r="M40" s="281">
        <v>18</v>
      </c>
      <c r="N40" s="276">
        <f>K40/M40</f>
        <v>7376.1575405013509</v>
      </c>
    </row>
    <row r="41" spans="1:14">
      <c r="B41" s="843" t="s">
        <v>952</v>
      </c>
      <c r="C41" s="844"/>
      <c r="D41" s="844"/>
      <c r="E41" s="41"/>
      <c r="F41" s="42"/>
      <c r="G41" s="42"/>
      <c r="H41" s="43"/>
      <c r="I41" s="39"/>
      <c r="J41" s="40"/>
      <c r="K41" s="283"/>
      <c r="L41" s="280"/>
      <c r="M41" s="405">
        <v>0.01</v>
      </c>
      <c r="N41" s="348">
        <f>N75*M41</f>
        <v>33.488139834333886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56891.521391324801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94292.239379733102</v>
      </c>
      <c r="N48" s="276">
        <f>K48*M48</f>
        <v>3300.2283782906588</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68759.173828702726</v>
      </c>
      <c r="N49" s="276">
        <f>K49*M49</f>
        <v>17189.793457175681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20490.021835466341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417">
        <v>0.28500000000000003</v>
      </c>
      <c r="J58" s="290">
        <v>1</v>
      </c>
      <c r="K58" s="417">
        <f>I58*J58</f>
        <v>0.28500000000000003</v>
      </c>
      <c r="L58" s="827">
        <f>VLOOKUP(A58,TRANSPORTE!A5:D117,4,FALSE)</f>
        <v>1772.414060984222</v>
      </c>
      <c r="M58" s="828"/>
      <c r="N58" s="291">
        <f>K58*L58</f>
        <v>505.13800738050332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505.13800738050332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15</v>
      </c>
      <c r="B69" s="52" t="str">
        <f>VLOOKUP(A69,'MANO DE OBRA'!A8:D68,3,FALSE)</f>
        <v>Obrero (6)</v>
      </c>
      <c r="C69" s="50"/>
      <c r="D69" s="50"/>
      <c r="E69" s="50"/>
      <c r="F69" s="50"/>
      <c r="G69" s="50"/>
      <c r="H69" s="50"/>
      <c r="I69" s="296">
        <f>K69/J69*100</f>
        <v>202996.19999999998</v>
      </c>
      <c r="J69" s="297">
        <v>185</v>
      </c>
      <c r="K69" s="298">
        <f>VLOOKUP(A69,'MANO DE OBRA'!A8:D99,4,FALSE)</f>
        <v>375542.97</v>
      </c>
      <c r="L69" s="53"/>
      <c r="M69" s="299">
        <v>144</v>
      </c>
      <c r="N69" s="399">
        <f>K69/M69</f>
        <v>2607.9372916666666</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3348.8139834333888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81235.495217605028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16247.099043521006</v>
      </c>
      <c r="M82" s="858"/>
      <c r="N82" s="54"/>
    </row>
    <row r="83" spans="1:14">
      <c r="B83" s="92" t="s">
        <v>973</v>
      </c>
      <c r="C83" s="93"/>
      <c r="D83" s="93"/>
      <c r="E83" s="93"/>
      <c r="F83" s="93"/>
      <c r="G83" s="93"/>
      <c r="H83" s="93"/>
      <c r="I83" s="90"/>
      <c r="J83" s="91"/>
      <c r="K83" s="308">
        <v>0.05</v>
      </c>
      <c r="L83" s="857">
        <f>N77*K83</f>
        <v>4061.7747608802515</v>
      </c>
      <c r="M83" s="858"/>
      <c r="N83" s="54"/>
    </row>
    <row r="84" spans="1:14" ht="15.75" thickBot="1">
      <c r="B84" s="94" t="s">
        <v>974</v>
      </c>
      <c r="C84" s="95"/>
      <c r="D84" s="95"/>
      <c r="E84" s="95"/>
      <c r="F84" s="95"/>
      <c r="G84" s="95"/>
      <c r="H84" s="95"/>
      <c r="I84" s="96"/>
      <c r="J84" s="97"/>
      <c r="K84" s="309">
        <v>0.05</v>
      </c>
      <c r="L84" s="859">
        <f>N77*K84</f>
        <v>4061.7747608802515</v>
      </c>
      <c r="M84" s="860"/>
      <c r="N84" s="54"/>
    </row>
    <row r="85" spans="1:14" ht="15.75" thickBot="1">
      <c r="B85" s="823" t="s">
        <v>953</v>
      </c>
      <c r="C85" s="824"/>
      <c r="D85" s="824"/>
      <c r="E85" s="824"/>
      <c r="F85" s="824"/>
      <c r="G85" s="824"/>
      <c r="H85" s="824"/>
      <c r="I85" s="824"/>
      <c r="J85" s="824"/>
      <c r="K85" s="824"/>
      <c r="L85" s="824"/>
      <c r="M85" s="825"/>
      <c r="N85" s="55">
        <f>L82+L83+L84</f>
        <v>24370.64856528151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105606.14378288653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1087</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12</v>
      </c>
      <c r="N36" s="276">
        <f>K36/M36</f>
        <v>4880.8707223419815</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108920.87520616011</v>
      </c>
      <c r="L37" s="274"/>
      <c r="M37" s="275">
        <v>12</v>
      </c>
      <c r="N37" s="276">
        <f>K37/M37</f>
        <v>9076.7396005133432</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133091.96701358436</v>
      </c>
      <c r="L38" s="274"/>
      <c r="M38" s="275">
        <v>12</v>
      </c>
      <c r="N38" s="276">
        <f>K38/M38</f>
        <v>11090.99725113203</v>
      </c>
    </row>
    <row r="39" spans="1:14">
      <c r="A39" s="116" t="s">
        <v>299</v>
      </c>
      <c r="B39" s="836" t="str">
        <f>VLOOKUP(A39,EQUIPOS!A7:D154,3,FALSE)</f>
        <v xml:space="preserve">Recicladora, potencia 430HP </v>
      </c>
      <c r="C39" s="837"/>
      <c r="D39" s="837"/>
      <c r="E39" s="837"/>
      <c r="F39" s="837"/>
      <c r="G39" s="837"/>
      <c r="H39" s="838"/>
      <c r="I39" s="271"/>
      <c r="J39" s="272"/>
      <c r="K39" s="273">
        <f>VLOOKUP(A39,EQUIPOS!A7:D164,4,FALSE)</f>
        <v>590090.47190995573</v>
      </c>
      <c r="L39" s="274"/>
      <c r="M39" s="275">
        <v>12</v>
      </c>
      <c r="N39" s="276">
        <f>K39/M39</f>
        <v>49174.205992496311</v>
      </c>
    </row>
    <row r="40" spans="1:14">
      <c r="A40" t="s">
        <v>365</v>
      </c>
      <c r="B40" s="836" t="str">
        <f>VLOOKUP(A40,EQUIPOS!A8:D154,3,FALSE)</f>
        <v xml:space="preserve">Vibrocompatador, potencia 153 HP, peso 10 Ton. </v>
      </c>
      <c r="C40" s="837"/>
      <c r="D40" s="837"/>
      <c r="E40" s="837"/>
      <c r="F40" s="837"/>
      <c r="G40" s="837"/>
      <c r="H40" s="838"/>
      <c r="I40" s="271"/>
      <c r="J40" s="272"/>
      <c r="K40" s="273">
        <f>VLOOKUP(A40,EQUIPOS!A8:D165,4,FALSE)</f>
        <v>132770.83572902431</v>
      </c>
      <c r="L40" s="274"/>
      <c r="M40" s="275">
        <v>12</v>
      </c>
      <c r="N40" s="276">
        <f>K40/M40</f>
        <v>11064.236310752027</v>
      </c>
    </row>
    <row r="41" spans="1:14">
      <c r="B41" s="836"/>
      <c r="C41" s="837"/>
      <c r="D41" s="837"/>
      <c r="E41" s="837"/>
      <c r="F41" s="837"/>
      <c r="G41" s="837"/>
      <c r="H41" s="838"/>
      <c r="I41" s="839"/>
      <c r="J41" s="820"/>
      <c r="K41" s="273"/>
      <c r="L41" s="840"/>
      <c r="M41" s="841"/>
      <c r="N41" s="276"/>
    </row>
    <row r="42" spans="1:14">
      <c r="B42" s="836"/>
      <c r="C42" s="837"/>
      <c r="D42" s="837"/>
      <c r="E42" s="842"/>
      <c r="F42" s="837"/>
      <c r="G42" s="837"/>
      <c r="H42" s="838"/>
      <c r="I42" s="39"/>
      <c r="J42" s="40"/>
      <c r="K42" s="278"/>
      <c r="L42" s="280"/>
      <c r="M42" s="281"/>
      <c r="N42" s="282"/>
    </row>
    <row r="43" spans="1:14">
      <c r="B43" s="843" t="s">
        <v>952</v>
      </c>
      <c r="C43" s="956"/>
      <c r="D43" s="956"/>
      <c r="E43" s="41"/>
      <c r="F43" s="42"/>
      <c r="G43" s="42"/>
      <c r="H43" s="43"/>
      <c r="I43" s="39"/>
      <c r="J43" s="40"/>
      <c r="K43" s="283"/>
      <c r="L43" s="280"/>
      <c r="M43" s="405">
        <v>0.1</v>
      </c>
      <c r="N43" s="348">
        <f>N77*M43</f>
        <v>502.32209751500835</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85789.371974750698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48.603551175819234</v>
      </c>
      <c r="N50" s="276">
        <f>K50*M50</f>
        <v>3645.2663381864427</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3437.3511470454382</v>
      </c>
      <c r="N51" s="276">
        <f>K51*M51</f>
        <v>4468.55649115907</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SUM(N50:N54)</f>
        <v>8113.8228293455122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202996.19999999998</v>
      </c>
      <c r="J72" s="297">
        <v>185</v>
      </c>
      <c r="K72" s="298">
        <f>VLOOKUP(A72,'MANO DE OBRA'!A8:D100,4,FALSE)</f>
        <v>375542.97</v>
      </c>
      <c r="L72" s="53"/>
      <c r="M72" s="303">
        <v>96</v>
      </c>
      <c r="N72" s="399">
        <f>K72/M72</f>
        <v>3911.9059374999997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5023.2209751500832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N45+N55+N66+N77</f>
        <v>98926.415779246294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19785.283155849262</v>
      </c>
      <c r="M84" s="858"/>
      <c r="N84" s="54"/>
    </row>
    <row r="85" spans="1:14">
      <c r="B85" s="92" t="s">
        <v>973</v>
      </c>
      <c r="C85" s="93"/>
      <c r="D85" s="93"/>
      <c r="E85" s="93"/>
      <c r="F85" s="93"/>
      <c r="G85" s="93"/>
      <c r="H85" s="93"/>
      <c r="I85" s="90"/>
      <c r="J85" s="91"/>
      <c r="K85" s="308">
        <v>0.05</v>
      </c>
      <c r="L85" s="857">
        <f>N79*K85</f>
        <v>4946.3207889623154</v>
      </c>
      <c r="M85" s="858"/>
      <c r="N85" s="54"/>
    </row>
    <row r="86" spans="1:14" ht="15.75" thickBot="1">
      <c r="B86" s="94" t="s">
        <v>974</v>
      </c>
      <c r="C86" s="95"/>
      <c r="D86" s="95"/>
      <c r="E86" s="95"/>
      <c r="F86" s="95"/>
      <c r="G86" s="95"/>
      <c r="H86" s="95"/>
      <c r="I86" s="96"/>
      <c r="J86" s="97"/>
      <c r="K86" s="309">
        <v>0.05</v>
      </c>
      <c r="L86" s="859">
        <f>N79*K86</f>
        <v>4946.3207889623154</v>
      </c>
      <c r="M86" s="860"/>
      <c r="N86" s="54"/>
    </row>
    <row r="87" spans="1:14" ht="15.75" thickBot="1">
      <c r="B87" s="823" t="s">
        <v>953</v>
      </c>
      <c r="C87" s="824"/>
      <c r="D87" s="824"/>
      <c r="E87" s="824"/>
      <c r="F87" s="824"/>
      <c r="G87" s="824"/>
      <c r="H87" s="824"/>
      <c r="I87" s="824"/>
      <c r="J87" s="824"/>
      <c r="K87" s="824"/>
      <c r="L87" s="824"/>
      <c r="M87" s="825"/>
      <c r="N87" s="55">
        <f>L84+L85+L86</f>
        <v>29677.924733773893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128604.34051302019</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18</v>
      </c>
      <c r="N36" s="276">
        <f>K36/M36</f>
        <v>3253.913814894654</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108920.87520616011</v>
      </c>
      <c r="L37" s="274"/>
      <c r="M37" s="275">
        <v>18</v>
      </c>
      <c r="N37" s="276">
        <f>K37/M37</f>
        <v>6051.1597336755622</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18</v>
      </c>
      <c r="N38" s="276">
        <f>K38/M38</f>
        <v>7393.9981674213532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590090.47190995573</v>
      </c>
      <c r="L39" s="840">
        <v>18</v>
      </c>
      <c r="M39" s="841"/>
      <c r="N39" s="276">
        <f>K39/L39</f>
        <v>32782.803994997543</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132770.83572902431</v>
      </c>
      <c r="L40" s="280"/>
      <c r="M40" s="281">
        <v>18</v>
      </c>
      <c r="N40" s="276">
        <f>K40/M40</f>
        <v>7376.1575405013509</v>
      </c>
    </row>
    <row r="41" spans="1:14">
      <c r="B41" s="324"/>
      <c r="C41" s="325"/>
      <c r="D41" s="325"/>
      <c r="E41" s="325"/>
      <c r="F41" s="327"/>
      <c r="G41" s="327"/>
      <c r="H41" s="128"/>
      <c r="I41" s="39"/>
      <c r="J41" s="40"/>
      <c r="K41" s="278"/>
      <c r="L41" s="280"/>
      <c r="M41" s="281"/>
      <c r="N41" s="276"/>
    </row>
    <row r="42" spans="1:14">
      <c r="B42" s="843" t="s">
        <v>952</v>
      </c>
      <c r="C42" s="844"/>
      <c r="D42" s="844"/>
      <c r="E42" s="41"/>
      <c r="F42" s="42"/>
      <c r="G42" s="42"/>
      <c r="H42" s="43"/>
      <c r="I42" s="39"/>
      <c r="J42" s="40"/>
      <c r="K42" s="283"/>
      <c r="L42" s="280"/>
      <c r="M42" s="405">
        <v>0.01</v>
      </c>
      <c r="N42" s="348">
        <f>N76*M42</f>
        <v>33.488139834333886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56891.521391324801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492613.2497184372</v>
      </c>
      <c r="N49" s="276">
        <f>K49*M49</f>
        <v>75369.827206920891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75369.827206920891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1466.8254297800459</v>
      </c>
      <c r="M59" s="828"/>
      <c r="N59" s="291">
        <f>K59*L59</f>
        <v>224.42429075634701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224.42429075634701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3348.8139834333888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135834.58687243544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27166.91737448709</v>
      </c>
      <c r="M83" s="858"/>
      <c r="N83" s="54"/>
    </row>
    <row r="84" spans="1:14">
      <c r="B84" s="92" t="s">
        <v>973</v>
      </c>
      <c r="C84" s="93"/>
      <c r="D84" s="93"/>
      <c r="E84" s="93"/>
      <c r="F84" s="93"/>
      <c r="G84" s="93"/>
      <c r="H84" s="93"/>
      <c r="I84" s="90"/>
      <c r="J84" s="91"/>
      <c r="K84" s="308">
        <v>0.05</v>
      </c>
      <c r="L84" s="857">
        <f>N78*K84</f>
        <v>6791.7293436217724</v>
      </c>
      <c r="M84" s="858"/>
      <c r="N84" s="54"/>
    </row>
    <row r="85" spans="1:14" ht="15.75" thickBot="1">
      <c r="B85" s="94" t="s">
        <v>974</v>
      </c>
      <c r="C85" s="95"/>
      <c r="D85" s="95"/>
      <c r="E85" s="95"/>
      <c r="F85" s="95"/>
      <c r="G85" s="95"/>
      <c r="H85" s="95"/>
      <c r="I85" s="96"/>
      <c r="J85" s="97"/>
      <c r="K85" s="309">
        <v>0.05</v>
      </c>
      <c r="L85" s="859">
        <f>N78*K85</f>
        <v>6791.7293436217724</v>
      </c>
      <c r="M85" s="860"/>
      <c r="N85" s="54"/>
    </row>
    <row r="86" spans="1:14" ht="15.75" thickBot="1">
      <c r="B86" s="823" t="s">
        <v>953</v>
      </c>
      <c r="C86" s="824"/>
      <c r="D86" s="824"/>
      <c r="E86" s="824"/>
      <c r="F86" s="824"/>
      <c r="G86" s="824"/>
      <c r="H86" s="824"/>
      <c r="I86" s="824"/>
      <c r="J86" s="824"/>
      <c r="K86" s="824"/>
      <c r="L86" s="824"/>
      <c r="M86" s="825"/>
      <c r="N86" s="55">
        <f>L83+L84+L85</f>
        <v>40750.376061730633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176584.96293416608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1598</v>
      </c>
      <c r="C31" s="84" t="s">
        <v>2079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18</v>
      </c>
      <c r="N36" s="276">
        <f>K36/M36</f>
        <v>3253.913814894654</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108920.87520616011</v>
      </c>
      <c r="L37" s="274"/>
      <c r="M37" s="275">
        <v>18</v>
      </c>
      <c r="N37" s="276">
        <f>K37/M37</f>
        <v>6051.1597336755622</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18</v>
      </c>
      <c r="N38" s="276">
        <f>K38/M38</f>
        <v>7393.9981674213532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590090.47190995573</v>
      </c>
      <c r="L39" s="840">
        <v>18</v>
      </c>
      <c r="M39" s="841"/>
      <c r="N39" s="276">
        <f>K39/L39</f>
        <v>32782.803994997543</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132770.83572902431</v>
      </c>
      <c r="L40" s="280"/>
      <c r="M40" s="281">
        <v>18</v>
      </c>
      <c r="N40" s="276">
        <f>K40/M40</f>
        <v>7376.1575405013509</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33.488139834333886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56891.521391324801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499077.99052839045</v>
      </c>
      <c r="N49" s="276">
        <f>K49*M49</f>
        <v>76358.932550843732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76358.932550843732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1389.2726847181457</v>
      </c>
      <c r="M59" s="828"/>
      <c r="N59" s="291">
        <f>K59*L59</f>
        <v>212.55872076187629</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212.55872076187629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3348.8139834333888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136811.8266463638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27362.365329272761</v>
      </c>
      <c r="M83" s="858"/>
      <c r="N83" s="54"/>
    </row>
    <row r="84" spans="1:14">
      <c r="B84" s="92" t="s">
        <v>973</v>
      </c>
      <c r="C84" s="93"/>
      <c r="D84" s="93"/>
      <c r="E84" s="93"/>
      <c r="F84" s="93"/>
      <c r="G84" s="93"/>
      <c r="H84" s="93"/>
      <c r="I84" s="90"/>
      <c r="J84" s="91"/>
      <c r="K84" s="308">
        <v>0.05</v>
      </c>
      <c r="L84" s="857">
        <f>N78*K84</f>
        <v>6840.5913323181903</v>
      </c>
      <c r="M84" s="858"/>
      <c r="N84" s="54"/>
    </row>
    <row r="85" spans="1:14" ht="15.75" thickBot="1">
      <c r="B85" s="94" t="s">
        <v>974</v>
      </c>
      <c r="C85" s="95"/>
      <c r="D85" s="95"/>
      <c r="E85" s="95"/>
      <c r="F85" s="95"/>
      <c r="G85" s="95"/>
      <c r="H85" s="95"/>
      <c r="I85" s="96"/>
      <c r="J85" s="97"/>
      <c r="K85" s="309">
        <v>0.05</v>
      </c>
      <c r="L85" s="859">
        <f>N78*K85</f>
        <v>6840.5913323181903</v>
      </c>
      <c r="M85" s="860"/>
      <c r="N85" s="54"/>
    </row>
    <row r="86" spans="1:14" ht="15.75" thickBot="1">
      <c r="B86" s="823" t="s">
        <v>953</v>
      </c>
      <c r="C86" s="824"/>
      <c r="D86" s="824"/>
      <c r="E86" s="824"/>
      <c r="F86" s="824"/>
      <c r="G86" s="824"/>
      <c r="H86" s="824"/>
      <c r="I86" s="824"/>
      <c r="J86" s="824"/>
      <c r="K86" s="824"/>
      <c r="L86" s="824"/>
      <c r="M86" s="825"/>
      <c r="N86" s="55">
        <f>L83+L84+L85</f>
        <v>41043.547993909138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177855.37464027293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15</v>
      </c>
      <c r="N36" s="276">
        <f>K36/M36</f>
        <v>3904.6965778735848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108920.87520616011</v>
      </c>
      <c r="L37" s="274"/>
      <c r="M37" s="275">
        <v>15</v>
      </c>
      <c r="N37" s="276">
        <f>K37/M37</f>
        <v>7261.3916804106739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15</v>
      </c>
      <c r="N38" s="276">
        <f>K38/M38</f>
        <v>8872.7978009056242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590090.47190995573</v>
      </c>
      <c r="L39" s="840">
        <v>15</v>
      </c>
      <c r="M39" s="841"/>
      <c r="N39" s="276">
        <f>K39/L39</f>
        <v>39339.364793997047</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132770.83572902431</v>
      </c>
      <c r="L40" s="280"/>
      <c r="M40" s="281">
        <v>15</v>
      </c>
      <c r="N40" s="276">
        <f>K40/M40</f>
        <v>8851.3890486016207</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40.185767801200662</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68269.825669589758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492613.2497184372</v>
      </c>
      <c r="N49" s="276">
        <f>K49*M49</f>
        <v>75369.827206920891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75369.827206920891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1466.8254297800459</v>
      </c>
      <c r="M59" s="828"/>
      <c r="N59" s="291">
        <f>K59*L59</f>
        <v>224.42429075634701</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224.42429075634701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4018.5767801200664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147882.65394738704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29576.530789477409</v>
      </c>
      <c r="M83" s="858"/>
      <c r="N83" s="54"/>
    </row>
    <row r="84" spans="1:14">
      <c r="B84" s="92" t="s">
        <v>973</v>
      </c>
      <c r="C84" s="93"/>
      <c r="D84" s="93"/>
      <c r="E84" s="93"/>
      <c r="F84" s="93"/>
      <c r="G84" s="93"/>
      <c r="H84" s="93"/>
      <c r="I84" s="90"/>
      <c r="J84" s="91"/>
      <c r="K84" s="308">
        <v>0.05</v>
      </c>
      <c r="L84" s="857">
        <f>N78*K84</f>
        <v>7394.1326973693522</v>
      </c>
      <c r="M84" s="858"/>
      <c r="N84" s="54"/>
    </row>
    <row r="85" spans="1:14" ht="15.75" thickBot="1">
      <c r="B85" s="94" t="s">
        <v>974</v>
      </c>
      <c r="C85" s="95"/>
      <c r="D85" s="95"/>
      <c r="E85" s="95"/>
      <c r="F85" s="95"/>
      <c r="G85" s="95"/>
      <c r="H85" s="95"/>
      <c r="I85" s="96"/>
      <c r="J85" s="97"/>
      <c r="K85" s="309">
        <v>0.05</v>
      </c>
      <c r="L85" s="859">
        <f>N78*K85</f>
        <v>7394.1326973693522</v>
      </c>
      <c r="M85" s="860"/>
      <c r="N85" s="54"/>
    </row>
    <row r="86" spans="1:14" ht="15.75" thickBot="1">
      <c r="B86" s="823" t="s">
        <v>953</v>
      </c>
      <c r="C86" s="824"/>
      <c r="D86" s="824"/>
      <c r="E86" s="824"/>
      <c r="F86" s="824"/>
      <c r="G86" s="824"/>
      <c r="H86" s="824"/>
      <c r="I86" s="824"/>
      <c r="J86" s="824"/>
      <c r="K86" s="824"/>
      <c r="L86" s="824"/>
      <c r="M86" s="825"/>
      <c r="N86" s="55">
        <f>L83+L84+L85</f>
        <v>44364.796184216109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192247.45013160314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1600</v>
      </c>
      <c r="C31" s="84" t="s">
        <v>2083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275">
        <v>15</v>
      </c>
      <c r="N36" s="276">
        <f>K36/M36</f>
        <v>3904.6965778735848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108920.87520616011</v>
      </c>
      <c r="L37" s="274"/>
      <c r="M37" s="275">
        <v>15</v>
      </c>
      <c r="N37" s="276">
        <f>K37/M37</f>
        <v>7261.3916804106739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133091.96701358436</v>
      </c>
      <c r="L38" s="274"/>
      <c r="M38" s="275">
        <v>15</v>
      </c>
      <c r="N38" s="276">
        <f>K38/M38</f>
        <v>8872.7978009056242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590090.47190995573</v>
      </c>
      <c r="L39" s="840">
        <v>15</v>
      </c>
      <c r="M39" s="841"/>
      <c r="N39" s="276">
        <f>K39/L39</f>
        <v>39339.364793997047</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132770.83572902431</v>
      </c>
      <c r="L40" s="280"/>
      <c r="M40" s="281">
        <v>15</v>
      </c>
      <c r="N40" s="276">
        <f>K40/M40</f>
        <v>8851.3890486016207</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40.185767801200662</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68269.825669589758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499077.99052839045</v>
      </c>
      <c r="N49" s="276">
        <f>K49*M49</f>
        <v>76358.932550843732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76358.932550843732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1389.2726847181457</v>
      </c>
      <c r="M59" s="828"/>
      <c r="N59" s="291">
        <f>K59*L59</f>
        <v>212.55872076187629</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212.55872076187629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4018.5767801200664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148859.89372131543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29771.978744263088</v>
      </c>
      <c r="M83" s="858"/>
      <c r="N83" s="54"/>
    </row>
    <row r="84" spans="1:14">
      <c r="B84" s="92" t="s">
        <v>973</v>
      </c>
      <c r="C84" s="93"/>
      <c r="D84" s="93"/>
      <c r="E84" s="93"/>
      <c r="F84" s="93"/>
      <c r="G84" s="93"/>
      <c r="H84" s="93"/>
      <c r="I84" s="90"/>
      <c r="J84" s="91"/>
      <c r="K84" s="308">
        <v>0.05</v>
      </c>
      <c r="L84" s="857">
        <f>N78*K84</f>
        <v>7442.9946860657719</v>
      </c>
      <c r="M84" s="858"/>
      <c r="N84" s="54"/>
    </row>
    <row r="85" spans="1:14" ht="15.75" thickBot="1">
      <c r="B85" s="94" t="s">
        <v>974</v>
      </c>
      <c r="C85" s="95"/>
      <c r="D85" s="95"/>
      <c r="E85" s="95"/>
      <c r="F85" s="95"/>
      <c r="G85" s="95"/>
      <c r="H85" s="95"/>
      <c r="I85" s="96"/>
      <c r="J85" s="97"/>
      <c r="K85" s="309">
        <v>0.05</v>
      </c>
      <c r="L85" s="859">
        <f>N78*K85</f>
        <v>7442.9946860657719</v>
      </c>
      <c r="M85" s="860"/>
      <c r="N85" s="54"/>
    </row>
    <row r="86" spans="1:14" ht="15.75" thickBot="1">
      <c r="B86" s="823" t="s">
        <v>953</v>
      </c>
      <c r="C86" s="824"/>
      <c r="D86" s="824"/>
      <c r="E86" s="824"/>
      <c r="F86" s="824"/>
      <c r="G86" s="824"/>
      <c r="H86" s="824"/>
      <c r="I86" s="824"/>
      <c r="J86" s="824"/>
      <c r="K86" s="824"/>
      <c r="L86" s="824"/>
      <c r="M86" s="825"/>
      <c r="N86" s="55">
        <f>L83+L84+L85</f>
        <v>44657.96811639463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193517.86183771005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1088</v>
      </c>
      <c r="C31" s="84" t="s">
        <v>2084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4.82229213614408</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4.82229213614408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12960.946980218463</v>
      </c>
      <c r="N49" s="276">
        <f>K49*M49</f>
        <v>13673.799064130477</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13673.799064130477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1000</v>
      </c>
      <c r="N70" s="399">
        <f>K70/M70</f>
        <v>375.54296999999997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482.22921361440797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14160.85056988103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2832.1701139762063</v>
      </c>
      <c r="M83" s="858"/>
      <c r="N83" s="54"/>
    </row>
    <row r="84" spans="1:14">
      <c r="B84" s="92" t="s">
        <v>973</v>
      </c>
      <c r="C84" s="93"/>
      <c r="D84" s="93"/>
      <c r="E84" s="93"/>
      <c r="F84" s="93"/>
      <c r="G84" s="93"/>
      <c r="H84" s="93"/>
      <c r="I84" s="90"/>
      <c r="J84" s="91"/>
      <c r="K84" s="308">
        <v>0.05</v>
      </c>
      <c r="L84" s="857">
        <f>N78*K84</f>
        <v>708.04252849405157</v>
      </c>
      <c r="M84" s="858"/>
      <c r="N84" s="54"/>
    </row>
    <row r="85" spans="1:14" ht="15.75" thickBot="1">
      <c r="B85" s="94" t="s">
        <v>974</v>
      </c>
      <c r="C85" s="95"/>
      <c r="D85" s="95"/>
      <c r="E85" s="95"/>
      <c r="F85" s="95"/>
      <c r="G85" s="95"/>
      <c r="H85" s="95"/>
      <c r="I85" s="96"/>
      <c r="J85" s="97"/>
      <c r="K85" s="309">
        <v>0.05</v>
      </c>
      <c r="L85" s="859">
        <f>N78*K85</f>
        <v>708.04252849405157</v>
      </c>
      <c r="M85" s="860"/>
      <c r="N85" s="54"/>
    </row>
    <row r="86" spans="1:14" ht="15.75" thickBot="1">
      <c r="B86" s="823" t="s">
        <v>953</v>
      </c>
      <c r="C86" s="824"/>
      <c r="D86" s="824"/>
      <c r="E86" s="824"/>
      <c r="F86" s="824"/>
      <c r="G86" s="824"/>
      <c r="H86" s="824"/>
      <c r="I86" s="824"/>
      <c r="J86" s="824"/>
      <c r="K86" s="824"/>
      <c r="L86" s="824"/>
      <c r="M86" s="825"/>
      <c r="N86" s="55">
        <f>L83+L84+L85</f>
        <v>4248.2551709643094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18409.105740845338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1089</v>
      </c>
      <c r="C31" s="222" t="s">
        <v>2085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164</v>
      </c>
      <c r="B36" s="836" t="str">
        <f>VLOOKUP(A36,EQUIPOS!A6:D154,3,FALSE)</f>
        <v>Compactador manual de rodillo</v>
      </c>
      <c r="C36" s="837"/>
      <c r="D36" s="837"/>
      <c r="E36" s="837"/>
      <c r="F36" s="837"/>
      <c r="G36" s="837"/>
      <c r="H36" s="838"/>
      <c r="I36" s="271"/>
      <c r="J36" s="272"/>
      <c r="K36" s="273">
        <f>VLOOKUP(A36,EQUIPOS!A6:D163,4,FALSE)</f>
        <v>55716.592750718497</v>
      </c>
      <c r="L36" s="274"/>
      <c r="M36" s="275">
        <v>2</v>
      </c>
      <c r="N36" s="276">
        <f>K36/M36</f>
        <v>27858.296375359248</v>
      </c>
    </row>
    <row r="37" spans="1:14">
      <c r="A37" s="116" t="s">
        <v>180</v>
      </c>
      <c r="B37" s="836" t="str">
        <f>VLOOKUP(A37,EQUIPOS!A7:D154,3,FALSE)</f>
        <v>Compresor 120 HP, con martillo.</v>
      </c>
      <c r="C37" s="837"/>
      <c r="D37" s="837"/>
      <c r="E37" s="837"/>
      <c r="F37" s="837"/>
      <c r="G37" s="837"/>
      <c r="H37" s="838"/>
      <c r="I37" s="271"/>
      <c r="J37" s="272"/>
      <c r="K37" s="273">
        <f>VLOOKUP(A37,EQUIPOS!A7:D164,4,FALSE)</f>
        <v>95705.950322682969</v>
      </c>
      <c r="L37" s="274"/>
      <c r="M37" s="275">
        <v>4</v>
      </c>
      <c r="N37" s="276">
        <f>K37/M37</f>
        <v>23926.487580670742</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5225.8799848604194</v>
      </c>
      <c r="L38" s="274"/>
      <c r="M38" s="275">
        <v>10</v>
      </c>
      <c r="N38" s="276">
        <f>K38/M38</f>
        <v>522.5879984860419</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1"/>
      <c r="J39" s="272"/>
      <c r="K39" s="273">
        <f>VLOOKUP(A39,EQUIPOS!A9:D166,4,FALSE)</f>
        <v>95653.7211243208</v>
      </c>
      <c r="L39" s="274"/>
      <c r="M39" s="275">
        <v>10</v>
      </c>
      <c r="N39" s="276">
        <f>K39/M39</f>
        <v>9565.37211243208</v>
      </c>
    </row>
    <row r="40" spans="1:14">
      <c r="A40" t="s">
        <v>129</v>
      </c>
      <c r="B40" s="836" t="str">
        <f>VLOOKUP(A40,EQUIPOS!A10:D154,3,FALSE)</f>
        <v xml:space="preserve">Buldozer, Potencia al volante de 140 HP, motor de 2200 RPM, longitud de hoja 4,80m. </v>
      </c>
      <c r="C40" s="837"/>
      <c r="D40" s="837"/>
      <c r="E40" s="837"/>
      <c r="F40" s="837"/>
      <c r="G40" s="837"/>
      <c r="H40" s="838"/>
      <c r="I40" s="271"/>
      <c r="J40" s="272"/>
      <c r="K40" s="273">
        <f>VLOOKUP(A40,EQUIPOS!A10:D167,4,FALSE)</f>
        <v>149815.72717415419</v>
      </c>
      <c r="L40" s="274"/>
      <c r="M40" s="275">
        <v>100</v>
      </c>
      <c r="N40" s="276">
        <f>K40/M40</f>
        <v>1498.157271741542</v>
      </c>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1506.9662925450248</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64877.86763123468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5347.740727983889</v>
      </c>
      <c r="N53" s="276">
        <f>K53*M53</f>
        <v>5347.740727983889</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5347.740727983889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1256</v>
      </c>
      <c r="B63" s="49" t="str">
        <f>VLOOKUP(A63,TRANSPORTE!A5:D117,3,FALSE)</f>
        <v>Transporte de material de excavación</v>
      </c>
      <c r="C63" s="321"/>
      <c r="D63" s="321"/>
      <c r="E63" s="321"/>
      <c r="F63" s="321"/>
      <c r="G63" s="321"/>
      <c r="H63" s="315" t="s">
        <v>1467</v>
      </c>
      <c r="I63" s="283">
        <v>1.3</v>
      </c>
      <c r="J63" s="290">
        <v>1</v>
      </c>
      <c r="K63" s="283">
        <f>I63*J63</f>
        <v>1.3</v>
      </c>
      <c r="L63" s="827">
        <f>VLOOKUP(A63,TRANSPORTE!A5:D117,4,FALSE)</f>
        <v>1318.0996686884564</v>
      </c>
      <c r="M63" s="828"/>
      <c r="N63" s="291">
        <f>K63*L63</f>
        <v>1713.5295692949933</v>
      </c>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1713.5295692949933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32</v>
      </c>
      <c r="N74" s="399">
        <f>K74/M74</f>
        <v>11735.717812499999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15069.662925450248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87008.80085396381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17401.760170792764</v>
      </c>
      <c r="M87" s="858"/>
      <c r="N87" s="54"/>
    </row>
    <row r="88" spans="1:14">
      <c r="B88" s="92" t="s">
        <v>973</v>
      </c>
      <c r="C88" s="93"/>
      <c r="D88" s="93"/>
      <c r="E88" s="93"/>
      <c r="F88" s="93"/>
      <c r="G88" s="93"/>
      <c r="H88" s="93"/>
      <c r="I88" s="90"/>
      <c r="J88" s="91"/>
      <c r="K88" s="308">
        <v>0.05</v>
      </c>
      <c r="L88" s="857">
        <f>N82*K88</f>
        <v>4350.4400426981911</v>
      </c>
      <c r="M88" s="858"/>
      <c r="N88" s="54"/>
    </row>
    <row r="89" spans="1:14" ht="15.75" thickBot="1">
      <c r="B89" s="94" t="s">
        <v>974</v>
      </c>
      <c r="C89" s="95"/>
      <c r="D89" s="95"/>
      <c r="E89" s="95"/>
      <c r="F89" s="95"/>
      <c r="G89" s="95"/>
      <c r="H89" s="95"/>
      <c r="I89" s="96"/>
      <c r="J89" s="97"/>
      <c r="K89" s="309">
        <v>0.05</v>
      </c>
      <c r="L89" s="859">
        <f>N82*K89</f>
        <v>4350.4400426981911</v>
      </c>
      <c r="M89" s="860"/>
      <c r="N89" s="54"/>
    </row>
    <row r="90" spans="1:14" ht="15.75" thickBot="1">
      <c r="B90" s="823" t="s">
        <v>953</v>
      </c>
      <c r="C90" s="824"/>
      <c r="D90" s="824"/>
      <c r="E90" s="824"/>
      <c r="F90" s="824"/>
      <c r="G90" s="824"/>
      <c r="H90" s="824"/>
      <c r="I90" s="824"/>
      <c r="J90" s="824"/>
      <c r="K90" s="824"/>
      <c r="L90" s="824"/>
      <c r="M90" s="825"/>
      <c r="N90" s="55">
        <f>L87+L88+L89</f>
        <v>26102.640256189148</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113111.44111015295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1601</v>
      </c>
      <c r="C31" s="84" t="s">
        <v>2086</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275">
        <v>2</v>
      </c>
      <c r="N36" s="276">
        <f>K36/M36</f>
        <v>2491.726489994006</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271"/>
      <c r="J37" s="272"/>
      <c r="K37" s="273">
        <f>VLOOKUP(A37,EQUIPOS!A7:D164,4,FALSE)</f>
        <v>95653.7211243208</v>
      </c>
      <c r="L37" s="274"/>
      <c r="M37" s="275">
        <v>10</v>
      </c>
      <c r="N37" s="276">
        <f>K37/M37</f>
        <v>9565.37211243208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301.39325850900497</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12358.49186093509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80</v>
      </c>
      <c r="N74" s="399">
        <f>K74/M74</f>
        <v>4694.2871249999998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6027.8651701800991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18386.357031115189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3677.271406223038</v>
      </c>
      <c r="M87" s="858"/>
      <c r="N87" s="54"/>
    </row>
    <row r="88" spans="1:14">
      <c r="B88" s="92" t="s">
        <v>973</v>
      </c>
      <c r="C88" s="93"/>
      <c r="D88" s="93"/>
      <c r="E88" s="93"/>
      <c r="F88" s="93"/>
      <c r="G88" s="93"/>
      <c r="H88" s="93"/>
      <c r="I88" s="90"/>
      <c r="J88" s="91"/>
      <c r="K88" s="308">
        <v>0.05</v>
      </c>
      <c r="L88" s="857">
        <f>N82*K88</f>
        <v>919.31785155575949</v>
      </c>
      <c r="M88" s="858"/>
      <c r="N88" s="54"/>
    </row>
    <row r="89" spans="1:14" ht="15.75" thickBot="1">
      <c r="B89" s="94" t="s">
        <v>974</v>
      </c>
      <c r="C89" s="95"/>
      <c r="D89" s="95"/>
      <c r="E89" s="95"/>
      <c r="F89" s="95"/>
      <c r="G89" s="95"/>
      <c r="H89" s="95"/>
      <c r="I89" s="96"/>
      <c r="J89" s="97"/>
      <c r="K89" s="309">
        <v>0.05</v>
      </c>
      <c r="L89" s="859">
        <f>N82*K89</f>
        <v>919.31785155575949</v>
      </c>
      <c r="M89" s="860"/>
      <c r="N89" s="54"/>
    </row>
    <row r="90" spans="1:14" ht="15.75" thickBot="1">
      <c r="B90" s="823" t="s">
        <v>953</v>
      </c>
      <c r="C90" s="824"/>
      <c r="D90" s="824"/>
      <c r="E90" s="824"/>
      <c r="F90" s="824"/>
      <c r="G90" s="824"/>
      <c r="H90" s="824"/>
      <c r="I90" s="824"/>
      <c r="J90" s="824"/>
      <c r="K90" s="824"/>
      <c r="L90" s="824"/>
      <c r="M90" s="825"/>
      <c r="N90" s="55">
        <f>L87+L88+L89</f>
        <v>5515.9071093345565</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23902.264140449744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1090</v>
      </c>
      <c r="C31" s="84" t="s">
        <v>2037</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4124.1238449670591</v>
      </c>
      <c r="L36" s="274"/>
      <c r="M36" s="275">
        <v>60</v>
      </c>
      <c r="N36" s="276">
        <f>K36/M36</f>
        <v>68.73539741611765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60</v>
      </c>
      <c r="N37" s="276">
        <f>K37/M37</f>
        <v>1543.8937562604879</v>
      </c>
    </row>
    <row r="38" spans="1:14">
      <c r="A38" t="s">
        <v>138</v>
      </c>
      <c r="B38" s="836" t="str">
        <f>VLOOKUP(A38,EQUIPOS!A8:D154,3,FALSE)</f>
        <v>Camioneta D-300</v>
      </c>
      <c r="C38" s="837"/>
      <c r="D38" s="837"/>
      <c r="E38" s="837"/>
      <c r="F38" s="837"/>
      <c r="G38" s="837"/>
      <c r="H38" s="838"/>
      <c r="I38" s="271"/>
      <c r="J38" s="272"/>
      <c r="K38" s="273">
        <f>VLOOKUP(A38,EQUIPOS!A8:D165,4,FALSE)</f>
        <v>48747.031012384927</v>
      </c>
      <c r="L38" s="274"/>
      <c r="M38" s="275">
        <v>60</v>
      </c>
      <c r="N38" s="276">
        <f>K38/M38</f>
        <v>812.45051687308217</v>
      </c>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24.152836834834165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2449.2325073845218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3484.6045995774848</v>
      </c>
      <c r="N53" s="276">
        <f>K53*M53</f>
        <v>418.15255194929819</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418.15255194929819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7</v>
      </c>
      <c r="B74" s="52" t="str">
        <f>VLOOKUP(A74,'MANO DE OBRA'!A8:D68,3,FALSE)</f>
        <v>Obrero (2)</v>
      </c>
      <c r="C74" s="50"/>
      <c r="D74" s="50"/>
      <c r="E74" s="50"/>
      <c r="F74" s="50"/>
      <c r="G74" s="50"/>
      <c r="H74" s="50"/>
      <c r="I74" s="296">
        <f>K74/J74*100</f>
        <v>67665.399999999994</v>
      </c>
      <c r="J74" s="297">
        <v>185</v>
      </c>
      <c r="K74" s="298">
        <f>VLOOKUP(A74,'MANO DE OBRA'!A8:D99,4,FALSE)</f>
        <v>125180.98999999999</v>
      </c>
      <c r="L74" s="53"/>
      <c r="M74" s="299">
        <v>480</v>
      </c>
      <c r="N74" s="399">
        <f>K74/M74</f>
        <v>260.79372916666665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483.05673669668329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3350.4417960305036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670.08835920610079</v>
      </c>
      <c r="M87" s="858"/>
      <c r="N87" s="54"/>
    </row>
    <row r="88" spans="1:14">
      <c r="B88" s="92" t="s">
        <v>973</v>
      </c>
      <c r="C88" s="93"/>
      <c r="D88" s="93"/>
      <c r="E88" s="93"/>
      <c r="F88" s="93"/>
      <c r="G88" s="93"/>
      <c r="H88" s="93"/>
      <c r="I88" s="90"/>
      <c r="J88" s="91"/>
      <c r="K88" s="308">
        <v>0.05</v>
      </c>
      <c r="L88" s="857">
        <f>N82*K88</f>
        <v>167.5220898015252</v>
      </c>
      <c r="M88" s="858"/>
      <c r="N88" s="54"/>
    </row>
    <row r="89" spans="1:14" ht="15.75" thickBot="1">
      <c r="B89" s="94" t="s">
        <v>974</v>
      </c>
      <c r="C89" s="95"/>
      <c r="D89" s="95"/>
      <c r="E89" s="95"/>
      <c r="F89" s="95"/>
      <c r="G89" s="95"/>
      <c r="H89" s="95"/>
      <c r="I89" s="96"/>
      <c r="J89" s="97"/>
      <c r="K89" s="309">
        <v>0.05</v>
      </c>
      <c r="L89" s="859">
        <f>N82*K89</f>
        <v>167.5220898015252</v>
      </c>
      <c r="M89" s="860"/>
      <c r="N89" s="54"/>
    </row>
    <row r="90" spans="1:14" ht="15.75" thickBot="1">
      <c r="B90" s="823" t="s">
        <v>953</v>
      </c>
      <c r="C90" s="824"/>
      <c r="D90" s="824"/>
      <c r="E90" s="824"/>
      <c r="F90" s="824"/>
      <c r="G90" s="824"/>
      <c r="H90" s="824"/>
      <c r="I90" s="824"/>
      <c r="J90" s="824"/>
      <c r="K90" s="824"/>
      <c r="L90" s="824"/>
      <c r="M90" s="825"/>
      <c r="N90" s="55">
        <f>L87+L88+L89</f>
        <v>1005.1325388091512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4355.5743348396545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1091</v>
      </c>
      <c r="C31" s="84" t="s">
        <v>1604</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4124.1238449670591</v>
      </c>
      <c r="L36" s="274"/>
      <c r="M36" s="275">
        <v>60</v>
      </c>
      <c r="N36" s="276">
        <f t="shared" ref="N36:N39" si="0">K36/M36</f>
        <v>68.73539741611765</v>
      </c>
    </row>
    <row r="37" spans="1:14">
      <c r="A37" s="116" t="s">
        <v>324</v>
      </c>
      <c r="B37" s="836" t="str">
        <f>VLOOKUP(A37,EQUIPOS!A7:D154,3,FALSE)</f>
        <v xml:space="preserve">Ruteadora </v>
      </c>
      <c r="C37" s="837"/>
      <c r="D37" s="837"/>
      <c r="E37" s="837"/>
      <c r="F37" s="837"/>
      <c r="G37" s="837"/>
      <c r="H37" s="838"/>
      <c r="I37" s="271"/>
      <c r="J37" s="272"/>
      <c r="K37" s="273">
        <f>VLOOKUP(A37,EQUIPOS!A7:D164,4,FALSE)</f>
        <v>1560.6888725691454</v>
      </c>
      <c r="L37" s="274"/>
      <c r="M37" s="275">
        <v>60</v>
      </c>
      <c r="N37" s="276">
        <f t="shared" si="0"/>
        <v>26.011481209485755</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92633.625375629272</v>
      </c>
      <c r="L38" s="274"/>
      <c r="M38" s="275">
        <v>60</v>
      </c>
      <c r="N38" s="276">
        <f t="shared" si="0"/>
        <v>1543.8937562604879</v>
      </c>
    </row>
    <row r="39" spans="1:14">
      <c r="A39" t="s">
        <v>138</v>
      </c>
      <c r="B39" s="836" t="str">
        <f>VLOOKUP(A39,EQUIPOS!A9:D154,3,FALSE)</f>
        <v>Camioneta D-300</v>
      </c>
      <c r="C39" s="837"/>
      <c r="D39" s="837"/>
      <c r="E39" s="837"/>
      <c r="F39" s="837"/>
      <c r="G39" s="837"/>
      <c r="H39" s="838"/>
      <c r="I39" s="271"/>
      <c r="J39" s="272"/>
      <c r="K39" s="273">
        <f>VLOOKUP(A39,EQUIPOS!A9:D166,4,FALSE)</f>
        <v>48747.031012384927</v>
      </c>
      <c r="L39" s="274"/>
      <c r="M39" s="275">
        <v>60</v>
      </c>
      <c r="N39" s="276">
        <f t="shared" si="0"/>
        <v>812.45051687308217</v>
      </c>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N84*M46</f>
        <v>24.152836834834165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2475.2439885940075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83007.271999799661</v>
      </c>
      <c r="N53" s="276">
        <f t="shared" ref="N53:N54" si="1">K53*M53</f>
        <v>581.05090399859762</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3484.6045995774848</v>
      </c>
      <c r="N54" s="276">
        <f t="shared" si="1"/>
        <v>418.15255194929819</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18"/>
      <c r="C61" s="819"/>
      <c r="D61" s="819"/>
      <c r="E61" s="819"/>
      <c r="F61" s="819"/>
      <c r="G61" s="819"/>
      <c r="H61" s="819"/>
      <c r="I61" s="820"/>
      <c r="J61" s="45"/>
      <c r="K61" s="47"/>
      <c r="L61" s="821"/>
      <c r="M61" s="822"/>
      <c r="N61" s="48"/>
    </row>
    <row r="62" spans="1:14" ht="15.75" thickBot="1">
      <c r="B62" s="823" t="s">
        <v>953</v>
      </c>
      <c r="C62" s="824"/>
      <c r="D62" s="824"/>
      <c r="E62" s="824"/>
      <c r="F62" s="824"/>
      <c r="G62" s="824"/>
      <c r="H62" s="824"/>
      <c r="I62" s="824"/>
      <c r="J62" s="824"/>
      <c r="K62" s="824"/>
      <c r="L62" s="824"/>
      <c r="M62" s="825"/>
      <c r="N62" s="398">
        <f>SUM(N53:N61)</f>
        <v>999.2034559478958</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26" t="s">
        <v>961</v>
      </c>
      <c r="M66" s="79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827">
        <f>VLOOKUP(A67,TRANSPORTE!A6:D120,4,FALSE)</f>
        <v>1618.8493538748967</v>
      </c>
      <c r="M67" s="828"/>
      <c r="N67" s="291">
        <f>L67*K67</f>
        <v>11.331945477124277</v>
      </c>
    </row>
    <row r="68" spans="1:15">
      <c r="B68" s="49"/>
      <c r="C68" s="50"/>
      <c r="D68" s="50"/>
      <c r="E68" s="50"/>
      <c r="F68" s="50"/>
      <c r="G68" s="50"/>
      <c r="H68" s="315"/>
      <c r="I68" s="283"/>
      <c r="J68" s="290"/>
      <c r="K68" s="283"/>
      <c r="L68" s="827"/>
      <c r="M68" s="828"/>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12"/>
      <c r="M72" s="813"/>
      <c r="N72" s="130"/>
    </row>
    <row r="73" spans="1:15" ht="15.75" thickBot="1">
      <c r="B73" s="829" t="s">
        <v>953</v>
      </c>
      <c r="C73" s="830"/>
      <c r="D73" s="830"/>
      <c r="E73" s="830"/>
      <c r="F73" s="830"/>
      <c r="G73" s="830"/>
      <c r="H73" s="830"/>
      <c r="I73" s="830"/>
      <c r="J73" s="830"/>
      <c r="K73" s="830"/>
      <c r="L73" s="830"/>
      <c r="M73" s="831"/>
      <c r="N73" s="107">
        <f>N67+N68+N69+N70+N71</f>
        <v>11.331945477124277</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49" t="s">
        <v>963</v>
      </c>
      <c r="C77" s="850"/>
      <c r="D77" s="850"/>
      <c r="E77" s="850"/>
      <c r="F77" s="850"/>
      <c r="G77" s="850"/>
      <c r="H77" s="850"/>
      <c r="I77" s="76" t="s">
        <v>964</v>
      </c>
      <c r="J77" s="78" t="s">
        <v>1409</v>
      </c>
      <c r="K77" s="77" t="s">
        <v>966</v>
      </c>
      <c r="L77" s="851" t="s">
        <v>950</v>
      </c>
      <c r="M77" s="852"/>
      <c r="N77" s="101" t="s">
        <v>951</v>
      </c>
    </row>
    <row r="78" spans="1:15">
      <c r="A78" t="s">
        <v>7</v>
      </c>
      <c r="B78" s="52" t="str">
        <f>VLOOKUP(A78,'MANO DE OBRA'!A8:D68,3,FALSE)</f>
        <v>Obrero (2)</v>
      </c>
      <c r="C78" s="50"/>
      <c r="D78" s="50"/>
      <c r="E78" s="50"/>
      <c r="F78" s="50"/>
      <c r="G78" s="50"/>
      <c r="H78" s="50"/>
      <c r="I78" s="296">
        <f>K78/J78*100</f>
        <v>67665.399999999994</v>
      </c>
      <c r="J78" s="297">
        <v>185</v>
      </c>
      <c r="K78" s="298">
        <f>VLOOKUP(A78,'MANO DE OBRA'!A8:D99,4,FALSE)</f>
        <v>125180.98999999999</v>
      </c>
      <c r="L78" s="53"/>
      <c r="M78" s="299">
        <v>480</v>
      </c>
      <c r="N78" s="399">
        <f>K78/M78</f>
        <v>260.79372916666665</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10"/>
      <c r="C83" s="811"/>
      <c r="D83" s="811"/>
      <c r="E83" s="811"/>
      <c r="F83" s="811"/>
      <c r="G83" s="811"/>
      <c r="H83" s="811"/>
      <c r="I83" s="129"/>
      <c r="J83" s="129"/>
      <c r="K83" s="129"/>
      <c r="L83" s="911"/>
      <c r="M83" s="911"/>
      <c r="N83" s="48"/>
    </row>
    <row r="84" spans="1:14" ht="15.75" thickBot="1">
      <c r="B84" s="829" t="s">
        <v>953</v>
      </c>
      <c r="C84" s="830"/>
      <c r="D84" s="830"/>
      <c r="E84" s="830"/>
      <c r="F84" s="830"/>
      <c r="G84" s="830"/>
      <c r="H84" s="830"/>
      <c r="I84" s="830"/>
      <c r="J84" s="830"/>
      <c r="K84" s="830"/>
      <c r="L84" s="830"/>
      <c r="M84" s="831"/>
      <c r="N84" s="305">
        <f>SUM(N78:N83)</f>
        <v>483.05673669668329</v>
      </c>
    </row>
    <row r="85" spans="1:14" ht="15.75" thickBot="1">
      <c r="B85" s="36"/>
      <c r="C85" s="37"/>
      <c r="D85" s="37"/>
      <c r="E85" s="37"/>
      <c r="F85" s="37"/>
      <c r="G85" s="37"/>
      <c r="H85" s="37"/>
      <c r="I85" s="37"/>
      <c r="J85" s="37"/>
      <c r="K85" s="37"/>
      <c r="L85" s="37"/>
      <c r="M85" s="37"/>
      <c r="N85" s="38"/>
    </row>
    <row r="86" spans="1:14" ht="15.75" thickBot="1">
      <c r="B86" s="823" t="s">
        <v>967</v>
      </c>
      <c r="C86" s="824"/>
      <c r="D86" s="824"/>
      <c r="E86" s="824"/>
      <c r="F86" s="824"/>
      <c r="G86" s="824"/>
      <c r="H86" s="824"/>
      <c r="I86" s="824"/>
      <c r="J86" s="824"/>
      <c r="K86" s="824"/>
      <c r="L86" s="824"/>
      <c r="M86" s="825"/>
      <c r="N86" s="102">
        <f>N48+N62+N73+N84</f>
        <v>3968.8361267157111</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14" t="s">
        <v>969</v>
      </c>
      <c r="C90" s="815"/>
      <c r="D90" s="815"/>
      <c r="E90" s="815"/>
      <c r="F90" s="815"/>
      <c r="G90" s="815"/>
      <c r="H90" s="815"/>
      <c r="I90" s="318"/>
      <c r="J90" s="338"/>
      <c r="K90" s="306" t="s">
        <v>970</v>
      </c>
      <c r="L90" s="853" t="s">
        <v>971</v>
      </c>
      <c r="M90" s="854"/>
      <c r="N90" s="307"/>
    </row>
    <row r="91" spans="1:14">
      <c r="B91" s="855" t="s">
        <v>972</v>
      </c>
      <c r="C91" s="856"/>
      <c r="D91" s="856"/>
      <c r="E91" s="856"/>
      <c r="F91" s="856"/>
      <c r="G91" s="856"/>
      <c r="H91" s="856"/>
      <c r="I91" s="90"/>
      <c r="J91" s="91"/>
      <c r="K91" s="308">
        <v>0.2</v>
      </c>
      <c r="L91" s="857">
        <f>N86*K91</f>
        <v>793.76722534314229</v>
      </c>
      <c r="M91" s="858"/>
      <c r="N91" s="54"/>
    </row>
    <row r="92" spans="1:14">
      <c r="B92" s="92" t="s">
        <v>973</v>
      </c>
      <c r="C92" s="93"/>
      <c r="D92" s="93"/>
      <c r="E92" s="93"/>
      <c r="F92" s="93"/>
      <c r="G92" s="93"/>
      <c r="H92" s="93"/>
      <c r="I92" s="90"/>
      <c r="J92" s="91"/>
      <c r="K92" s="308">
        <v>0.05</v>
      </c>
      <c r="L92" s="857">
        <f>N86*K92</f>
        <v>198.44180633578557</v>
      </c>
      <c r="M92" s="858"/>
      <c r="N92" s="54"/>
    </row>
    <row r="93" spans="1:14" ht="15.75" thickBot="1">
      <c r="B93" s="94" t="s">
        <v>974</v>
      </c>
      <c r="C93" s="95"/>
      <c r="D93" s="95"/>
      <c r="E93" s="95"/>
      <c r="F93" s="95"/>
      <c r="G93" s="95"/>
      <c r="H93" s="95"/>
      <c r="I93" s="96"/>
      <c r="J93" s="97"/>
      <c r="K93" s="309">
        <v>0.05</v>
      </c>
      <c r="L93" s="859">
        <f>N86*K93</f>
        <v>198.44180633578557</v>
      </c>
      <c r="M93" s="860"/>
      <c r="N93" s="54"/>
    </row>
    <row r="94" spans="1:14" ht="15.75" thickBot="1">
      <c r="B94" s="823" t="s">
        <v>953</v>
      </c>
      <c r="C94" s="824"/>
      <c r="D94" s="824"/>
      <c r="E94" s="824"/>
      <c r="F94" s="824"/>
      <c r="G94" s="824"/>
      <c r="H94" s="824"/>
      <c r="I94" s="824"/>
      <c r="J94" s="824"/>
      <c r="K94" s="824"/>
      <c r="L94" s="824"/>
      <c r="M94" s="825"/>
      <c r="N94" s="55">
        <f>L91+L92+L93</f>
        <v>1190.6508380147134</v>
      </c>
    </row>
    <row r="95" spans="1:14" ht="15.75" thickBot="1">
      <c r="B95" s="36"/>
      <c r="C95" s="37"/>
      <c r="D95" s="37"/>
      <c r="E95" s="37"/>
      <c r="F95" s="37"/>
      <c r="G95" s="37"/>
      <c r="H95" s="37"/>
      <c r="I95" s="37"/>
      <c r="J95" s="37"/>
      <c r="K95" s="37"/>
      <c r="L95" s="37"/>
      <c r="M95" s="37"/>
      <c r="N95" s="38"/>
    </row>
    <row r="96" spans="1:14" ht="15.75" thickBot="1">
      <c r="A96" t="s">
        <v>2015</v>
      </c>
      <c r="B96" s="823" t="s">
        <v>975</v>
      </c>
      <c r="C96" s="824"/>
      <c r="D96" s="824"/>
      <c r="E96" s="824"/>
      <c r="F96" s="824"/>
      <c r="G96" s="824"/>
      <c r="H96" s="824"/>
      <c r="I96" s="824"/>
      <c r="J96" s="824"/>
      <c r="K96" s="824"/>
      <c r="L96" s="824"/>
      <c r="M96" s="825"/>
      <c r="N96" s="192">
        <f>N86+N94</f>
        <v>5159.486964730424</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2215</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2216</v>
      </c>
      <c r="C112" s="34"/>
      <c r="D112" s="34"/>
      <c r="E112" s="34"/>
      <c r="F112" s="34"/>
      <c r="G112" s="34"/>
      <c r="H112" s="34"/>
      <c r="I112" s="34"/>
      <c r="J112" s="34"/>
      <c r="K112" s="34"/>
      <c r="L112" s="34"/>
      <c r="M112" s="34"/>
      <c r="N112" s="35"/>
    </row>
    <row r="113" spans="2:14" ht="15" customHeight="1">
      <c r="B113" s="861" t="s">
        <v>2217</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2218</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2219</v>
      </c>
      <c r="C126" s="58"/>
      <c r="D126" s="58"/>
      <c r="E126" s="15"/>
      <c r="F126" s="15"/>
      <c r="G126" s="15"/>
      <c r="H126" s="15"/>
      <c r="I126" s="15"/>
      <c r="J126" s="800"/>
      <c r="K126" s="800"/>
      <c r="L126" s="800"/>
      <c r="M126" s="800"/>
      <c r="N126" s="801"/>
    </row>
    <row r="127" spans="2:14" ht="15.75" thickBot="1">
      <c r="B127" s="265" t="s">
        <v>2220</v>
      </c>
      <c r="C127" s="397"/>
      <c r="D127" s="397"/>
      <c r="E127" s="60"/>
      <c r="F127" s="60"/>
      <c r="G127" s="60"/>
      <c r="H127" s="60"/>
      <c r="I127" s="60"/>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1092</v>
      </c>
      <c r="C31" s="84" t="s">
        <v>2038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275">
        <v>6.25</v>
      </c>
      <c r="N36" s="276">
        <f t="shared" ref="N36:N41" si="0">K36/M36</f>
        <v>603.46636406006962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v>
      </c>
      <c r="N37" s="276">
        <f t="shared" si="0"/>
        <v>1852.6725075125855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5225.8799848604194</v>
      </c>
      <c r="L38" s="274"/>
      <c r="M38" s="275">
        <v>3.75</v>
      </c>
      <c r="N38" s="276">
        <f t="shared" si="0"/>
        <v>1393.5679959627785</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1455.0822588586334</v>
      </c>
      <c r="L39" s="274"/>
      <c r="M39" s="275">
        <v>6.25</v>
      </c>
      <c r="N39" s="276">
        <f t="shared" si="0"/>
        <v>232.81316141738134</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6463.1960010865432</v>
      </c>
      <c r="L40" s="274"/>
      <c r="M40" s="275">
        <v>6.25</v>
      </c>
      <c r="N40" s="276">
        <f t="shared" si="0"/>
        <v>1034.1113601738468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4529.1191081956604</v>
      </c>
      <c r="L41" s="274"/>
      <c r="M41" s="275">
        <v>6.25</v>
      </c>
      <c r="N41" s="276">
        <f t="shared" si="0"/>
        <v>724.65905731130567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1089.639417228816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6930.9298636667827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7640.2082251100301</v>
      </c>
      <c r="N53" s="276">
        <f>K53*M53</f>
        <v>46867.018047549951</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3224.2798612428828</v>
      </c>
      <c r="N54" s="276">
        <f>K54*M54</f>
        <v>1194.177726386253</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5831.0760424545351</v>
      </c>
      <c r="N55" s="276">
        <f>K55*M55</f>
        <v>6478.9733805050391</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1858.5</v>
      </c>
      <c r="N56" s="276">
        <f>K56*M56</f>
        <v>2065</v>
      </c>
    </row>
    <row r="57" spans="1:14">
      <c r="A57" s="147"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tr">
        <f>VLOOKUP(A57,MATERIALES!A11:D649,2,FALSE)</f>
        <v>kg</v>
      </c>
      <c r="K57" s="47">
        <v>1.1200000000000001</v>
      </c>
      <c r="L57" s="827">
        <f>VLOOKUP(A57,MATERIALES!A4:D373,4,FALSE)</f>
        <v>19523.164259133049</v>
      </c>
      <c r="M57" s="828"/>
      <c r="N57" s="276">
        <f>K57*L57</f>
        <v>21865.943970229018</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623854.93141315901</v>
      </c>
      <c r="N58" s="276">
        <f>K58*M58</f>
        <v>630093.48072729062</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708564.59385196085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1678.0584157904796</v>
      </c>
      <c r="M66" s="828"/>
      <c r="N66" s="291">
        <f>K66*L66</f>
        <v>1694.8389999483843</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1694.8389999483843</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SUM(N77:N82)</f>
        <v>10896.394172288159</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728086.75688786409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145617.35137757284</v>
      </c>
      <c r="M90" s="858"/>
      <c r="N90" s="54"/>
    </row>
    <row r="91" spans="1:14">
      <c r="B91" s="92" t="s">
        <v>973</v>
      </c>
      <c r="C91" s="93"/>
      <c r="D91" s="93"/>
      <c r="E91" s="93"/>
      <c r="F91" s="93"/>
      <c r="G91" s="93"/>
      <c r="H91" s="93"/>
      <c r="I91" s="90"/>
      <c r="J91" s="91"/>
      <c r="K91" s="308">
        <v>0.05</v>
      </c>
      <c r="L91" s="857">
        <f>N85*K91</f>
        <v>36404.337844393209</v>
      </c>
      <c r="M91" s="858"/>
      <c r="N91" s="54"/>
    </row>
    <row r="92" spans="1:14" ht="15.75" thickBot="1">
      <c r="B92" s="94" t="s">
        <v>974</v>
      </c>
      <c r="C92" s="95"/>
      <c r="D92" s="95"/>
      <c r="E92" s="95"/>
      <c r="F92" s="95"/>
      <c r="G92" s="95"/>
      <c r="H92" s="95"/>
      <c r="I92" s="96"/>
      <c r="J92" s="97"/>
      <c r="K92" s="309">
        <v>0.05</v>
      </c>
      <c r="L92" s="859">
        <f>N85*K92</f>
        <v>36404.337844393209</v>
      </c>
      <c r="M92" s="860"/>
      <c r="N92" s="54"/>
    </row>
    <row r="93" spans="1:14" ht="15.75" thickBot="1">
      <c r="B93" s="823" t="s">
        <v>953</v>
      </c>
      <c r="C93" s="824"/>
      <c r="D93" s="824"/>
      <c r="E93" s="824"/>
      <c r="F93" s="824"/>
      <c r="G93" s="824"/>
      <c r="H93" s="824"/>
      <c r="I93" s="824"/>
      <c r="J93" s="824"/>
      <c r="K93" s="824"/>
      <c r="L93" s="824"/>
      <c r="M93" s="825"/>
      <c r="N93" s="55">
        <f>L90+L91+L92</f>
        <v>218426.02706635927</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946512.78395422339</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1623</v>
      </c>
      <c r="C31" s="84" t="s">
        <v>1622</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275">
        <v>6.25</v>
      </c>
      <c r="N36" s="276">
        <f t="shared" ref="N36:N41" si="0">K36/M36</f>
        <v>603.46636406006962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92633.625375629272</v>
      </c>
      <c r="L37" s="274"/>
      <c r="M37" s="275">
        <v>50</v>
      </c>
      <c r="N37" s="276">
        <f t="shared" si="0"/>
        <v>1852.6725075125855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5225.8799848604194</v>
      </c>
      <c r="L38" s="274"/>
      <c r="M38" s="275">
        <v>3.75</v>
      </c>
      <c r="N38" s="276">
        <f t="shared" si="0"/>
        <v>1393.5679959627785</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1455.0822588586334</v>
      </c>
      <c r="L39" s="274"/>
      <c r="M39" s="275">
        <v>6.25</v>
      </c>
      <c r="N39" s="276">
        <f t="shared" si="0"/>
        <v>232.81316141738134</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6463.1960010865432</v>
      </c>
      <c r="L40" s="274"/>
      <c r="M40" s="275">
        <v>6.25</v>
      </c>
      <c r="N40" s="276">
        <f t="shared" si="0"/>
        <v>1034.1113601738468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4529.1191081956604</v>
      </c>
      <c r="L41" s="274"/>
      <c r="M41" s="275">
        <v>6.25</v>
      </c>
      <c r="N41" s="276">
        <f t="shared" si="0"/>
        <v>724.65905731130567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1089.639417228816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6930.9298636667827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7640.2082251100301</v>
      </c>
      <c r="N53" s="276">
        <f>K53*M53</f>
        <v>46867.018047549951</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9872.1023547204404</v>
      </c>
      <c r="N54" s="276">
        <f>K54*M54</f>
        <v>11056.754637286895</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3224.2798612428828</v>
      </c>
      <c r="N55" s="276">
        <f>K55*M55</f>
        <v>1194.177726386253</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5831.0760424545351</v>
      </c>
      <c r="N56" s="276">
        <f>K56*M56</f>
        <v>6478.9733805050391</v>
      </c>
    </row>
    <row r="57" spans="1:14">
      <c r="A57" s="147"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
        <v>144</v>
      </c>
      <c r="K57" s="47">
        <v>1.1111111111111112</v>
      </c>
      <c r="L57" s="827">
        <f>VLOOKUP(A57,MATERIALES!A4:D373,4,FALSE)</f>
        <v>1858.5</v>
      </c>
      <c r="M57" s="828"/>
      <c r="N57" s="276">
        <f>K57*L57</f>
        <v>2065</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19523.164259133049</v>
      </c>
      <c r="N58" s="276">
        <f>K58*M58</f>
        <v>21865.943970229018</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623854.93141315901</v>
      </c>
      <c r="N59" s="276">
        <f>K59*M59</f>
        <v>630093.48072729062</v>
      </c>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719621.34848924773</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1678.0584157904796</v>
      </c>
      <c r="M66" s="828"/>
      <c r="N66" s="291">
        <f>K66*L66</f>
        <v>1694.8389999483843</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1694.8389999483843</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10896.394172288159</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739143.51152515097</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147828.70230503019</v>
      </c>
      <c r="M90" s="858"/>
      <c r="N90" s="54"/>
    </row>
    <row r="91" spans="1:14">
      <c r="B91" s="92" t="s">
        <v>973</v>
      </c>
      <c r="C91" s="93"/>
      <c r="D91" s="93"/>
      <c r="E91" s="93"/>
      <c r="F91" s="93"/>
      <c r="G91" s="93"/>
      <c r="H91" s="93"/>
      <c r="I91" s="90"/>
      <c r="J91" s="91"/>
      <c r="K91" s="308">
        <v>0.05</v>
      </c>
      <c r="L91" s="857">
        <f>N85*K91</f>
        <v>36957.175576257549</v>
      </c>
      <c r="M91" s="858"/>
      <c r="N91" s="54"/>
    </row>
    <row r="92" spans="1:14" ht="15.75" thickBot="1">
      <c r="B92" s="94" t="s">
        <v>974</v>
      </c>
      <c r="C92" s="95"/>
      <c r="D92" s="95"/>
      <c r="E92" s="95"/>
      <c r="F92" s="95"/>
      <c r="G92" s="95"/>
      <c r="H92" s="95"/>
      <c r="I92" s="96"/>
      <c r="J92" s="97"/>
      <c r="K92" s="309">
        <v>0.05</v>
      </c>
      <c r="L92" s="859">
        <f>N85*K92</f>
        <v>36957.175576257549</v>
      </c>
      <c r="M92" s="860"/>
      <c r="N92" s="54"/>
    </row>
    <row r="93" spans="1:14" ht="15.75" thickBot="1">
      <c r="B93" s="823" t="s">
        <v>953</v>
      </c>
      <c r="C93" s="824"/>
      <c r="D93" s="824"/>
      <c r="E93" s="824"/>
      <c r="F93" s="824"/>
      <c r="G93" s="824"/>
      <c r="H93" s="824"/>
      <c r="I93" s="824"/>
      <c r="J93" s="824"/>
      <c r="K93" s="824"/>
      <c r="L93" s="824"/>
      <c r="M93" s="825"/>
      <c r="N93" s="55">
        <f>L90+L91+L92</f>
        <v>221743.05345754529</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960886.5649826962</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s="160" t="s">
        <v>1844</v>
      </c>
      <c r="B31" s="83" t="s">
        <v>1093</v>
      </c>
      <c r="C31" s="963" t="s">
        <v>1624</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949.9</v>
      </c>
      <c r="N49" s="276">
        <f>K49*M49</f>
        <v>949.9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949.9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949.9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189.98000000000002</v>
      </c>
      <c r="M83" s="858"/>
      <c r="N83" s="54"/>
    </row>
    <row r="84" spans="1:14">
      <c r="B84" s="92" t="s">
        <v>973</v>
      </c>
      <c r="C84" s="93"/>
      <c r="D84" s="93"/>
      <c r="E84" s="93"/>
      <c r="F84" s="93"/>
      <c r="G84" s="93"/>
      <c r="H84" s="93"/>
      <c r="I84" s="90"/>
      <c r="J84" s="91"/>
      <c r="K84" s="308">
        <v>0.05</v>
      </c>
      <c r="L84" s="857">
        <f>N78*K84</f>
        <v>47.495000000000005</v>
      </c>
      <c r="M84" s="858"/>
      <c r="N84" s="54"/>
    </row>
    <row r="85" spans="1:14" ht="15.75" thickBot="1">
      <c r="B85" s="94" t="s">
        <v>974</v>
      </c>
      <c r="C85" s="95"/>
      <c r="D85" s="95"/>
      <c r="E85" s="95"/>
      <c r="F85" s="95"/>
      <c r="G85" s="95"/>
      <c r="H85" s="95"/>
      <c r="I85" s="96"/>
      <c r="J85" s="97"/>
      <c r="K85" s="309">
        <v>0.05</v>
      </c>
      <c r="L85" s="859">
        <f>N78*K85</f>
        <v>47.495000000000005</v>
      </c>
      <c r="M85" s="860"/>
      <c r="N85" s="54"/>
    </row>
    <row r="86" spans="1:14" ht="15.75" thickBot="1">
      <c r="B86" s="823" t="s">
        <v>953</v>
      </c>
      <c r="C86" s="824"/>
      <c r="D86" s="824"/>
      <c r="E86" s="824"/>
      <c r="F86" s="824"/>
      <c r="G86" s="824"/>
      <c r="H86" s="824"/>
      <c r="I86" s="824"/>
      <c r="J86" s="824"/>
      <c r="K86" s="824"/>
      <c r="L86" s="824"/>
      <c r="M86" s="825"/>
      <c r="N86" s="55">
        <f>L83+L84+L85</f>
        <v>284.97000000000003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1234.8699999999999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1625</v>
      </c>
      <c r="C31" s="963" t="s">
        <v>2039</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949.52437616538009</v>
      </c>
      <c r="N49" s="276">
        <f>K49*M49</f>
        <v>949.52437616538009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949.52437616538009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949.52437616538009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189.90487523307604</v>
      </c>
      <c r="M83" s="858"/>
      <c r="N83" s="54"/>
    </row>
    <row r="84" spans="1:14">
      <c r="B84" s="92" t="s">
        <v>973</v>
      </c>
      <c r="C84" s="93"/>
      <c r="D84" s="93"/>
      <c r="E84" s="93"/>
      <c r="F84" s="93"/>
      <c r="G84" s="93"/>
      <c r="H84" s="93"/>
      <c r="I84" s="90"/>
      <c r="J84" s="91"/>
      <c r="K84" s="308">
        <v>0.05</v>
      </c>
      <c r="L84" s="857">
        <f>N78*K84</f>
        <v>47.47621880826901</v>
      </c>
      <c r="M84" s="858"/>
      <c r="N84" s="54"/>
    </row>
    <row r="85" spans="1:14" ht="15.75" thickBot="1">
      <c r="B85" s="94" t="s">
        <v>974</v>
      </c>
      <c r="C85" s="95"/>
      <c r="D85" s="95"/>
      <c r="E85" s="95"/>
      <c r="F85" s="95"/>
      <c r="G85" s="95"/>
      <c r="H85" s="95"/>
      <c r="I85" s="96"/>
      <c r="J85" s="97"/>
      <c r="K85" s="309">
        <v>0.05</v>
      </c>
      <c r="L85" s="859">
        <f>N78*K85</f>
        <v>47.47621880826901</v>
      </c>
      <c r="M85" s="860"/>
      <c r="N85" s="54"/>
    </row>
    <row r="86" spans="1:14" ht="15.75" thickBot="1">
      <c r="B86" s="823" t="s">
        <v>953</v>
      </c>
      <c r="C86" s="824"/>
      <c r="D86" s="824"/>
      <c r="E86" s="824"/>
      <c r="F86" s="824"/>
      <c r="G86" s="824"/>
      <c r="H86" s="824"/>
      <c r="I86" s="824"/>
      <c r="J86" s="824"/>
      <c r="K86" s="824"/>
      <c r="L86" s="824"/>
      <c r="M86" s="825"/>
      <c r="N86" s="55">
        <f>L83+L84+L85</f>
        <v>284.85731284961406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1234.3816890149942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83" t="s">
        <v>1626</v>
      </c>
      <c r="C31" s="963" t="s">
        <v>2040</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526.00192113299386</v>
      </c>
      <c r="N49" s="276">
        <f>K49*M49</f>
        <v>526.00192113299386</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526.00192113299386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526.00192113299386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105.20038422659877</v>
      </c>
      <c r="M83" s="858"/>
      <c r="N83" s="54"/>
    </row>
    <row r="84" spans="1:14">
      <c r="B84" s="92" t="s">
        <v>973</v>
      </c>
      <c r="C84" s="93"/>
      <c r="D84" s="93"/>
      <c r="E84" s="93"/>
      <c r="F84" s="93"/>
      <c r="G84" s="93"/>
      <c r="H84" s="93"/>
      <c r="I84" s="90"/>
      <c r="J84" s="91"/>
      <c r="K84" s="308">
        <v>0.05</v>
      </c>
      <c r="L84" s="857">
        <f>N78*K84</f>
        <v>26.300096056649693</v>
      </c>
      <c r="M84" s="858"/>
      <c r="N84" s="54"/>
    </row>
    <row r="85" spans="1:14" ht="15.75" thickBot="1">
      <c r="B85" s="94" t="s">
        <v>974</v>
      </c>
      <c r="C85" s="95"/>
      <c r="D85" s="95"/>
      <c r="E85" s="95"/>
      <c r="F85" s="95"/>
      <c r="G85" s="95"/>
      <c r="H85" s="95"/>
      <c r="I85" s="96"/>
      <c r="J85" s="97"/>
      <c r="K85" s="309">
        <v>0.05</v>
      </c>
      <c r="L85" s="859">
        <f>N78*K85</f>
        <v>26.300096056649693</v>
      </c>
      <c r="M85" s="860"/>
      <c r="N85" s="54"/>
    </row>
    <row r="86" spans="1:14" ht="15.75" thickBot="1">
      <c r="B86" s="823" t="s">
        <v>953</v>
      </c>
      <c r="C86" s="824"/>
      <c r="D86" s="824"/>
      <c r="E86" s="824"/>
      <c r="F86" s="824"/>
      <c r="G86" s="824"/>
      <c r="H86" s="824"/>
      <c r="I86" s="824"/>
      <c r="J86" s="824"/>
      <c r="K86" s="824"/>
      <c r="L86" s="824"/>
      <c r="M86" s="825"/>
      <c r="N86" s="55">
        <f>L83+L84+L85</f>
        <v>157.80057633989816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683.80249747289201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1627</v>
      </c>
      <c r="C31" s="84" t="s">
        <v>1628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275">
        <v>30</v>
      </c>
      <c r="N36" s="276">
        <f>K36/M36</f>
        <v>125.72215917918116</v>
      </c>
    </row>
    <row r="37" spans="1:14">
      <c r="A37" t="s">
        <v>363</v>
      </c>
      <c r="B37" s="836" t="str">
        <f>VLOOKUP(A37,EQUIPOS!A7:D154,3,FALSE)</f>
        <v>Vibrador de concreto, Motor de 3 hp a 18.000 rpm Mangueras de 4 mt</v>
      </c>
      <c r="C37" s="837"/>
      <c r="D37" s="837"/>
      <c r="E37" s="837"/>
      <c r="F37" s="837"/>
      <c r="G37" s="837"/>
      <c r="H37" s="838"/>
      <c r="I37" s="271"/>
      <c r="J37" s="272"/>
      <c r="K37" s="273">
        <f>VLOOKUP(A37,EQUIPOS!A7:D164,4,FALSE)</f>
        <v>4529.1191081956604</v>
      </c>
      <c r="L37" s="274"/>
      <c r="M37" s="275">
        <v>30</v>
      </c>
      <c r="N37" s="276">
        <f>K37/M37</f>
        <v>150.97063693985535</v>
      </c>
    </row>
    <row r="38" spans="1:14">
      <c r="A38" t="s">
        <v>228</v>
      </c>
      <c r="B38" s="836" t="str">
        <f>VLOOKUP(A38,EQUIPOS!A8:D154,3,FALSE)</f>
        <v xml:space="preserve">Formaleta metálica (concreto hidráulico)
</v>
      </c>
      <c r="C38" s="837"/>
      <c r="D38" s="837"/>
      <c r="E38" s="837"/>
      <c r="F38" s="837"/>
      <c r="G38" s="837"/>
      <c r="H38" s="838"/>
      <c r="I38" s="839"/>
      <c r="J38" s="820"/>
      <c r="K38" s="273">
        <f>VLOOKUP(A38,EQUIPOS!A8:D165,4,FALSE)</f>
        <v>1455.0822588586334</v>
      </c>
      <c r="L38" s="840">
        <v>0.33329999999999999</v>
      </c>
      <c r="M38" s="841"/>
      <c r="N38" s="276">
        <f>K38/L38</f>
        <v>4365.6833449103915</v>
      </c>
    </row>
    <row r="39" spans="1:14">
      <c r="B39" s="836"/>
      <c r="C39" s="837"/>
      <c r="D39" s="837"/>
      <c r="E39" s="837"/>
      <c r="F39" s="837"/>
      <c r="G39" s="837"/>
      <c r="H39" s="838"/>
      <c r="I39" s="39"/>
      <c r="J39" s="40"/>
      <c r="K39" s="273"/>
      <c r="L39" s="280"/>
      <c r="M39" s="281"/>
      <c r="N39" s="276"/>
    </row>
    <row r="40" spans="1:14">
      <c r="B40" s="324"/>
      <c r="C40" s="325"/>
      <c r="D40" s="325"/>
      <c r="E40" s="327"/>
      <c r="F40" s="327"/>
      <c r="G40" s="327"/>
      <c r="H40" s="128"/>
      <c r="I40" s="39"/>
      <c r="J40" s="40"/>
      <c r="K40" s="278"/>
      <c r="L40" s="280"/>
      <c r="M40" s="281"/>
      <c r="N40" s="282"/>
    </row>
    <row r="41" spans="1:14">
      <c r="B41" s="843" t="s">
        <v>952</v>
      </c>
      <c r="C41" s="844"/>
      <c r="D41" s="844"/>
      <c r="E41" s="41"/>
      <c r="F41" s="42"/>
      <c r="G41" s="42"/>
      <c r="H41" s="43"/>
      <c r="I41" s="39"/>
      <c r="J41" s="40"/>
      <c r="K41" s="283"/>
      <c r="L41" s="280"/>
      <c r="M41" s="405">
        <v>0.1</v>
      </c>
      <c r="N41" s="348">
        <f>N72*M41</f>
        <v>253.08758483933667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4895.4637258687653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623854.93141315901</v>
      </c>
      <c r="N48" s="276">
        <f>K48*M48</f>
        <v>630093.48072729062</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18"/>
      <c r="C51" s="819"/>
      <c r="D51" s="819"/>
      <c r="E51" s="819"/>
      <c r="F51" s="819"/>
      <c r="G51" s="819"/>
      <c r="H51" s="819"/>
      <c r="I51" s="820"/>
      <c r="J51" s="45"/>
      <c r="K51" s="47"/>
      <c r="L51" s="821"/>
      <c r="M51" s="822"/>
      <c r="N51" s="48"/>
    </row>
    <row r="52" spans="1:14" ht="15.75" thickBot="1">
      <c r="B52" s="823" t="s">
        <v>953</v>
      </c>
      <c r="C52" s="824"/>
      <c r="D52" s="824"/>
      <c r="E52" s="824"/>
      <c r="F52" s="824"/>
      <c r="G52" s="824"/>
      <c r="H52" s="824"/>
      <c r="I52" s="824"/>
      <c r="J52" s="824"/>
      <c r="K52" s="824"/>
      <c r="L52" s="824"/>
      <c r="M52" s="825"/>
      <c r="N52" s="398">
        <f>SUM(N48:N51)</f>
        <v>630093.48072729062</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26" t="s">
        <v>961</v>
      </c>
      <c r="M56" s="799"/>
      <c r="N56" s="79" t="s">
        <v>951</v>
      </c>
    </row>
    <row r="57" spans="1:14">
      <c r="A57" t="s">
        <v>1390</v>
      </c>
      <c r="B57" s="49" t="str">
        <f>VLOOKUP(A57,TRANSPORTE!A5:D117,3,FALSE)</f>
        <v xml:space="preserve">Transporte de Concreto </v>
      </c>
      <c r="C57" s="321"/>
      <c r="D57" s="321"/>
      <c r="E57" s="321"/>
      <c r="F57" s="321"/>
      <c r="G57" s="321"/>
      <c r="H57" s="315" t="s">
        <v>1467</v>
      </c>
      <c r="I57" s="283">
        <v>1.01</v>
      </c>
      <c r="J57" s="290">
        <v>1</v>
      </c>
      <c r="K57" s="283">
        <f>I57*J57</f>
        <v>1.01</v>
      </c>
      <c r="L57" s="827">
        <f>VLOOKUP(A57,TRANSPORTE!A5:D117,4,FALSE)</f>
        <v>1678.0584157904796</v>
      </c>
      <c r="M57" s="828"/>
      <c r="N57" s="291">
        <f>K57*L57</f>
        <v>1694.8389999483843</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SUM(N57:N61)</f>
        <v>1694.8389999483843</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t="s">
        <v>19</v>
      </c>
      <c r="B67" s="52" t="str">
        <f>VLOOKUP(A67,'MANO DE OBRA'!A8:D68,3,FALSE)</f>
        <v>Obrero (8)</v>
      </c>
      <c r="C67" s="50"/>
      <c r="D67" s="50"/>
      <c r="E67" s="50"/>
      <c r="F67" s="50"/>
      <c r="G67" s="50"/>
      <c r="H67" s="50"/>
      <c r="I67" s="296">
        <f>K67/J67*100</f>
        <v>270661.59999999998</v>
      </c>
      <c r="J67" s="297">
        <v>185</v>
      </c>
      <c r="K67" s="298">
        <f>VLOOKUP(A67,'MANO DE OBRA'!A8:D99,4,FALSE)</f>
        <v>500723.95999999996</v>
      </c>
      <c r="L67" s="53"/>
      <c r="M67" s="299">
        <v>240</v>
      </c>
      <c r="N67" s="399">
        <f>K67/M67</f>
        <v>2086.3498333333332</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SUM(N67:N71)</f>
        <v>2530.8758483933666</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N43+N52+N62+N72</f>
        <v>639214.65930150112</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127842.93186030023</v>
      </c>
      <c r="M79" s="858"/>
      <c r="N79" s="54"/>
    </row>
    <row r="80" spans="1:15">
      <c r="B80" s="92" t="s">
        <v>973</v>
      </c>
      <c r="C80" s="93"/>
      <c r="D80" s="93"/>
      <c r="E80" s="93"/>
      <c r="F80" s="93"/>
      <c r="G80" s="93"/>
      <c r="H80" s="93"/>
      <c r="I80" s="90"/>
      <c r="J80" s="91"/>
      <c r="K80" s="308">
        <v>0.05</v>
      </c>
      <c r="L80" s="857">
        <f>N74*K80</f>
        <v>31960.732965075058</v>
      </c>
      <c r="M80" s="858"/>
      <c r="N80" s="54"/>
    </row>
    <row r="81" spans="1:14" ht="15.75" thickBot="1">
      <c r="B81" s="94" t="s">
        <v>974</v>
      </c>
      <c r="C81" s="95"/>
      <c r="D81" s="95"/>
      <c r="E81" s="95"/>
      <c r="F81" s="95"/>
      <c r="G81" s="95"/>
      <c r="H81" s="95"/>
      <c r="I81" s="96"/>
      <c r="J81" s="97"/>
      <c r="K81" s="309">
        <v>0.05</v>
      </c>
      <c r="L81" s="859">
        <f>N74*K81</f>
        <v>31960.732965075058</v>
      </c>
      <c r="M81" s="860"/>
      <c r="N81" s="54"/>
    </row>
    <row r="82" spans="1:14" ht="15.75" thickBot="1">
      <c r="B82" s="823" t="s">
        <v>953</v>
      </c>
      <c r="C82" s="824"/>
      <c r="D82" s="824"/>
      <c r="E82" s="824"/>
      <c r="F82" s="824"/>
      <c r="G82" s="824"/>
      <c r="H82" s="824"/>
      <c r="I82" s="824"/>
      <c r="J82" s="824"/>
      <c r="K82" s="824"/>
      <c r="L82" s="824"/>
      <c r="M82" s="825"/>
      <c r="N82" s="55">
        <f>L79+L80+L81</f>
        <v>191764.39779045034</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830979.05709195149</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1094</v>
      </c>
      <c r="C31" s="84" t="s">
        <v>1629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275">
        <v>37.5</v>
      </c>
      <c r="N36" s="276">
        <f>K36/M36</f>
        <v>132.89207946634698</v>
      </c>
    </row>
    <row r="37" spans="1:14">
      <c r="B37" s="836"/>
      <c r="C37" s="837"/>
      <c r="D37" s="837"/>
      <c r="E37" s="842"/>
      <c r="F37" s="837"/>
      <c r="G37" s="837"/>
      <c r="H37" s="838"/>
      <c r="I37" s="39"/>
      <c r="J37" s="40"/>
      <c r="K37" s="278"/>
      <c r="L37" s="280"/>
      <c r="M37" s="281"/>
      <c r="N37" s="282"/>
    </row>
    <row r="38" spans="1:14">
      <c r="B38" s="843" t="s">
        <v>952</v>
      </c>
      <c r="C38" s="844"/>
      <c r="D38" s="844"/>
      <c r="E38" s="41"/>
      <c r="F38" s="42"/>
      <c r="G38" s="42"/>
      <c r="H38" s="43"/>
      <c r="I38" s="39"/>
      <c r="J38" s="40"/>
      <c r="K38" s="283"/>
      <c r="L38" s="280"/>
      <c r="M38" s="473">
        <v>0.1</v>
      </c>
      <c r="N38" s="348">
        <f>N72*M38</f>
        <v>1214.8204072288161</v>
      </c>
    </row>
    <row r="39" spans="1:14" ht="15.75" thickBot="1">
      <c r="B39" s="836"/>
      <c r="C39" s="837"/>
      <c r="D39" s="837"/>
      <c r="E39" s="837"/>
      <c r="F39" s="837"/>
      <c r="G39" s="837"/>
      <c r="H39" s="838"/>
      <c r="I39" s="845"/>
      <c r="J39" s="846"/>
      <c r="K39" s="44"/>
      <c r="L39" s="847"/>
      <c r="M39" s="848"/>
      <c r="N39" s="108"/>
    </row>
    <row r="40" spans="1:14" ht="15.75" thickBot="1">
      <c r="B40" s="823" t="s">
        <v>953</v>
      </c>
      <c r="C40" s="824"/>
      <c r="D40" s="824"/>
      <c r="E40" s="824"/>
      <c r="F40" s="824"/>
      <c r="G40" s="824"/>
      <c r="H40" s="824"/>
      <c r="I40" s="824"/>
      <c r="J40" s="824"/>
      <c r="K40" s="824"/>
      <c r="L40" s="824"/>
      <c r="M40" s="825"/>
      <c r="N40" s="398">
        <f>SUM(N36:N39)</f>
        <v>1347.7124866951631</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14" t="s">
        <v>944</v>
      </c>
      <c r="C44" s="815"/>
      <c r="D44" s="815"/>
      <c r="E44" s="815"/>
      <c r="F44" s="815"/>
      <c r="G44" s="815"/>
      <c r="H44" s="815"/>
      <c r="I44" s="816"/>
      <c r="J44" s="319" t="s">
        <v>945</v>
      </c>
      <c r="K44" s="88" t="s">
        <v>946</v>
      </c>
      <c r="L44" s="817" t="s">
        <v>955</v>
      </c>
      <c r="M44" s="81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46462.5</v>
      </c>
      <c r="N45" s="276">
        <f>K45*M45</f>
        <v>47856.375</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58215.72162519164</v>
      </c>
      <c r="N46" s="276">
        <f>K46*M46</f>
        <v>582.15721625191645</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61033.510047069853</v>
      </c>
      <c r="N47" s="276">
        <f>K47*M47</f>
        <v>3051.6755023534929</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477097.87177454942</v>
      </c>
      <c r="N48" s="276">
        <f>K48*M48</f>
        <v>4770.9787177454946</v>
      </c>
    </row>
    <row r="49" spans="1:14" ht="15.75" thickBot="1">
      <c r="B49" s="313"/>
      <c r="C49" s="314"/>
      <c r="D49" s="314"/>
      <c r="E49" s="314"/>
      <c r="F49" s="314"/>
      <c r="G49" s="314"/>
      <c r="H49" s="314"/>
      <c r="I49" s="314"/>
      <c r="J49" s="129"/>
      <c r="K49" s="129"/>
      <c r="L49" s="329"/>
      <c r="M49" s="328"/>
      <c r="N49" s="130"/>
    </row>
    <row r="50" spans="1:14" ht="15.75" thickBot="1">
      <c r="B50" s="823" t="s">
        <v>953</v>
      </c>
      <c r="C50" s="824"/>
      <c r="D50" s="824"/>
      <c r="E50" s="824"/>
      <c r="F50" s="824"/>
      <c r="G50" s="824"/>
      <c r="H50" s="824"/>
      <c r="I50" s="824"/>
      <c r="J50" s="824"/>
      <c r="K50" s="824"/>
      <c r="L50" s="824"/>
      <c r="M50" s="825"/>
      <c r="N50" s="398">
        <f>SUM(N45:N49)</f>
        <v>56261.186436350901</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26" t="s">
        <v>961</v>
      </c>
      <c r="M54" s="799"/>
      <c r="N54" s="79" t="s">
        <v>951</v>
      </c>
    </row>
    <row r="55" spans="1:14">
      <c r="A55" t="s">
        <v>1630</v>
      </c>
      <c r="B55" s="49" t="str">
        <f>VLOOKUP(A55,TRANSPORTE!A5:D117,3,FALSE)</f>
        <v>Transporte de Adoquín e=8cm</v>
      </c>
      <c r="C55" s="321"/>
      <c r="D55" s="321"/>
      <c r="E55" s="321"/>
      <c r="F55" s="321"/>
      <c r="G55" s="321"/>
      <c r="H55" s="315" t="s">
        <v>1467</v>
      </c>
      <c r="I55" s="283">
        <v>0.92</v>
      </c>
      <c r="J55" s="290">
        <v>1</v>
      </c>
      <c r="K55" s="283">
        <f>I55*J55</f>
        <v>0.92</v>
      </c>
      <c r="L55" s="827">
        <f>VLOOKUP(A55,TRANSPORTE!A5:D117,4,FALSE)</f>
        <v>1437.7361035853387</v>
      </c>
      <c r="M55" s="828"/>
      <c r="N55" s="291">
        <f>K55*L55</f>
        <v>1322.7172152985117</v>
      </c>
    </row>
    <row r="56" spans="1:14">
      <c r="A56" t="s">
        <v>1227</v>
      </c>
      <c r="B56" s="49" t="str">
        <f>VLOOKUP(A56,TRANSPORTE!A6:D117,3,FALSE)</f>
        <v>Transporte de Arena</v>
      </c>
      <c r="C56" s="50"/>
      <c r="D56" s="50"/>
      <c r="E56" s="50"/>
      <c r="F56" s="50"/>
      <c r="G56" s="50"/>
      <c r="H56" s="315" t="s">
        <v>1467</v>
      </c>
      <c r="I56" s="283">
        <v>0.01</v>
      </c>
      <c r="J56" s="290">
        <v>1</v>
      </c>
      <c r="K56" s="283">
        <f>I56*J56</f>
        <v>0.01</v>
      </c>
      <c r="L56" s="827">
        <f>VLOOKUP(A56,TRANSPORTE!A6:D117,4,FALSE)</f>
        <v>1618.8493538748967</v>
      </c>
      <c r="M56" s="828"/>
      <c r="N56" s="291">
        <f>K56*L56</f>
        <v>16.188493538748968</v>
      </c>
    </row>
    <row r="57" spans="1:14">
      <c r="A57" t="s">
        <v>1227</v>
      </c>
      <c r="B57" s="49" t="str">
        <f>VLOOKUP(A57,TRANSPORTE!A6:D117,3,FALSE)</f>
        <v>Transporte de Arena</v>
      </c>
      <c r="C57" s="50"/>
      <c r="D57" s="50"/>
      <c r="E57" s="50"/>
      <c r="F57" s="50"/>
      <c r="G57" s="50"/>
      <c r="H57" s="315" t="s">
        <v>1467</v>
      </c>
      <c r="I57" s="283">
        <v>0.05</v>
      </c>
      <c r="J57" s="290">
        <v>1</v>
      </c>
      <c r="K57" s="283">
        <f>I57*J57</f>
        <v>0.05</v>
      </c>
      <c r="L57" s="827">
        <f>VLOOKUP(A57,TRANSPORTE!A6:D118,4,FALSE)</f>
        <v>1618.8493538748967</v>
      </c>
      <c r="M57" s="828"/>
      <c r="N57" s="291">
        <f>K57*L57</f>
        <v>80.942467693744845</v>
      </c>
    </row>
    <row r="58" spans="1:14">
      <c r="B58" s="49"/>
      <c r="C58" s="50"/>
      <c r="D58" s="50"/>
      <c r="E58" s="50"/>
      <c r="F58" s="50"/>
      <c r="G58" s="50"/>
      <c r="H58" s="315"/>
      <c r="I58" s="283"/>
      <c r="J58" s="290"/>
      <c r="K58" s="283"/>
      <c r="L58" s="827"/>
      <c r="M58" s="828"/>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12"/>
      <c r="M60" s="813"/>
      <c r="N60" s="130"/>
    </row>
    <row r="61" spans="1:14" ht="15.75" thickBot="1">
      <c r="B61" s="829" t="s">
        <v>953</v>
      </c>
      <c r="C61" s="830"/>
      <c r="D61" s="830"/>
      <c r="E61" s="830"/>
      <c r="F61" s="830"/>
      <c r="G61" s="830"/>
      <c r="H61" s="830"/>
      <c r="I61" s="830"/>
      <c r="J61" s="830"/>
      <c r="K61" s="830"/>
      <c r="L61" s="830"/>
      <c r="M61" s="831"/>
      <c r="N61" s="107">
        <f>N55+N56+N57+N58+N59</f>
        <v>1419.8481765310057</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49" t="s">
        <v>963</v>
      </c>
      <c r="C65" s="850"/>
      <c r="D65" s="850"/>
      <c r="E65" s="850"/>
      <c r="F65" s="850"/>
      <c r="G65" s="850"/>
      <c r="H65" s="850"/>
      <c r="I65" s="76" t="s">
        <v>964</v>
      </c>
      <c r="J65" s="78" t="s">
        <v>1409</v>
      </c>
      <c r="K65" s="77" t="s">
        <v>966</v>
      </c>
      <c r="L65" s="851" t="s">
        <v>950</v>
      </c>
      <c r="M65" s="852"/>
      <c r="N65" s="101" t="s">
        <v>951</v>
      </c>
    </row>
    <row r="66" spans="1:15">
      <c r="A66" s="148" t="s">
        <v>19</v>
      </c>
      <c r="B66" s="52" t="str">
        <f>VLOOKUP(A66,'MANO DE OBRA'!A8:D68,3,FALSE)</f>
        <v>Obrero (8)</v>
      </c>
      <c r="C66" s="50"/>
      <c r="D66" s="50"/>
      <c r="E66" s="50"/>
      <c r="F66" s="50"/>
      <c r="G66" s="50"/>
      <c r="H66" s="50"/>
      <c r="I66" s="296">
        <f>K66/J66*100</f>
        <v>270661.59999999998</v>
      </c>
      <c r="J66" s="297">
        <v>185</v>
      </c>
      <c r="K66" s="298">
        <f>VLOOKUP(A66,'MANO DE OBRA'!A8:D99,4,FALSE)</f>
        <v>500723.95999999996</v>
      </c>
      <c r="L66" s="53"/>
      <c r="M66" s="299">
        <v>50</v>
      </c>
      <c r="N66" s="399">
        <f>K66/M66</f>
        <v>10014.4792</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SUM(N66:N71)</f>
        <v>12148.204072288159</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N40+N50+N61+N72</f>
        <v>71176.951171865236</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14235.390234373048</v>
      </c>
      <c r="M79" s="858"/>
      <c r="N79" s="54"/>
    </row>
    <row r="80" spans="1:15">
      <c r="B80" s="92" t="s">
        <v>973</v>
      </c>
      <c r="C80" s="93"/>
      <c r="D80" s="93"/>
      <c r="E80" s="93"/>
      <c r="F80" s="93"/>
      <c r="G80" s="93"/>
      <c r="H80" s="93"/>
      <c r="I80" s="90"/>
      <c r="J80" s="91"/>
      <c r="K80" s="308">
        <v>0.05</v>
      </c>
      <c r="L80" s="857">
        <f>N74*K80</f>
        <v>3558.847558593262</v>
      </c>
      <c r="M80" s="858"/>
      <c r="N80" s="54"/>
    </row>
    <row r="81" spans="1:14" ht="15.75" thickBot="1">
      <c r="B81" s="94" t="s">
        <v>974</v>
      </c>
      <c r="C81" s="95"/>
      <c r="D81" s="95"/>
      <c r="E81" s="95"/>
      <c r="F81" s="95"/>
      <c r="G81" s="95"/>
      <c r="H81" s="95"/>
      <c r="I81" s="96"/>
      <c r="J81" s="97"/>
      <c r="K81" s="309">
        <v>0.05</v>
      </c>
      <c r="L81" s="859">
        <f>N74*K81</f>
        <v>3558.847558593262</v>
      </c>
      <c r="M81" s="860"/>
      <c r="N81" s="54"/>
    </row>
    <row r="82" spans="1:14" ht="15.75" thickBot="1">
      <c r="B82" s="823" t="s">
        <v>953</v>
      </c>
      <c r="C82" s="824"/>
      <c r="D82" s="824"/>
      <c r="E82" s="824"/>
      <c r="F82" s="824"/>
      <c r="G82" s="824"/>
      <c r="H82" s="824"/>
      <c r="I82" s="824"/>
      <c r="J82" s="824"/>
      <c r="K82" s="824"/>
      <c r="L82" s="824"/>
      <c r="M82" s="825"/>
      <c r="N82" s="55">
        <f>L79+L80+L81</f>
        <v>21353.08535155957</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92530.036523424802</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1631</v>
      </c>
      <c r="C31" s="84" t="s">
        <v>2087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95705.950322682969</v>
      </c>
      <c r="L36" s="274"/>
      <c r="M36" s="275">
        <v>35</v>
      </c>
      <c r="N36" s="276">
        <f>K36/M36</f>
        <v>2734.4557235052275</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138014.28402110696</v>
      </c>
      <c r="L37" s="339"/>
      <c r="M37" s="340">
        <v>35</v>
      </c>
      <c r="N37" s="276">
        <f>K37/M37</f>
        <v>3943.265257745913</v>
      </c>
    </row>
    <row r="38" spans="1:14">
      <c r="A38" s="116"/>
      <c r="B38" s="324"/>
      <c r="C38" s="325"/>
      <c r="D38" s="325"/>
      <c r="E38" s="327"/>
      <c r="F38" s="325"/>
      <c r="G38" s="325"/>
      <c r="H38" s="326"/>
      <c r="I38" s="332"/>
      <c r="J38" s="334"/>
      <c r="K38" s="273"/>
      <c r="L38" s="427"/>
      <c r="M38" s="428"/>
      <c r="N38" s="276"/>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N73*M40</f>
        <v>8.2809726290859995</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6686.0019538802271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5347.740727983889</v>
      </c>
      <c r="N47" s="276">
        <f>K47*M47</f>
        <v>6952.0629463790556</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3" t="s">
        <v>953</v>
      </c>
      <c r="C51" s="824"/>
      <c r="D51" s="824"/>
      <c r="E51" s="824"/>
      <c r="F51" s="824"/>
      <c r="G51" s="824"/>
      <c r="H51" s="824"/>
      <c r="I51" s="824"/>
      <c r="J51" s="824"/>
      <c r="K51" s="824"/>
      <c r="L51" s="824"/>
      <c r="M51" s="825"/>
      <c r="N51" s="398">
        <f>SUM(N47:N50)</f>
        <v>6952.0629463790556</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26" t="s">
        <v>961</v>
      </c>
      <c r="M55" s="799"/>
      <c r="N55" s="79" t="s">
        <v>951</v>
      </c>
    </row>
    <row r="56" spans="1:14">
      <c r="A56" t="s">
        <v>1256</v>
      </c>
      <c r="B56" s="49" t="str">
        <f>VLOOKUP(A56,TRANSPORTE!A5:D117,3,FALSE)</f>
        <v>Transporte de material de excavación</v>
      </c>
      <c r="C56" s="321"/>
      <c r="D56" s="321"/>
      <c r="E56" s="321"/>
      <c r="F56" s="321"/>
      <c r="G56" s="321"/>
      <c r="H56" s="315" t="s">
        <v>1467</v>
      </c>
      <c r="I56" s="283">
        <v>1.3</v>
      </c>
      <c r="J56" s="290">
        <v>1</v>
      </c>
      <c r="K56" s="283">
        <f>I56*J56</f>
        <v>1.3</v>
      </c>
      <c r="L56" s="827">
        <f>VLOOKUP(A56,TRANSPORTE!A5:D117,4,FALSE)</f>
        <v>1318.0996686884564</v>
      </c>
      <c r="M56" s="828"/>
      <c r="N56" s="291">
        <f>K56*L56</f>
        <v>1713.5295692949933</v>
      </c>
    </row>
    <row r="57" spans="1:14">
      <c r="B57" s="49"/>
      <c r="C57" s="50"/>
      <c r="D57" s="50"/>
      <c r="E57" s="50"/>
      <c r="F57" s="50"/>
      <c r="G57" s="50"/>
      <c r="H57" s="315"/>
      <c r="I57" s="283"/>
      <c r="J57" s="290"/>
      <c r="K57" s="283"/>
      <c r="L57" s="827"/>
      <c r="M57" s="828"/>
      <c r="N57" s="291"/>
    </row>
    <row r="58" spans="1:14">
      <c r="B58" s="49"/>
      <c r="C58" s="50"/>
      <c r="D58" s="50"/>
      <c r="E58" s="50"/>
      <c r="F58" s="50"/>
      <c r="G58" s="50"/>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N56+N57+N58+N59+N60</f>
        <v>1713.5295692949933</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s="148" t="s">
        <v>7</v>
      </c>
      <c r="B67" s="52" t="str">
        <f>VLOOKUP(A67,'MANO DE OBRA'!A8:D68,3,FALSE)</f>
        <v>Obrero (2)</v>
      </c>
      <c r="C67" s="50"/>
      <c r="D67" s="50"/>
      <c r="E67" s="50"/>
      <c r="F67" s="50"/>
      <c r="G67" s="50"/>
      <c r="H67" s="50"/>
      <c r="I67" s="296">
        <f>K67/J67*100</f>
        <v>67665.399999999994</v>
      </c>
      <c r="J67" s="297">
        <v>185</v>
      </c>
      <c r="K67" s="298">
        <f>VLOOKUP(A67,'MANO DE OBRA'!A8:D99,4,FALSE)</f>
        <v>125180.98999999999</v>
      </c>
      <c r="L67" s="53"/>
      <c r="M67" s="435">
        <v>280</v>
      </c>
      <c r="N67" s="399">
        <f>K67/M67</f>
        <v>447.07496428571426</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10"/>
      <c r="C72" s="811"/>
      <c r="D72" s="811"/>
      <c r="E72" s="811"/>
      <c r="F72" s="811"/>
      <c r="G72" s="811"/>
      <c r="H72" s="811"/>
      <c r="I72" s="129"/>
      <c r="J72" s="129"/>
      <c r="K72" s="129"/>
      <c r="L72" s="911"/>
      <c r="M72" s="911"/>
      <c r="N72" s="48"/>
    </row>
    <row r="73" spans="1:15" ht="15.75" thickBot="1">
      <c r="B73" s="829" t="s">
        <v>953</v>
      </c>
      <c r="C73" s="830"/>
      <c r="D73" s="830"/>
      <c r="E73" s="830"/>
      <c r="F73" s="830"/>
      <c r="G73" s="830"/>
      <c r="H73" s="830"/>
      <c r="I73" s="830"/>
      <c r="J73" s="830"/>
      <c r="K73" s="830"/>
      <c r="L73" s="830"/>
      <c r="M73" s="831"/>
      <c r="N73" s="305">
        <f>SUM(N67:N72)</f>
        <v>828.09726290859999</v>
      </c>
    </row>
    <row r="74" spans="1:15" ht="15.75" thickBot="1">
      <c r="B74" s="36"/>
      <c r="C74" s="37"/>
      <c r="D74" s="37"/>
      <c r="E74" s="37"/>
      <c r="F74" s="37"/>
      <c r="G74" s="37"/>
      <c r="H74" s="37"/>
      <c r="I74" s="37"/>
      <c r="J74" s="37"/>
      <c r="K74" s="37"/>
      <c r="L74" s="37"/>
      <c r="M74" s="37"/>
      <c r="N74" s="38"/>
    </row>
    <row r="75" spans="1:15" ht="15.75" thickBot="1">
      <c r="B75" s="823" t="s">
        <v>967</v>
      </c>
      <c r="C75" s="824"/>
      <c r="D75" s="824"/>
      <c r="E75" s="824"/>
      <c r="F75" s="824"/>
      <c r="G75" s="824"/>
      <c r="H75" s="824"/>
      <c r="I75" s="824"/>
      <c r="J75" s="824"/>
      <c r="K75" s="824"/>
      <c r="L75" s="824"/>
      <c r="M75" s="825"/>
      <c r="N75" s="102">
        <f>N42+N51+N62+N73</f>
        <v>16179.691732462878</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14" t="s">
        <v>969</v>
      </c>
      <c r="C79" s="815"/>
      <c r="D79" s="815"/>
      <c r="E79" s="815"/>
      <c r="F79" s="815"/>
      <c r="G79" s="815"/>
      <c r="H79" s="815"/>
      <c r="I79" s="318"/>
      <c r="J79" s="338"/>
      <c r="K79" s="306" t="s">
        <v>970</v>
      </c>
      <c r="L79" s="853" t="s">
        <v>971</v>
      </c>
      <c r="M79" s="854"/>
      <c r="N79" s="307"/>
    </row>
    <row r="80" spans="1:15">
      <c r="B80" s="855" t="s">
        <v>972</v>
      </c>
      <c r="C80" s="856"/>
      <c r="D80" s="856"/>
      <c r="E80" s="856"/>
      <c r="F80" s="856"/>
      <c r="G80" s="856"/>
      <c r="H80" s="856"/>
      <c r="I80" s="90"/>
      <c r="J80" s="91"/>
      <c r="K80" s="308">
        <v>0.2</v>
      </c>
      <c r="L80" s="857">
        <f>N75*K80</f>
        <v>3235.9383464925759</v>
      </c>
      <c r="M80" s="858"/>
      <c r="N80" s="54"/>
    </row>
    <row r="81" spans="1:14">
      <c r="B81" s="92" t="s">
        <v>973</v>
      </c>
      <c r="C81" s="93"/>
      <c r="D81" s="93"/>
      <c r="E81" s="93"/>
      <c r="F81" s="93"/>
      <c r="G81" s="93"/>
      <c r="H81" s="93"/>
      <c r="I81" s="90"/>
      <c r="J81" s="91"/>
      <c r="K81" s="308">
        <v>0.05</v>
      </c>
      <c r="L81" s="857">
        <f>N75*K81</f>
        <v>808.98458662314397</v>
      </c>
      <c r="M81" s="858"/>
      <c r="N81" s="54"/>
    </row>
    <row r="82" spans="1:14" ht="15.75" thickBot="1">
      <c r="B82" s="94" t="s">
        <v>974</v>
      </c>
      <c r="C82" s="95"/>
      <c r="D82" s="95"/>
      <c r="E82" s="95"/>
      <c r="F82" s="95"/>
      <c r="G82" s="95"/>
      <c r="H82" s="95"/>
      <c r="I82" s="96"/>
      <c r="J82" s="97"/>
      <c r="K82" s="309">
        <v>0.05</v>
      </c>
      <c r="L82" s="859">
        <f>N75*K82</f>
        <v>808.98458662314397</v>
      </c>
      <c r="M82" s="860"/>
      <c r="N82" s="54"/>
    </row>
    <row r="83" spans="1:14" ht="15.75" thickBot="1">
      <c r="B83" s="823" t="s">
        <v>953</v>
      </c>
      <c r="C83" s="824"/>
      <c r="D83" s="824"/>
      <c r="E83" s="824"/>
      <c r="F83" s="824"/>
      <c r="G83" s="824"/>
      <c r="H83" s="824"/>
      <c r="I83" s="824"/>
      <c r="J83" s="824"/>
      <c r="K83" s="824"/>
      <c r="L83" s="824"/>
      <c r="M83" s="825"/>
      <c r="N83" s="55">
        <f>L80+L81+L82</f>
        <v>4853.9075197388638</v>
      </c>
    </row>
    <row r="84" spans="1:14" ht="15.75" thickBot="1">
      <c r="B84" s="36"/>
      <c r="C84" s="37"/>
      <c r="D84" s="37"/>
      <c r="E84" s="37"/>
      <c r="F84" s="37"/>
      <c r="G84" s="37"/>
      <c r="H84" s="37"/>
      <c r="I84" s="37"/>
      <c r="J84" s="37"/>
      <c r="K84" s="37"/>
      <c r="L84" s="37"/>
      <c r="M84" s="37"/>
      <c r="N84" s="38"/>
    </row>
    <row r="85" spans="1:14" ht="15.75" thickBot="1">
      <c r="A85" t="s">
        <v>2015</v>
      </c>
      <c r="B85" s="823" t="s">
        <v>975</v>
      </c>
      <c r="C85" s="824"/>
      <c r="D85" s="824"/>
      <c r="E85" s="824"/>
      <c r="F85" s="824"/>
      <c r="G85" s="824"/>
      <c r="H85" s="824"/>
      <c r="I85" s="824"/>
      <c r="J85" s="824"/>
      <c r="K85" s="824"/>
      <c r="L85" s="824"/>
      <c r="M85" s="825"/>
      <c r="N85" s="192">
        <f>N75+N83</f>
        <v>21033.59925220174</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2215</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2216</v>
      </c>
      <c r="C101" s="259"/>
      <c r="D101" s="259"/>
      <c r="E101" s="259"/>
      <c r="F101" s="259"/>
      <c r="G101" s="259"/>
      <c r="H101" s="259"/>
      <c r="I101" s="259"/>
      <c r="J101" s="259"/>
      <c r="K101" s="259"/>
      <c r="L101" s="259"/>
      <c r="M101" s="259"/>
      <c r="N101" s="260"/>
    </row>
    <row r="102" spans="2:14" ht="15" customHeight="1">
      <c r="B102" s="965" t="s">
        <v>2217</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2218</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2219</v>
      </c>
      <c r="C115" s="261"/>
      <c r="D115" s="261"/>
      <c r="E115" s="247"/>
      <c r="F115" s="247"/>
      <c r="G115" s="247"/>
      <c r="H115" s="247"/>
      <c r="I115" s="247"/>
      <c r="J115" s="971"/>
      <c r="K115" s="971"/>
      <c r="L115" s="971"/>
      <c r="M115" s="971"/>
      <c r="N115" s="972"/>
    </row>
    <row r="116" spans="2:14" ht="15.75" thickBot="1">
      <c r="B116" s="423" t="s">
        <v>2220</v>
      </c>
      <c r="C116" s="424"/>
      <c r="D116" s="424"/>
      <c r="E116" s="263"/>
      <c r="F116" s="263"/>
      <c r="G116" s="263"/>
      <c r="H116" s="263"/>
      <c r="I116" s="263"/>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95705.950322682969</v>
      </c>
      <c r="L36" s="274"/>
      <c r="M36" s="275">
        <v>2.5</v>
      </c>
      <c r="N36" s="276">
        <f>K36/M36</f>
        <v>38282.380129073186</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149815.72717415419</v>
      </c>
      <c r="L37" s="339"/>
      <c r="M37" s="340">
        <v>100</v>
      </c>
      <c r="N37" s="276">
        <f>K37/M37</f>
        <v>1498.157271741542</v>
      </c>
    </row>
    <row r="38" spans="1:14">
      <c r="A38" s="116" t="s">
        <v>312</v>
      </c>
      <c r="B38" s="836" t="str">
        <f>VLOOKUP(A38,EQUIPOS!A8:D154,3,FALSE)</f>
        <v>Retroexcavadora sobre oruga, potencia 138 HP, balde de 1,5 m3.</v>
      </c>
      <c r="C38" s="837"/>
      <c r="D38" s="837"/>
      <c r="E38" s="837"/>
      <c r="F38" s="837"/>
      <c r="G38" s="837"/>
      <c r="H38" s="838"/>
      <c r="I38" s="332"/>
      <c r="J38" s="334"/>
      <c r="K38" s="273">
        <f>VLOOKUP(A38,EQUIPOS!A8:D165,4,FALSE)</f>
        <v>138014.28402110696</v>
      </c>
      <c r="L38" s="427"/>
      <c r="M38" s="428">
        <v>16</v>
      </c>
      <c r="N38" s="276">
        <f>K38/M38</f>
        <v>8625.8927513191848</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N76*M40</f>
        <v>27.894392469875619</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48434.324544603784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6716.7407527694641</v>
      </c>
      <c r="N47" s="276">
        <f>K47*M47</f>
        <v>2015.022225830839</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4024.6440570865871</v>
      </c>
      <c r="N48" s="276">
        <f t="shared" ref="N48:N53" si="0">K48*M48</f>
        <v>12073.932171259761</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12966.347374793555</v>
      </c>
      <c r="N49" s="276">
        <f t="shared" si="0"/>
        <v>3241.5868436983887</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2114.2544761481372</v>
      </c>
      <c r="N50" s="276">
        <f t="shared" si="0"/>
        <v>2114.2544761481372</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1528.3116647507602</v>
      </c>
      <c r="N51" s="276">
        <f t="shared" si="0"/>
        <v>1528.3116647507602</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11622.999224239664</v>
      </c>
      <c r="N52" s="276">
        <f t="shared" si="0"/>
        <v>5323.3336447017664</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5347.740727983889</v>
      </c>
      <c r="N53" s="276">
        <f t="shared" si="0"/>
        <v>6952.0629463790556</v>
      </c>
    </row>
    <row r="54" spans="1:14" ht="15.75" thickBot="1">
      <c r="B54" s="823" t="s">
        <v>953</v>
      </c>
      <c r="C54" s="824"/>
      <c r="D54" s="824"/>
      <c r="E54" s="824"/>
      <c r="F54" s="824"/>
      <c r="G54" s="824"/>
      <c r="H54" s="824"/>
      <c r="I54" s="824"/>
      <c r="J54" s="824"/>
      <c r="K54" s="824"/>
      <c r="L54" s="824"/>
      <c r="M54" s="825"/>
      <c r="N54" s="398">
        <f>SUM(N47:N53)</f>
        <v>33248.503972768704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1318.0996686884564</v>
      </c>
      <c r="M59" s="828"/>
      <c r="N59" s="291">
        <f>K59*L59</f>
        <v>1713.5295692949933</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1713.5295692949933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38">
        <v>128</v>
      </c>
      <c r="N70" s="399">
        <f>K70/M70</f>
        <v>1955.9529687499999</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2789.439246987562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86185.797333655035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17237.159466731009</v>
      </c>
      <c r="M83" s="858"/>
      <c r="N83" s="54"/>
    </row>
    <row r="84" spans="1:14">
      <c r="B84" s="92" t="s">
        <v>973</v>
      </c>
      <c r="C84" s="93"/>
      <c r="D84" s="93"/>
      <c r="E84" s="93"/>
      <c r="F84" s="93"/>
      <c r="G84" s="93"/>
      <c r="H84" s="93"/>
      <c r="I84" s="90"/>
      <c r="J84" s="91"/>
      <c r="K84" s="308">
        <v>0.05</v>
      </c>
      <c r="L84" s="857">
        <f>N78*K84</f>
        <v>4309.2898666827523</v>
      </c>
      <c r="M84" s="858"/>
      <c r="N84" s="54"/>
    </row>
    <row r="85" spans="1:14" ht="15.75" thickBot="1">
      <c r="B85" s="94" t="s">
        <v>974</v>
      </c>
      <c r="C85" s="95"/>
      <c r="D85" s="95"/>
      <c r="E85" s="95"/>
      <c r="F85" s="95"/>
      <c r="G85" s="95"/>
      <c r="H85" s="95"/>
      <c r="I85" s="96"/>
      <c r="J85" s="97"/>
      <c r="K85" s="309">
        <v>0.05</v>
      </c>
      <c r="L85" s="859">
        <f>N78*K85</f>
        <v>4309.2898666827523</v>
      </c>
      <c r="M85" s="860"/>
      <c r="N85" s="54"/>
    </row>
    <row r="86" spans="1:14" ht="15.75" thickBot="1">
      <c r="B86" s="823" t="s">
        <v>953</v>
      </c>
      <c r="C86" s="824"/>
      <c r="D86" s="824"/>
      <c r="E86" s="824"/>
      <c r="F86" s="824"/>
      <c r="G86" s="824"/>
      <c r="H86" s="824"/>
      <c r="I86" s="824"/>
      <c r="J86" s="824"/>
      <c r="K86" s="824"/>
      <c r="L86" s="824"/>
      <c r="M86" s="825"/>
      <c r="N86" s="55">
        <f>L83+L84+L85</f>
        <v>25855.739200096516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112041.53653375155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95705.950322682969</v>
      </c>
      <c r="L36" s="274"/>
      <c r="M36" s="340">
        <v>2.5</v>
      </c>
      <c r="N36" s="276">
        <f>K36/M36</f>
        <v>38282.380129073186</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149815.72717415419</v>
      </c>
      <c r="L37" s="339"/>
      <c r="M37" s="340">
        <v>100</v>
      </c>
      <c r="N37" s="276">
        <f>K37/M37</f>
        <v>1498.157271741542</v>
      </c>
    </row>
    <row r="38" spans="1:14">
      <c r="A38" s="116" t="s">
        <v>261</v>
      </c>
      <c r="B38" s="836" t="str">
        <f>VLOOKUP(A38,EQUIPOS!A8:D154,3,FALSE)</f>
        <v xml:space="preserve">Motobomba 3 PULGADAS (incluye operario)
</v>
      </c>
      <c r="C38" s="837"/>
      <c r="D38" s="837"/>
      <c r="E38" s="837"/>
      <c r="F38" s="837"/>
      <c r="G38" s="837"/>
      <c r="H38" s="838"/>
      <c r="I38" s="332"/>
      <c r="J38" s="334"/>
      <c r="K38" s="273">
        <f>VLOOKUP(A38,EQUIPOS!A8:D165,4,FALSE)</f>
        <v>5745.7627893006738</v>
      </c>
      <c r="L38" s="427"/>
      <c r="M38" s="428">
        <v>8</v>
      </c>
      <c r="N38" s="276">
        <f>K38/M38</f>
        <v>718.22034866258423</v>
      </c>
    </row>
    <row r="39" spans="1:14">
      <c r="A39" t="s">
        <v>312</v>
      </c>
      <c r="B39" s="836" t="str">
        <f>VLOOKUP(A39,EQUIPOS!A9:D154,3,FALSE)</f>
        <v>Retroexcavadora sobre oruga, potencia 138 HP, balde de 1,5 m3.</v>
      </c>
      <c r="C39" s="837"/>
      <c r="D39" s="837"/>
      <c r="E39" s="837"/>
      <c r="F39" s="837"/>
      <c r="G39" s="837"/>
      <c r="H39" s="838"/>
      <c r="I39" s="39"/>
      <c r="J39" s="40"/>
      <c r="K39" s="273">
        <f>VLOOKUP(A39,EQUIPOS!A9:D166,4,FALSE)</f>
        <v>138014.28402110696</v>
      </c>
      <c r="L39" s="280"/>
      <c r="M39" s="340">
        <v>8</v>
      </c>
      <c r="N39" s="276">
        <f>K39/M39</f>
        <v>17251.78550263837</v>
      </c>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N78*M41</f>
        <v>241.11460680720396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57991.657858922888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6716.7407527694641</v>
      </c>
      <c r="N48" s="276">
        <f>K48*M48</f>
        <v>2015.022225830839</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4024.6440570865871</v>
      </c>
      <c r="N49" s="276">
        <f t="shared" ref="N49:N54" si="0">K49*M49</f>
        <v>12073.932171259761</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12966.347374793555</v>
      </c>
      <c r="N50" s="276">
        <f t="shared" si="0"/>
        <v>3241.5868436983887</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2114.2544761481372</v>
      </c>
      <c r="N51" s="276">
        <f t="shared" si="0"/>
        <v>2114.2544761481372</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1528.3116647507602</v>
      </c>
      <c r="N52" s="276">
        <f t="shared" si="0"/>
        <v>1528.3116647507602</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11622.999224239664</v>
      </c>
      <c r="N53" s="276">
        <f>K53*M53</f>
        <v>5323.3336447017664</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5347.740727983889</v>
      </c>
      <c r="N54" s="276">
        <f t="shared" si="0"/>
        <v>6952.0629463790556</v>
      </c>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33248.503972768704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1256</v>
      </c>
      <c r="B61" s="49" t="str">
        <f>VLOOKUP(A61,TRANSPORTE!A5:D117,3,FALSE)</f>
        <v>Transporte de material de excavación</v>
      </c>
      <c r="C61" s="321"/>
      <c r="D61" s="321"/>
      <c r="E61" s="321"/>
      <c r="F61" s="321"/>
      <c r="G61" s="321"/>
      <c r="H61" s="315" t="s">
        <v>1467</v>
      </c>
      <c r="I61" s="283">
        <v>1.3</v>
      </c>
      <c r="J61" s="290">
        <v>1</v>
      </c>
      <c r="K61" s="283">
        <f>I61*J61</f>
        <v>1.3</v>
      </c>
      <c r="L61" s="827">
        <f>VLOOKUP(A61,TRANSPORTE!A5:D117,4,FALSE)</f>
        <v>1318.0996686884564</v>
      </c>
      <c r="M61" s="828"/>
      <c r="N61" s="291">
        <f>K61*L61</f>
        <v>1713.5295692949933</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1713.5295692949933</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50" t="s">
        <v>15</v>
      </c>
      <c r="B72" s="52" t="str">
        <f>VLOOKUP(A72,'MANO DE OBRA'!A8:D68,3,FALSE)</f>
        <v>Obrero (6)</v>
      </c>
      <c r="C72" s="50"/>
      <c r="D72" s="50"/>
      <c r="E72" s="50"/>
      <c r="F72" s="50"/>
      <c r="G72" s="50"/>
      <c r="H72" s="50"/>
      <c r="I72" s="296">
        <f>K72/J72*100</f>
        <v>202996.19999999998</v>
      </c>
      <c r="J72" s="297">
        <v>185</v>
      </c>
      <c r="K72" s="298">
        <f>VLOOKUP(A72,'MANO DE OBRA'!A8:D99,4,FALSE)</f>
        <v>375542.97</v>
      </c>
      <c r="L72" s="53"/>
      <c r="M72" s="438">
        <v>20</v>
      </c>
      <c r="N72" s="399">
        <f>K72/M72</f>
        <v>18777.148499999999</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24111.460680720396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117065.15208170698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23413.030416341397</v>
      </c>
      <c r="M85" s="858"/>
      <c r="N85" s="54"/>
    </row>
    <row r="86" spans="1:14">
      <c r="B86" s="92" t="s">
        <v>973</v>
      </c>
      <c r="C86" s="93"/>
      <c r="D86" s="93"/>
      <c r="E86" s="93"/>
      <c r="F86" s="93"/>
      <c r="G86" s="93"/>
      <c r="H86" s="93"/>
      <c r="I86" s="90"/>
      <c r="J86" s="91"/>
      <c r="K86" s="308">
        <v>0.05</v>
      </c>
      <c r="L86" s="857">
        <f>N80*K86</f>
        <v>5853.2576040853492</v>
      </c>
      <c r="M86" s="858"/>
      <c r="N86" s="54"/>
    </row>
    <row r="87" spans="1:14" ht="15.75" thickBot="1">
      <c r="B87" s="94" t="s">
        <v>974</v>
      </c>
      <c r="C87" s="95"/>
      <c r="D87" s="95"/>
      <c r="E87" s="95"/>
      <c r="F87" s="95"/>
      <c r="G87" s="95"/>
      <c r="H87" s="95"/>
      <c r="I87" s="96"/>
      <c r="J87" s="97"/>
      <c r="K87" s="309">
        <v>0.05</v>
      </c>
      <c r="L87" s="859">
        <f>N80*K87</f>
        <v>5853.2576040853492</v>
      </c>
      <c r="M87" s="860"/>
      <c r="N87" s="54"/>
    </row>
    <row r="88" spans="1:14" ht="15.75" thickBot="1">
      <c r="B88" s="823" t="s">
        <v>953</v>
      </c>
      <c r="C88" s="824"/>
      <c r="D88" s="824"/>
      <c r="E88" s="824"/>
      <c r="F88" s="824"/>
      <c r="G88" s="824"/>
      <c r="H88" s="824"/>
      <c r="I88" s="824"/>
      <c r="J88" s="824"/>
      <c r="K88" s="824"/>
      <c r="L88" s="824"/>
      <c r="M88" s="825"/>
      <c r="N88" s="55">
        <f>L85+L86+L87</f>
        <v>35119.545624512095</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152184.69770621907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2.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149815.72717415419</v>
      </c>
      <c r="L36" s="274"/>
      <c r="M36" s="340">
        <v>100</v>
      </c>
      <c r="N36" s="276">
        <f>K36/M36</f>
        <v>1498.157271741542</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138014.28402110696</v>
      </c>
      <c r="L37" s="339"/>
      <c r="M37" s="340">
        <v>35</v>
      </c>
      <c r="N37" s="276">
        <f>K37/M37</f>
        <v>3943.265257745913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8.2809726290859995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5449.7035021165411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5347.740727983889</v>
      </c>
      <c r="N48" s="276">
        <f>K48*M48</f>
        <v>6952.0629463790556</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3" t="s">
        <v>953</v>
      </c>
      <c r="C55" s="824"/>
      <c r="D55" s="824"/>
      <c r="E55" s="824"/>
      <c r="F55" s="824"/>
      <c r="G55" s="824"/>
      <c r="H55" s="824"/>
      <c r="I55" s="824"/>
      <c r="J55" s="824"/>
      <c r="K55" s="824"/>
      <c r="L55" s="824"/>
      <c r="M55" s="825"/>
      <c r="N55" s="398">
        <f>SUM(N48:N54)</f>
        <v>6952.0629463790556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VLOOKUP(A60,TRANSPORTE!A5:D117,3,FALSE)</f>
        <v>Transporte de material de excavación</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6">
        <v>280</v>
      </c>
      <c r="N72" s="399">
        <f>K72/M72</f>
        <v>447.07496428571426</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828.09726290859999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14943.393280699191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2988.6786561398385</v>
      </c>
      <c r="M84" s="858"/>
      <c r="N84" s="54"/>
    </row>
    <row r="85" spans="1:14">
      <c r="B85" s="92" t="s">
        <v>973</v>
      </c>
      <c r="C85" s="93"/>
      <c r="D85" s="93"/>
      <c r="E85" s="93"/>
      <c r="F85" s="93"/>
      <c r="G85" s="93"/>
      <c r="H85" s="93"/>
      <c r="I85" s="90"/>
      <c r="J85" s="91"/>
      <c r="K85" s="308">
        <v>0.05</v>
      </c>
      <c r="L85" s="857">
        <f>N79*K85</f>
        <v>747.16966403495962</v>
      </c>
      <c r="M85" s="858"/>
      <c r="N85" s="54"/>
    </row>
    <row r="86" spans="1:14" ht="15.75" thickBot="1">
      <c r="B86" s="94" t="s">
        <v>974</v>
      </c>
      <c r="C86" s="95"/>
      <c r="D86" s="95"/>
      <c r="E86" s="95"/>
      <c r="F86" s="95"/>
      <c r="G86" s="95"/>
      <c r="H86" s="95"/>
      <c r="I86" s="96"/>
      <c r="J86" s="97"/>
      <c r="K86" s="309">
        <v>0.05</v>
      </c>
      <c r="L86" s="859">
        <f>N79*K86</f>
        <v>747.16966403495962</v>
      </c>
      <c r="M86" s="860"/>
      <c r="N86" s="54"/>
    </row>
    <row r="87" spans="1:14" ht="15.75" thickBot="1">
      <c r="B87" s="823" t="s">
        <v>953</v>
      </c>
      <c r="C87" s="824"/>
      <c r="D87" s="824"/>
      <c r="E87" s="824"/>
      <c r="F87" s="824"/>
      <c r="G87" s="824"/>
      <c r="H87" s="824"/>
      <c r="I87" s="824"/>
      <c r="J87" s="824"/>
      <c r="K87" s="824"/>
      <c r="L87" s="824"/>
      <c r="M87" s="825"/>
      <c r="N87" s="55">
        <f>L84+L85+L86</f>
        <v>4483.0179842097577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19426.411264908947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7.75" customHeight="1" thickBot="1">
      <c r="B29" s="74" t="s">
        <v>943</v>
      </c>
      <c r="C29" s="832" t="s">
        <v>944</v>
      </c>
      <c r="D29" s="833"/>
      <c r="E29" s="833"/>
      <c r="F29" s="833"/>
      <c r="G29" s="833"/>
      <c r="H29" s="833"/>
      <c r="I29" s="833"/>
      <c r="J29" s="75"/>
      <c r="K29" s="346" t="s">
        <v>2214</v>
      </c>
      <c r="L29" s="834" t="s">
        <v>945</v>
      </c>
      <c r="M29" s="835"/>
      <c r="N29" s="74" t="s">
        <v>946</v>
      </c>
    </row>
    <row r="30" spans="1:14" ht="15.75" customHeight="1" thickBot="1">
      <c r="A30" t="s">
        <v>1844</v>
      </c>
      <c r="B30" s="83" t="s">
        <v>1635</v>
      </c>
      <c r="C30" s="84" t="s">
        <v>2091</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04" t="s">
        <v>944</v>
      </c>
      <c r="C34" s="805"/>
      <c r="D34" s="805"/>
      <c r="E34" s="805"/>
      <c r="F34" s="805"/>
      <c r="G34" s="805"/>
      <c r="H34" s="806"/>
      <c r="I34" s="807" t="s">
        <v>948</v>
      </c>
      <c r="J34" s="808"/>
      <c r="K34" s="72" t="s">
        <v>949</v>
      </c>
      <c r="L34" s="809" t="s">
        <v>950</v>
      </c>
      <c r="M34" s="806"/>
      <c r="N34" s="73" t="s">
        <v>951</v>
      </c>
    </row>
    <row r="35" spans="1:14">
      <c r="A35" s="116" t="s">
        <v>263</v>
      </c>
      <c r="B35" s="836" t="str">
        <f>VLOOKUP(A35,EQUIPOS!A6:D154,3,FALSE)</f>
        <v xml:space="preserve">Motobomba 4 pulgadas
</v>
      </c>
      <c r="C35" s="837"/>
      <c r="D35" s="837"/>
      <c r="E35" s="837"/>
      <c r="F35" s="837"/>
      <c r="G35" s="837"/>
      <c r="H35" s="838"/>
      <c r="I35" s="271"/>
      <c r="J35" s="272"/>
      <c r="K35" s="273">
        <f>VLOOKUP(A35,EQUIPOS!A6:D163,4,FALSE)</f>
        <v>6205.9319144511164</v>
      </c>
      <c r="L35" s="274"/>
      <c r="M35" s="340">
        <v>21</v>
      </c>
      <c r="N35" s="276">
        <f>K35/M35</f>
        <v>295.52056735481506</v>
      </c>
    </row>
    <row r="36" spans="1:14">
      <c r="A36" s="116" t="s">
        <v>129</v>
      </c>
      <c r="B36" s="836" t="str">
        <f>VLOOKUP(A36,EQUIPOS!A7:D154,3,FALSE)</f>
        <v xml:space="preserve">Buldozer, Potencia al volante de 140 HP, motor de 2200 RPM, longitud de hoja 4,80m. </v>
      </c>
      <c r="C36" s="837"/>
      <c r="D36" s="837"/>
      <c r="E36" s="837"/>
      <c r="F36" s="837"/>
      <c r="G36" s="837"/>
      <c r="H36" s="838"/>
      <c r="I36" s="425"/>
      <c r="J36" s="426"/>
      <c r="K36" s="273">
        <f>VLOOKUP(A36,EQUIPOS!A7:D164,4,FALSE)</f>
        <v>149815.72717415419</v>
      </c>
      <c r="L36" s="339"/>
      <c r="M36" s="340">
        <v>100</v>
      </c>
      <c r="N36" s="276">
        <f>K36/M36</f>
        <v>1498.157271741542</v>
      </c>
    </row>
    <row r="37" spans="1:14">
      <c r="A37" s="116" t="s">
        <v>312</v>
      </c>
      <c r="B37" s="836" t="str">
        <f>VLOOKUP(A37,EQUIPOS!A8:D154,3,FALSE)</f>
        <v>Retroexcavadora sobre oruga, potencia 138 HP, balde de 1,5 m3.</v>
      </c>
      <c r="C37" s="837"/>
      <c r="D37" s="837"/>
      <c r="E37" s="837"/>
      <c r="F37" s="837"/>
      <c r="G37" s="837"/>
      <c r="H37" s="838"/>
      <c r="I37" s="332"/>
      <c r="J37" s="334"/>
      <c r="K37" s="273">
        <f>VLOOKUP(A37,EQUIPOS!A8:D165,4,FALSE)</f>
        <v>138014.28402110696</v>
      </c>
      <c r="L37" s="427"/>
      <c r="M37" s="428">
        <v>21</v>
      </c>
      <c r="N37" s="276">
        <f>K37/M37</f>
        <v>6572.1087629098547</v>
      </c>
    </row>
    <row r="38" spans="1:14">
      <c r="B38" s="836"/>
      <c r="C38" s="837"/>
      <c r="D38" s="837"/>
      <c r="E38" s="837"/>
      <c r="F38" s="837"/>
      <c r="G38" s="837"/>
      <c r="H38" s="838"/>
      <c r="I38" s="39"/>
      <c r="J38" s="40"/>
      <c r="K38" s="273"/>
      <c r="L38" s="280"/>
      <c r="M38" s="340"/>
      <c r="N38" s="276"/>
    </row>
    <row r="39" spans="1:14">
      <c r="B39" s="324"/>
      <c r="C39" s="325"/>
      <c r="D39" s="325"/>
      <c r="E39" s="325"/>
      <c r="F39" s="327"/>
      <c r="G39" s="327"/>
      <c r="H39" s="128"/>
      <c r="I39" s="39"/>
      <c r="J39" s="40"/>
      <c r="K39" s="273"/>
      <c r="L39" s="280"/>
      <c r="M39" s="281"/>
      <c r="N39" s="277"/>
    </row>
    <row r="40" spans="1:14">
      <c r="B40" s="843" t="s">
        <v>952</v>
      </c>
      <c r="C40" s="844"/>
      <c r="D40" s="844"/>
      <c r="E40" s="41"/>
      <c r="F40" s="42"/>
      <c r="G40" s="42"/>
      <c r="H40" s="43"/>
      <c r="I40" s="39"/>
      <c r="J40" s="40"/>
      <c r="K40" s="283"/>
      <c r="L40" s="280"/>
      <c r="M40" s="405">
        <v>0.01</v>
      </c>
      <c r="N40" s="348">
        <f>N76*M40</f>
        <v>13.801621048476665</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SUM(N35:N41)</f>
        <v>8379.5882230546886</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5347.740727983889</v>
      </c>
      <c r="N47" s="276">
        <f>K47*M47</f>
        <v>6952.0629463790556</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6952.0629463790556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1318.0996686884564</v>
      </c>
      <c r="M59" s="828"/>
      <c r="N59" s="291">
        <f>K59*L59</f>
        <v>1713.5295692949933</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1713.5295692949933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168</v>
      </c>
      <c r="N70" s="399">
        <f>K70/M70</f>
        <v>745.12494047619043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1380.1621048476666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18425.342843576404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3685.0685687152809</v>
      </c>
      <c r="M83" s="858"/>
      <c r="N83" s="54"/>
    </row>
    <row r="84" spans="1:14">
      <c r="B84" s="92" t="s">
        <v>973</v>
      </c>
      <c r="C84" s="93"/>
      <c r="D84" s="93"/>
      <c r="E84" s="93"/>
      <c r="F84" s="93"/>
      <c r="G84" s="93"/>
      <c r="H84" s="93"/>
      <c r="I84" s="90"/>
      <c r="J84" s="91"/>
      <c r="K84" s="308">
        <v>0.05</v>
      </c>
      <c r="L84" s="857">
        <f>N78*K84</f>
        <v>921.26714217882022</v>
      </c>
      <c r="M84" s="858"/>
      <c r="N84" s="54"/>
    </row>
    <row r="85" spans="1:14" ht="15.75" thickBot="1">
      <c r="B85" s="94" t="s">
        <v>974</v>
      </c>
      <c r="C85" s="95"/>
      <c r="D85" s="95"/>
      <c r="E85" s="95"/>
      <c r="F85" s="95"/>
      <c r="G85" s="95"/>
      <c r="H85" s="95"/>
      <c r="I85" s="96"/>
      <c r="J85" s="97"/>
      <c r="K85" s="309">
        <v>0.05</v>
      </c>
      <c r="L85" s="859">
        <f>N78*K85</f>
        <v>921.26714217882022</v>
      </c>
      <c r="M85" s="860"/>
      <c r="N85" s="54"/>
    </row>
    <row r="86" spans="1:14" ht="15.75" thickBot="1">
      <c r="B86" s="823" t="s">
        <v>953</v>
      </c>
      <c r="C86" s="824"/>
      <c r="D86" s="824"/>
      <c r="E86" s="824"/>
      <c r="F86" s="824"/>
      <c r="G86" s="824"/>
      <c r="H86" s="824"/>
      <c r="I86" s="824"/>
      <c r="J86" s="824"/>
      <c r="K86" s="824"/>
      <c r="L86" s="824"/>
      <c r="M86" s="825"/>
      <c r="N86" s="55">
        <f>L83+L84+L85</f>
        <v>5527.6028530729209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23952.945696649324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1095</v>
      </c>
      <c r="C31" s="84" t="s">
        <v>2092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340">
        <v>2.5</v>
      </c>
      <c r="N36" s="276">
        <f>K36/M36</f>
        <v>2662.1190329036108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469.42871250000002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3131.5477454036109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24447.586241437075</v>
      </c>
      <c r="N48" s="276">
        <f>K48*M48</f>
        <v>31781.862113868199</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48.603551175819234</v>
      </c>
      <c r="N49" s="276">
        <f>K49*M49</f>
        <v>1458.106535274577</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33239.968649142778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47473.620213841379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9494.7240427682755</v>
      </c>
      <c r="M84" s="858"/>
      <c r="N84" s="54"/>
    </row>
    <row r="85" spans="1:14">
      <c r="B85" s="92" t="s">
        <v>973</v>
      </c>
      <c r="C85" s="93"/>
      <c r="D85" s="93"/>
      <c r="E85" s="93"/>
      <c r="F85" s="93"/>
      <c r="G85" s="93"/>
      <c r="H85" s="93"/>
      <c r="I85" s="90"/>
      <c r="J85" s="91"/>
      <c r="K85" s="308">
        <v>0.05</v>
      </c>
      <c r="L85" s="857">
        <f>N79*K85</f>
        <v>2373.6810106920689</v>
      </c>
      <c r="M85" s="858"/>
      <c r="N85" s="54"/>
    </row>
    <row r="86" spans="1:14" ht="15.75" thickBot="1">
      <c r="B86" s="94" t="s">
        <v>974</v>
      </c>
      <c r="C86" s="95"/>
      <c r="D86" s="95"/>
      <c r="E86" s="95"/>
      <c r="F86" s="95"/>
      <c r="G86" s="95"/>
      <c r="H86" s="95"/>
      <c r="I86" s="96"/>
      <c r="J86" s="97"/>
      <c r="K86" s="309">
        <v>0.05</v>
      </c>
      <c r="L86" s="859">
        <f>N79*K86</f>
        <v>2373.6810106920689</v>
      </c>
      <c r="M86" s="860"/>
      <c r="N86" s="54"/>
    </row>
    <row r="87" spans="1:14" ht="15.75" thickBot="1">
      <c r="B87" s="823" t="s">
        <v>953</v>
      </c>
      <c r="C87" s="824"/>
      <c r="D87" s="824"/>
      <c r="E87" s="824"/>
      <c r="F87" s="824"/>
      <c r="G87" s="824"/>
      <c r="H87" s="824"/>
      <c r="I87" s="824"/>
      <c r="J87" s="824"/>
      <c r="K87" s="824"/>
      <c r="L87" s="824"/>
      <c r="M87" s="825"/>
      <c r="N87" s="55">
        <f>L84+L85+L86</f>
        <v>14242.086064152414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61715.706277993791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1096</v>
      </c>
      <c r="C31" s="84" t="s">
        <v>1636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340">
        <v>2.5</v>
      </c>
      <c r="N36" s="276">
        <f>K36/M36</f>
        <v>2662.1190329036108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469.42871250000002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3131.5477454036109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24447.586241437075</v>
      </c>
      <c r="N48" s="276">
        <f>K48*M48</f>
        <v>31781.862113868199</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48.603551175819234</v>
      </c>
      <c r="N49" s="276">
        <f>K49*M49</f>
        <v>1458.106535274577</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33239.968649142778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48"/>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47473.620213841379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9494.7240427682755</v>
      </c>
      <c r="M84" s="858"/>
      <c r="N84" s="54"/>
    </row>
    <row r="85" spans="1:14">
      <c r="B85" s="92" t="s">
        <v>973</v>
      </c>
      <c r="C85" s="93"/>
      <c r="D85" s="93"/>
      <c r="E85" s="93"/>
      <c r="F85" s="93"/>
      <c r="G85" s="93"/>
      <c r="H85" s="93"/>
      <c r="I85" s="90"/>
      <c r="J85" s="91"/>
      <c r="K85" s="308">
        <v>0.05</v>
      </c>
      <c r="L85" s="857">
        <f>N79*K85</f>
        <v>2373.6810106920689</v>
      </c>
      <c r="M85" s="858"/>
      <c r="N85" s="54"/>
    </row>
    <row r="86" spans="1:14" ht="15.75" thickBot="1">
      <c r="B86" s="94" t="s">
        <v>974</v>
      </c>
      <c r="C86" s="95"/>
      <c r="D86" s="95"/>
      <c r="E86" s="95"/>
      <c r="F86" s="95"/>
      <c r="G86" s="95"/>
      <c r="H86" s="95"/>
      <c r="I86" s="96"/>
      <c r="J86" s="97"/>
      <c r="K86" s="309">
        <v>0.05</v>
      </c>
      <c r="L86" s="859">
        <f>N79*K86</f>
        <v>2373.6810106920689</v>
      </c>
      <c r="M86" s="860"/>
      <c r="N86" s="54"/>
    </row>
    <row r="87" spans="1:14" ht="15.75" thickBot="1">
      <c r="B87" s="823" t="s">
        <v>953</v>
      </c>
      <c r="C87" s="824"/>
      <c r="D87" s="824"/>
      <c r="E87" s="824"/>
      <c r="F87" s="824"/>
      <c r="G87" s="824"/>
      <c r="H87" s="824"/>
      <c r="I87" s="824"/>
      <c r="J87" s="824"/>
      <c r="K87" s="824"/>
      <c r="L87" s="824"/>
      <c r="M87" s="825"/>
      <c r="N87" s="55">
        <f>L84+L85+L86</f>
        <v>14242.086064152414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61715.706277993791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1637</v>
      </c>
      <c r="C31" s="84" t="s">
        <v>1638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340">
        <v>2.5</v>
      </c>
      <c r="N36" s="276">
        <f>K36/M36</f>
        <v>2662.1190329036108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469.42871250000002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3131.5477454036109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53347.463281373486</v>
      </c>
      <c r="N48" s="276">
        <f>K48*M48</f>
        <v>69351.702265785541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48.603551175819234</v>
      </c>
      <c r="N49" s="276">
        <f>K49*M49</f>
        <v>1458.106535274577</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70809.80880106012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85043.460365758729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17008.692073151746</v>
      </c>
      <c r="M84" s="858"/>
      <c r="N84" s="54"/>
    </row>
    <row r="85" spans="1:14">
      <c r="B85" s="92" t="s">
        <v>973</v>
      </c>
      <c r="C85" s="93"/>
      <c r="D85" s="93"/>
      <c r="E85" s="93"/>
      <c r="F85" s="93"/>
      <c r="G85" s="93"/>
      <c r="H85" s="93"/>
      <c r="I85" s="90"/>
      <c r="J85" s="91"/>
      <c r="K85" s="308">
        <v>0.05</v>
      </c>
      <c r="L85" s="857">
        <f>N79*K85</f>
        <v>4252.1730182879364</v>
      </c>
      <c r="M85" s="858"/>
      <c r="N85" s="54"/>
    </row>
    <row r="86" spans="1:14" ht="15.75" thickBot="1">
      <c r="B86" s="94" t="s">
        <v>974</v>
      </c>
      <c r="C86" s="95"/>
      <c r="D86" s="95"/>
      <c r="E86" s="95"/>
      <c r="F86" s="95"/>
      <c r="G86" s="95"/>
      <c r="H86" s="95"/>
      <c r="I86" s="96"/>
      <c r="J86" s="97"/>
      <c r="K86" s="309">
        <v>0.05</v>
      </c>
      <c r="L86" s="859">
        <f>N79*K86</f>
        <v>4252.1730182879364</v>
      </c>
      <c r="M86" s="860"/>
      <c r="N86" s="54"/>
    </row>
    <row r="87" spans="1:14" ht="15.75" thickBot="1">
      <c r="B87" s="823" t="s">
        <v>953</v>
      </c>
      <c r="C87" s="824"/>
      <c r="D87" s="824"/>
      <c r="E87" s="824"/>
      <c r="F87" s="824"/>
      <c r="G87" s="824"/>
      <c r="H87" s="824"/>
      <c r="I87" s="824"/>
      <c r="J87" s="824"/>
      <c r="K87" s="824"/>
      <c r="L87" s="824"/>
      <c r="M87" s="825"/>
      <c r="N87" s="55">
        <f>L84+L85+L86</f>
        <v>25513.038109727619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110556.49847548635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1639</v>
      </c>
      <c r="C31" s="84" t="s">
        <v>1640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6655.297582259027</v>
      </c>
      <c r="L36" s="274"/>
      <c r="M36" s="340">
        <v>2.5</v>
      </c>
      <c r="N36" s="276">
        <f>K36/M36</f>
        <v>2662.1190329036108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469.42871250000002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3131.5477454036109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56260.72288493799</v>
      </c>
      <c r="N48" s="276">
        <f>K48*M48</f>
        <v>73138.939750419391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48.603551175819234</v>
      </c>
      <c r="N49" s="276">
        <f>K49*M49</f>
        <v>1458.106535274577</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74597.04628569397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88830.697850392578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17766.139570078518</v>
      </c>
      <c r="M84" s="858"/>
      <c r="N84" s="54"/>
    </row>
    <row r="85" spans="1:14">
      <c r="B85" s="92" t="s">
        <v>973</v>
      </c>
      <c r="C85" s="93"/>
      <c r="D85" s="93"/>
      <c r="E85" s="93"/>
      <c r="F85" s="93"/>
      <c r="G85" s="93"/>
      <c r="H85" s="93"/>
      <c r="I85" s="90"/>
      <c r="J85" s="91"/>
      <c r="K85" s="308">
        <v>0.05</v>
      </c>
      <c r="L85" s="857">
        <f>N79*K85</f>
        <v>4441.5348925196295</v>
      </c>
      <c r="M85" s="858"/>
      <c r="N85" s="54"/>
    </row>
    <row r="86" spans="1:14" ht="15.75" thickBot="1">
      <c r="B86" s="94" t="s">
        <v>974</v>
      </c>
      <c r="C86" s="95"/>
      <c r="D86" s="95"/>
      <c r="E86" s="95"/>
      <c r="F86" s="95"/>
      <c r="G86" s="95"/>
      <c r="H86" s="95"/>
      <c r="I86" s="96"/>
      <c r="J86" s="97"/>
      <c r="K86" s="309">
        <v>0.05</v>
      </c>
      <c r="L86" s="859">
        <f>N79*K86</f>
        <v>4441.5348925196295</v>
      </c>
      <c r="M86" s="860"/>
      <c r="N86" s="54"/>
    </row>
    <row r="87" spans="1:14" ht="15.75" thickBot="1">
      <c r="B87" s="823" t="s">
        <v>953</v>
      </c>
      <c r="C87" s="824"/>
      <c r="D87" s="824"/>
      <c r="E87" s="824"/>
      <c r="F87" s="824"/>
      <c r="G87" s="824"/>
      <c r="H87" s="824"/>
      <c r="I87" s="824"/>
      <c r="J87" s="824"/>
      <c r="K87" s="824"/>
      <c r="L87" s="824"/>
      <c r="M87" s="825"/>
      <c r="N87" s="55">
        <f>L84+L85+L86</f>
        <v>26649.209355117779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115479.90720551036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1641</v>
      </c>
      <c r="C31" s="84" t="s">
        <v>1642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469.42871250000002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59666.854710740743</v>
      </c>
      <c r="N48" s="276">
        <f>K48*M48</f>
        <v>77566.911123962971</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77566.911123962971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89138.443655757961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17827.688731151593</v>
      </c>
      <c r="M84" s="858"/>
      <c r="N84" s="54"/>
    </row>
    <row r="85" spans="1:14">
      <c r="B85" s="92" t="s">
        <v>973</v>
      </c>
      <c r="C85" s="93"/>
      <c r="D85" s="93"/>
      <c r="E85" s="93"/>
      <c r="F85" s="93"/>
      <c r="G85" s="93"/>
      <c r="H85" s="93"/>
      <c r="I85" s="90"/>
      <c r="J85" s="91"/>
      <c r="K85" s="308">
        <v>0.05</v>
      </c>
      <c r="L85" s="857">
        <f>N79*K85</f>
        <v>4456.9221827878982</v>
      </c>
      <c r="M85" s="858"/>
      <c r="N85" s="54"/>
    </row>
    <row r="86" spans="1:14" ht="15.75" thickBot="1">
      <c r="B86" s="94" t="s">
        <v>974</v>
      </c>
      <c r="C86" s="95"/>
      <c r="D86" s="95"/>
      <c r="E86" s="95"/>
      <c r="F86" s="95"/>
      <c r="G86" s="95"/>
      <c r="H86" s="95"/>
      <c r="I86" s="96"/>
      <c r="J86" s="97"/>
      <c r="K86" s="309">
        <v>0.05</v>
      </c>
      <c r="L86" s="859">
        <f>N79*K86</f>
        <v>4456.9221827878982</v>
      </c>
      <c r="M86" s="860"/>
      <c r="N86" s="54"/>
    </row>
    <row r="87" spans="1:14" ht="15.75" thickBot="1">
      <c r="B87" s="823" t="s">
        <v>953</v>
      </c>
      <c r="C87" s="824"/>
      <c r="D87" s="824"/>
      <c r="E87" s="824"/>
      <c r="F87" s="824"/>
      <c r="G87" s="824"/>
      <c r="H87" s="824"/>
      <c r="I87" s="824"/>
      <c r="J87" s="824"/>
      <c r="K87" s="824"/>
      <c r="L87" s="824"/>
      <c r="M87" s="825"/>
      <c r="N87" s="55">
        <f>L84+L85+L86</f>
        <v>26741.533096727388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115879.97675248535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1643</v>
      </c>
      <c r="C31" s="84" t="s">
        <v>1644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469.42871250000002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49058.192380779474</v>
      </c>
      <c r="N48" s="276">
        <f>K48*M48</f>
        <v>63775.65009501332</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63775.65009501332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9388.5742499999997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75347.18262680831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15069.436525361663</v>
      </c>
      <c r="M84" s="858"/>
      <c r="N84" s="54"/>
    </row>
    <row r="85" spans="1:14">
      <c r="B85" s="92" t="s">
        <v>973</v>
      </c>
      <c r="C85" s="93"/>
      <c r="D85" s="93"/>
      <c r="E85" s="93"/>
      <c r="F85" s="93"/>
      <c r="G85" s="93"/>
      <c r="H85" s="93"/>
      <c r="I85" s="90"/>
      <c r="J85" s="91"/>
      <c r="K85" s="308">
        <v>0.05</v>
      </c>
      <c r="L85" s="857">
        <f>N79*K85</f>
        <v>3767.3591313404158</v>
      </c>
      <c r="M85" s="858"/>
      <c r="N85" s="54"/>
    </row>
    <row r="86" spans="1:14" ht="15.75" thickBot="1">
      <c r="B86" s="94" t="s">
        <v>974</v>
      </c>
      <c r="C86" s="95"/>
      <c r="D86" s="95"/>
      <c r="E86" s="95"/>
      <c r="F86" s="95"/>
      <c r="G86" s="95"/>
      <c r="H86" s="95"/>
      <c r="I86" s="96"/>
      <c r="J86" s="97"/>
      <c r="K86" s="309">
        <v>0.05</v>
      </c>
      <c r="L86" s="859">
        <f>N79*K86</f>
        <v>3767.3591313404158</v>
      </c>
      <c r="M86" s="860"/>
      <c r="N86" s="54"/>
    </row>
    <row r="87" spans="1:14" ht="15.75" thickBot="1">
      <c r="B87" s="823" t="s">
        <v>953</v>
      </c>
      <c r="C87" s="824"/>
      <c r="D87" s="824"/>
      <c r="E87" s="824"/>
      <c r="F87" s="824"/>
      <c r="G87" s="824"/>
      <c r="H87" s="824"/>
      <c r="I87" s="824"/>
      <c r="J87" s="824"/>
      <c r="K87" s="824"/>
      <c r="L87" s="824"/>
      <c r="M87" s="825"/>
      <c r="N87" s="55">
        <f>L84+L85+L86</f>
        <v>22604.154788042499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97951.337414850801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1645</v>
      </c>
      <c r="C31" s="84" t="s">
        <v>1646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312.95247499999999</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312.95247499999999</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94292.239379733102</v>
      </c>
      <c r="N48" s="276">
        <f>K48*M48</f>
        <v>122579.91119365304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122579.91119365304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1318.0996686884564</v>
      </c>
      <c r="M60" s="828"/>
      <c r="N60" s="291">
        <f>K60*L60</f>
        <v>1713.5295692949933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1713.5295692949933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v>
      </c>
      <c r="N71" s="399">
        <f>K71/M71</f>
        <v>6259.0494999999992</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6259.0494999999992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130865.44273794802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26173.088547589607</v>
      </c>
      <c r="M84" s="858"/>
      <c r="N84" s="54"/>
    </row>
    <row r="85" spans="1:14">
      <c r="B85" s="92" t="s">
        <v>973</v>
      </c>
      <c r="C85" s="93"/>
      <c r="D85" s="93"/>
      <c r="E85" s="93"/>
      <c r="F85" s="93"/>
      <c r="G85" s="93"/>
      <c r="H85" s="93"/>
      <c r="I85" s="90"/>
      <c r="J85" s="91"/>
      <c r="K85" s="308">
        <v>0.05</v>
      </c>
      <c r="L85" s="857">
        <f>N79*K85</f>
        <v>6543.2721368974017</v>
      </c>
      <c r="M85" s="858"/>
      <c r="N85" s="54"/>
    </row>
    <row r="86" spans="1:14" ht="15.75" thickBot="1">
      <c r="B86" s="94" t="s">
        <v>974</v>
      </c>
      <c r="C86" s="95"/>
      <c r="D86" s="95"/>
      <c r="E86" s="95"/>
      <c r="F86" s="95"/>
      <c r="G86" s="95"/>
      <c r="H86" s="95"/>
      <c r="I86" s="96"/>
      <c r="J86" s="97"/>
      <c r="K86" s="309">
        <v>0.05</v>
      </c>
      <c r="L86" s="859">
        <f>N79*K86</f>
        <v>6543.2721368974017</v>
      </c>
      <c r="M86" s="860"/>
      <c r="N86" s="54"/>
    </row>
    <row r="87" spans="1:14" ht="15.75" thickBot="1">
      <c r="B87" s="823" t="s">
        <v>953</v>
      </c>
      <c r="C87" s="824"/>
      <c r="D87" s="824"/>
      <c r="E87" s="824"/>
      <c r="F87" s="824"/>
      <c r="G87" s="824"/>
      <c r="H87" s="824"/>
      <c r="I87" s="824"/>
      <c r="J87" s="824"/>
      <c r="K87" s="824"/>
      <c r="L87" s="824"/>
      <c r="M87" s="825"/>
      <c r="N87" s="55">
        <f>L84+L85+L86</f>
        <v>39259.63282138441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170125.07555933244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1097</v>
      </c>
      <c r="C31" s="84" t="s">
        <v>2094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1455.0822588586334</v>
      </c>
      <c r="L36" s="274"/>
      <c r="M36" s="275">
        <v>2</v>
      </c>
      <c r="N36" s="276">
        <f>K36/M36</f>
        <v>727.5411294293167</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731198.69507823081</v>
      </c>
      <c r="L37" s="339"/>
      <c r="M37" s="340">
        <v>4</v>
      </c>
      <c r="N37" s="276">
        <f>K37/M37</f>
        <v>182799.6737695577</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4529.1191081956604</v>
      </c>
      <c r="L38" s="427"/>
      <c r="M38" s="428">
        <v>2</v>
      </c>
      <c r="N38" s="276">
        <f>K38/M38</f>
        <v>2264.5595540978302</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1381.7853224957469</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187173.55977558059</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4300.8613796948866</v>
      </c>
      <c r="N47" s="276">
        <f>K47*M47</f>
        <v>51073.676065027415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17582.895886570015</v>
      </c>
      <c r="N48" s="276">
        <f>K48*M48</f>
        <v>8791.4479432850076</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3935.6488229286392</v>
      </c>
      <c r="N49" s="276">
        <f>K49*M49</f>
        <v>1967.8244114643196</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538216.82434000936</v>
      </c>
      <c r="N50" s="276">
        <f>K50*M50</f>
        <v>71016.036898170074</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132848.98531794682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66.11487191669805</v>
      </c>
      <c r="M59" s="828"/>
      <c r="N59" s="291">
        <f>K59*L59</f>
        <v>3.3057435958349028</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3.3057435958349028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13817.853224957467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333843.70406208071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66768.740812416145</v>
      </c>
      <c r="M83" s="858"/>
      <c r="N83" s="54"/>
    </row>
    <row r="84" spans="1:14">
      <c r="B84" s="92" t="s">
        <v>973</v>
      </c>
      <c r="C84" s="93"/>
      <c r="D84" s="93"/>
      <c r="E84" s="93"/>
      <c r="F84" s="93"/>
      <c r="G84" s="93"/>
      <c r="H84" s="93"/>
      <c r="I84" s="90"/>
      <c r="J84" s="91"/>
      <c r="K84" s="308">
        <v>0.05</v>
      </c>
      <c r="L84" s="857">
        <f>N78*K84</f>
        <v>16692.185203104036</v>
      </c>
      <c r="M84" s="858"/>
      <c r="N84" s="54"/>
    </row>
    <row r="85" spans="1:14" ht="15.75" thickBot="1">
      <c r="B85" s="94" t="s">
        <v>974</v>
      </c>
      <c r="C85" s="95"/>
      <c r="D85" s="95"/>
      <c r="E85" s="95"/>
      <c r="F85" s="95"/>
      <c r="G85" s="95"/>
      <c r="H85" s="95"/>
      <c r="I85" s="96"/>
      <c r="J85" s="97"/>
      <c r="K85" s="309">
        <v>0.05</v>
      </c>
      <c r="L85" s="859">
        <f>N78*K85</f>
        <v>16692.185203104036</v>
      </c>
      <c r="M85" s="860"/>
      <c r="N85" s="54"/>
    </row>
    <row r="86" spans="1:14" ht="15.75" thickBot="1">
      <c r="B86" s="823" t="s">
        <v>953</v>
      </c>
      <c r="C86" s="824"/>
      <c r="D86" s="824"/>
      <c r="E86" s="824"/>
      <c r="F86" s="824"/>
      <c r="G86" s="824"/>
      <c r="H86" s="824"/>
      <c r="I86" s="824"/>
      <c r="J86" s="824"/>
      <c r="K86" s="824"/>
      <c r="L86" s="824"/>
      <c r="M86" s="825"/>
      <c r="N86" s="55">
        <f>L83+L84+L85</f>
        <v>100153.11121862421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433996.81528070493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2218</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1098</v>
      </c>
      <c r="C31" s="84" t="s">
        <v>1878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1455.0822588586334</v>
      </c>
      <c r="L36" s="274"/>
      <c r="M36" s="275">
        <v>2</v>
      </c>
      <c r="N36" s="276">
        <f>K36/M36</f>
        <v>727.5411294293167</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731198.69507823081</v>
      </c>
      <c r="L37" s="339"/>
      <c r="M37" s="340">
        <v>4</v>
      </c>
      <c r="N37" s="276">
        <f>K37/M37</f>
        <v>182799.6737695577</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4529.1191081956604</v>
      </c>
      <c r="L38" s="427"/>
      <c r="M38" s="428">
        <v>2</v>
      </c>
      <c r="N38" s="276">
        <f>K38/M38</f>
        <v>2264.5595540978302</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1381.7853224957469</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187173.55977558059</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4300.8613796948866</v>
      </c>
      <c r="N47" s="276">
        <f>K47*M47</f>
        <v>51073.676065027415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17582.895886570015</v>
      </c>
      <c r="N48" s="276">
        <f>K48*M48</f>
        <v>8791.4479432850076</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3935.6488229286392</v>
      </c>
      <c r="N49" s="276">
        <f>K49*M49</f>
        <v>1967.8244114643196</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538216.82434000936</v>
      </c>
      <c r="N50" s="276">
        <f>K50*M50</f>
        <v>71016.036898170074</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132848.98531794682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66.11487191669805</v>
      </c>
      <c r="M59" s="828"/>
      <c r="N59" s="291">
        <f>K59*L59</f>
        <v>3.3057435958349028</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3.3057435958349028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41">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13817.853224957467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333843.70406208071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66768.740812416145</v>
      </c>
      <c r="M83" s="858"/>
      <c r="N83" s="54"/>
    </row>
    <row r="84" spans="1:14">
      <c r="B84" s="92" t="s">
        <v>973</v>
      </c>
      <c r="C84" s="93"/>
      <c r="D84" s="93"/>
      <c r="E84" s="93"/>
      <c r="F84" s="93"/>
      <c r="G84" s="93"/>
      <c r="H84" s="93"/>
      <c r="I84" s="90"/>
      <c r="J84" s="91"/>
      <c r="K84" s="308">
        <v>0.05</v>
      </c>
      <c r="L84" s="857">
        <f>N78*K84</f>
        <v>16692.185203104036</v>
      </c>
      <c r="M84" s="858"/>
      <c r="N84" s="54"/>
    </row>
    <row r="85" spans="1:14" ht="15.75" thickBot="1">
      <c r="B85" s="94" t="s">
        <v>974</v>
      </c>
      <c r="C85" s="95"/>
      <c r="D85" s="95"/>
      <c r="E85" s="95"/>
      <c r="F85" s="95"/>
      <c r="G85" s="95"/>
      <c r="H85" s="95"/>
      <c r="I85" s="96"/>
      <c r="J85" s="97"/>
      <c r="K85" s="309">
        <v>0.05</v>
      </c>
      <c r="L85" s="859">
        <f>N78*K85</f>
        <v>16692.185203104036</v>
      </c>
      <c r="M85" s="860"/>
      <c r="N85" s="54"/>
    </row>
    <row r="86" spans="1:14" ht="15.75" thickBot="1">
      <c r="B86" s="823" t="s">
        <v>953</v>
      </c>
      <c r="C86" s="824"/>
      <c r="D86" s="824"/>
      <c r="E86" s="824"/>
      <c r="F86" s="824"/>
      <c r="G86" s="824"/>
      <c r="H86" s="824"/>
      <c r="I86" s="824"/>
      <c r="J86" s="824"/>
      <c r="K86" s="824"/>
      <c r="L86" s="824"/>
      <c r="M86" s="825"/>
      <c r="N86" s="55">
        <f>L83+L84+L85</f>
        <v>100153.11121862421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433996.81528070493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1099</v>
      </c>
      <c r="C31" s="84" t="s">
        <v>2230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243</v>
      </c>
      <c r="B36" s="836" t="str">
        <f>VLOOKUP(A36,EQUIPOS!A6:D154,3,FALSE)</f>
        <v>Grúa 10 ton</v>
      </c>
      <c r="C36" s="837"/>
      <c r="D36" s="837"/>
      <c r="E36" s="837"/>
      <c r="F36" s="837"/>
      <c r="G36" s="837"/>
      <c r="H36" s="838"/>
      <c r="I36" s="271"/>
      <c r="J36" s="272"/>
      <c r="K36" s="273">
        <f>VLOOKUP(A36,EQUIPOS!A6:D163,4,FALSE)</f>
        <v>185721.97583572831</v>
      </c>
      <c r="L36" s="274"/>
      <c r="M36" s="275">
        <v>0.158</v>
      </c>
      <c r="N36" s="276">
        <f t="shared" ref="N36:N44" si="0">K36/M36</f>
        <v>1175455.5432641034</v>
      </c>
    </row>
    <row r="37" spans="1:14">
      <c r="A37" s="116" t="s">
        <v>121</v>
      </c>
      <c r="B37" s="836" t="str">
        <f>VLOOKUP(A37,EQUIPOS!A7:D154,3,FALSE)</f>
        <v>Bomba eléctrica para accionar la celda</v>
      </c>
      <c r="C37" s="837"/>
      <c r="D37" s="837"/>
      <c r="E37" s="837"/>
      <c r="F37" s="837"/>
      <c r="G37" s="837"/>
      <c r="H37" s="838"/>
      <c r="I37" s="425"/>
      <c r="J37" s="426"/>
      <c r="K37" s="273">
        <f>VLOOKUP(A37,EQUIPOS!A7:D164,4,FALSE)</f>
        <v>77378.944163148029</v>
      </c>
      <c r="L37" s="339"/>
      <c r="M37" s="340">
        <v>0.158</v>
      </c>
      <c r="N37" s="276">
        <f t="shared" si="0"/>
        <v>489740.15293131664</v>
      </c>
    </row>
    <row r="38" spans="1:14">
      <c r="A38" s="116" t="s">
        <v>217</v>
      </c>
      <c r="B38" s="836" t="str">
        <f>VLOOKUP(A38,EQUIPOS!A8:D154,3,FALSE)</f>
        <v>Equipo de soldadura y de acetileno (incluye soldadura)</v>
      </c>
      <c r="C38" s="837"/>
      <c r="D38" s="837"/>
      <c r="E38" s="837"/>
      <c r="F38" s="837"/>
      <c r="G38" s="837"/>
      <c r="H38" s="838"/>
      <c r="I38" s="425"/>
      <c r="J38" s="426"/>
      <c r="K38" s="442">
        <f>VLOOKUP(A38,EQUIPOS!A8:D165,4,FALSE)</f>
        <v>27060.119849521212</v>
      </c>
      <c r="L38" s="339"/>
      <c r="M38" s="340">
        <v>0.158</v>
      </c>
      <c r="N38" s="276">
        <f t="shared" si="0"/>
        <v>171266.58132608363</v>
      </c>
    </row>
    <row r="39" spans="1:14">
      <c r="A39" s="116" t="s">
        <v>255</v>
      </c>
      <c r="B39" s="836" t="str">
        <f>VLOOKUP(A39,EQUIPOS!A9:D154,3,FALSE)</f>
        <v>Manómetro cable de acero para bajar la celda</v>
      </c>
      <c r="C39" s="837"/>
      <c r="D39" s="837"/>
      <c r="E39" s="837"/>
      <c r="F39" s="837"/>
      <c r="G39" s="837"/>
      <c r="H39" s="838"/>
      <c r="I39" s="425"/>
      <c r="J39" s="426"/>
      <c r="K39" s="442">
        <f>VLOOKUP(A39,EQUIPOS!A9:D166,4,FALSE)</f>
        <v>2129457.2147232117</v>
      </c>
      <c r="L39" s="339"/>
      <c r="M39" s="340">
        <v>0.158</v>
      </c>
      <c r="N39" s="276">
        <f t="shared" si="0"/>
        <v>13477577.308374757</v>
      </c>
    </row>
    <row r="40" spans="1:14">
      <c r="A40" s="116" t="s">
        <v>1647</v>
      </c>
      <c r="B40" s="836" t="str">
        <f>VLOOKUP(A40,EQUIPOS!A10:D154,3,FALSE)</f>
        <v xml:space="preserve">Retroexcavadora sobre llantas 
</v>
      </c>
      <c r="C40" s="837"/>
      <c r="D40" s="837"/>
      <c r="E40" s="837"/>
      <c r="F40" s="837"/>
      <c r="G40" s="837"/>
      <c r="H40" s="838"/>
      <c r="I40" s="425"/>
      <c r="J40" s="426"/>
      <c r="K40" s="442">
        <f>VLOOKUP(A40,EQUIPOS!A10:D167,4,FALSE)</f>
        <v>128279.99772547607</v>
      </c>
      <c r="L40" s="339"/>
      <c r="M40" s="340">
        <v>0.158</v>
      </c>
      <c r="N40" s="276">
        <f t="shared" si="0"/>
        <v>811898.71978149412</v>
      </c>
    </row>
    <row r="41" spans="1:14">
      <c r="A41" s="116" t="s">
        <v>115</v>
      </c>
      <c r="B41" s="836" t="str">
        <f>VLOOKUP(A41,EQUIPOS!A6:D154,3,FALSE)</f>
        <v>Andamiaje para Aplicar la Carga (Equipos Sustituto de la Tara)</v>
      </c>
      <c r="C41" s="837"/>
      <c r="D41" s="837"/>
      <c r="E41" s="837"/>
      <c r="F41" s="837"/>
      <c r="G41" s="837"/>
      <c r="H41" s="838"/>
      <c r="I41" s="425"/>
      <c r="J41" s="426"/>
      <c r="K41" s="442">
        <f>VLOOKUP(A41,EQUIPOS!A6:D154,4,FALSE)</f>
        <v>1315.1404899516001</v>
      </c>
      <c r="L41" s="339"/>
      <c r="M41" s="340">
        <v>0.158</v>
      </c>
      <c r="N41" s="276">
        <f t="shared" si="0"/>
        <v>8323.6739870354431</v>
      </c>
    </row>
    <row r="42" spans="1:14">
      <c r="A42" s="116" t="s">
        <v>224</v>
      </c>
      <c r="B42" s="836" t="str">
        <f>VLOOKUP(A42,EQUIPOS!A12:D156,3,FALSE)</f>
        <v>Equipo de Medición (Deformimetros Eléctricos, Mecánicos, Celdas de Carga,  Etc.)</v>
      </c>
      <c r="C42" s="837"/>
      <c r="D42" s="837"/>
      <c r="E42" s="837"/>
      <c r="F42" s="837"/>
      <c r="G42" s="837"/>
      <c r="H42" s="838"/>
      <c r="I42" s="332"/>
      <c r="J42" s="334"/>
      <c r="K42" s="442">
        <f>VLOOKUP(A42,EQUIPOS!A12:D169,4,FALSE)</f>
        <v>252224.86992089378</v>
      </c>
      <c r="L42" s="427"/>
      <c r="M42" s="428">
        <v>0.158</v>
      </c>
      <c r="N42" s="276">
        <f t="shared" si="0"/>
        <v>1596359.9362081885</v>
      </c>
    </row>
    <row r="43" spans="1:14">
      <c r="A43" t="s">
        <v>335</v>
      </c>
      <c r="B43" s="836" t="str">
        <f>VLOOKUP(A43,EQUIPOS!A13:D157,3,FALSE)</f>
        <v>Tara (Recebo, Agua, Etc.)</v>
      </c>
      <c r="C43" s="837"/>
      <c r="D43" s="837"/>
      <c r="E43" s="837"/>
      <c r="F43" s="837"/>
      <c r="G43" s="837"/>
      <c r="H43" s="838"/>
      <c r="I43" s="39"/>
      <c r="J43" s="40"/>
      <c r="K43" s="442">
        <f>VLOOKUP(A43,EQUIPOS!A13:D170,4,FALSE)</f>
        <v>400235.21772929572</v>
      </c>
      <c r="L43" s="280"/>
      <c r="M43" s="281">
        <v>2.8000000000000001E-2</v>
      </c>
      <c r="N43" s="276">
        <f t="shared" si="0"/>
        <v>14294114.918903418</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9"/>
      <c r="J44" s="40"/>
      <c r="K44" s="442">
        <f>VLOOKUP(A44,EQUIPOS!A14:D171,4,FALSE)</f>
        <v>14828.792221766646</v>
      </c>
      <c r="L44" s="280"/>
      <c r="M44" s="281">
        <v>0.158</v>
      </c>
      <c r="N44" s="277">
        <f t="shared" si="0"/>
        <v>93853.115327637002</v>
      </c>
    </row>
    <row r="45" spans="1:14">
      <c r="B45" s="843" t="s">
        <v>952</v>
      </c>
      <c r="C45" s="844"/>
      <c r="D45" s="844"/>
      <c r="E45" s="41"/>
      <c r="F45" s="42"/>
      <c r="G45" s="42"/>
      <c r="H45" s="43"/>
      <c r="I45" s="39"/>
      <c r="J45" s="40"/>
      <c r="K45" s="283"/>
      <c r="L45" s="280"/>
      <c r="M45" s="405">
        <v>0.02</v>
      </c>
      <c r="N45" s="348">
        <f>N79*M45</f>
        <v>8647.9318827683801</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32127237.881986801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25538607.705963057</v>
      </c>
      <c r="N52" s="276">
        <f t="shared" ref="N52:N58" si="1">K52*M52</f>
        <v>25538607.705963057</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7227.5</v>
      </c>
      <c r="N53" s="276">
        <f t="shared" si="1"/>
        <v>216825</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98555.850896767457</v>
      </c>
      <c r="N54" s="276">
        <f t="shared" si="1"/>
        <v>5913351.0538060479</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51901.842162556073</v>
      </c>
      <c r="N55" s="276">
        <f t="shared" si="1"/>
        <v>622822.10595067288</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2517053.7063204511</v>
      </c>
      <c r="N56" s="276">
        <f t="shared" si="1"/>
        <v>5034107.4126409022</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1551336.2470216609</v>
      </c>
      <c r="N57" s="276">
        <f t="shared" si="1"/>
        <v>7756681.2351083048</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24447.586241437075</v>
      </c>
      <c r="N58" s="276">
        <f t="shared" si="1"/>
        <v>1711331.0369005953</v>
      </c>
    </row>
    <row r="59" spans="1:14" ht="15.75" thickBot="1">
      <c r="B59" s="823" t="s">
        <v>953</v>
      </c>
      <c r="C59" s="824"/>
      <c r="D59" s="824"/>
      <c r="E59" s="824"/>
      <c r="F59" s="824"/>
      <c r="G59" s="824"/>
      <c r="H59" s="824"/>
      <c r="I59" s="824"/>
      <c r="J59" s="824"/>
      <c r="K59" s="824"/>
      <c r="L59" s="824"/>
      <c r="M59" s="825"/>
      <c r="N59" s="398">
        <f>SUM(N52:N58)</f>
        <v>46793725.550369576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1395</v>
      </c>
      <c r="B64" s="49" t="str">
        <f>VLOOKUP(A64,TRANSPORTE!A5:D117,3,FALSE)</f>
        <v>Transporte de Equipos para Prueba (1)</v>
      </c>
      <c r="C64" s="321"/>
      <c r="D64" s="321"/>
      <c r="E64" s="321"/>
      <c r="F64" s="321"/>
      <c r="G64" s="321"/>
      <c r="H64" s="315" t="s">
        <v>1467</v>
      </c>
      <c r="I64" s="283">
        <v>0.05</v>
      </c>
      <c r="J64" s="290">
        <v>1</v>
      </c>
      <c r="K64" s="283">
        <f>I64*J64</f>
        <v>0.05</v>
      </c>
      <c r="L64" s="827">
        <f>VLOOKUP(A64,TRANSPORTE!A5:D117,4,FALSE)</f>
        <v>209384.74991777138</v>
      </c>
      <c r="M64" s="828"/>
      <c r="N64" s="291">
        <f>K64*L64</f>
        <v>10469.23749588857</v>
      </c>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10469.23749588857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15</v>
      </c>
      <c r="B75" s="52" t="str">
        <f>VLOOKUP(A75,'MANO DE OBRA'!A8:D68,3,FALSE)</f>
        <v>Obrero (6)</v>
      </c>
      <c r="C75" s="50"/>
      <c r="D75" s="50"/>
      <c r="E75" s="50"/>
      <c r="F75" s="50"/>
      <c r="G75" s="50"/>
      <c r="H75" s="50"/>
      <c r="I75" s="296">
        <f>K75/J75*100</f>
        <v>202996.19999999998</v>
      </c>
      <c r="J75" s="297">
        <v>185</v>
      </c>
      <c r="K75" s="298">
        <f>VLOOKUP(A75,'MANO DE OBRA'!A8:D99,4,FALSE)</f>
        <v>375542.97</v>
      </c>
      <c r="L75" s="53"/>
      <c r="M75" s="438">
        <v>1.26</v>
      </c>
      <c r="N75" s="399">
        <f>K75/M75</f>
        <v>298049.97619047615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2227</v>
      </c>
      <c r="B77" s="52" t="str">
        <f>VLOOKUP(A77,'MANO DE OBRA'!A11:D72,3,FALSE)</f>
        <v>Celador</v>
      </c>
      <c r="C77" s="50"/>
      <c r="D77" s="50"/>
      <c r="E77" s="50"/>
      <c r="F77" s="50"/>
      <c r="G77" s="50"/>
      <c r="H77" s="50"/>
      <c r="I77" s="296">
        <f>K77/J77*100</f>
        <v>33832.699999999997</v>
      </c>
      <c r="J77" s="297">
        <v>185</v>
      </c>
      <c r="K77" s="302">
        <f>VLOOKUP(A77,'MANO DE OBRA'!A11:D103,4,FALSE)</f>
        <v>62590.494999999995</v>
      </c>
      <c r="L77" s="322"/>
      <c r="M77" s="304">
        <v>1.26</v>
      </c>
      <c r="N77" s="399">
        <f>K77/M77</f>
        <v>49674.996031746028</v>
      </c>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SUM(N75:N78)</f>
        <v>432396.59413841902</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N47+N59+N70+N79</f>
        <v>79363829.26399067</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15872765.852798134</v>
      </c>
      <c r="M86" s="858"/>
      <c r="N86" s="54"/>
    </row>
    <row r="87" spans="1:14">
      <c r="B87" s="92" t="s">
        <v>973</v>
      </c>
      <c r="C87" s="93"/>
      <c r="D87" s="93"/>
      <c r="E87" s="93"/>
      <c r="F87" s="93"/>
      <c r="G87" s="93"/>
      <c r="H87" s="93"/>
      <c r="I87" s="90"/>
      <c r="J87" s="91"/>
      <c r="K87" s="308">
        <v>0.05</v>
      </c>
      <c r="L87" s="857">
        <f>N81*K87</f>
        <v>3968191.4631995335</v>
      </c>
      <c r="M87" s="858"/>
      <c r="N87" s="54"/>
    </row>
    <row r="88" spans="1:14" ht="15.75" thickBot="1">
      <c r="B88" s="94" t="s">
        <v>974</v>
      </c>
      <c r="C88" s="95"/>
      <c r="D88" s="95"/>
      <c r="E88" s="95"/>
      <c r="F88" s="95"/>
      <c r="G88" s="95"/>
      <c r="H88" s="95"/>
      <c r="I88" s="96"/>
      <c r="J88" s="97"/>
      <c r="K88" s="309">
        <v>0.05</v>
      </c>
      <c r="L88" s="859">
        <f>N81*K88</f>
        <v>3968191.4631995335</v>
      </c>
      <c r="M88" s="860"/>
      <c r="N88" s="54"/>
    </row>
    <row r="89" spans="1:14" ht="15.75" thickBot="1">
      <c r="B89" s="823" t="s">
        <v>953</v>
      </c>
      <c r="C89" s="824"/>
      <c r="D89" s="824"/>
      <c r="E89" s="824"/>
      <c r="F89" s="824"/>
      <c r="G89" s="824"/>
      <c r="H89" s="824"/>
      <c r="I89" s="824"/>
      <c r="J89" s="824"/>
      <c r="K89" s="824"/>
      <c r="L89" s="824"/>
      <c r="M89" s="825"/>
      <c r="N89" s="55">
        <f>L86+L87+L88</f>
        <v>23809148.779197201</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103172978.04318787</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2215</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2216</v>
      </c>
      <c r="C107" s="259"/>
      <c r="D107" s="259"/>
      <c r="E107" s="259"/>
      <c r="F107" s="259"/>
      <c r="G107" s="259"/>
      <c r="H107" s="259"/>
      <c r="I107" s="259"/>
      <c r="J107" s="259"/>
      <c r="K107" s="259"/>
      <c r="L107" s="259"/>
      <c r="M107" s="259"/>
      <c r="N107" s="260"/>
    </row>
    <row r="108" spans="2:14" ht="15" customHeight="1">
      <c r="B108" s="965" t="s">
        <v>2217</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2218</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2219</v>
      </c>
      <c r="C121" s="261"/>
      <c r="D121" s="261"/>
      <c r="E121" s="247"/>
      <c r="F121" s="247"/>
      <c r="G121" s="247"/>
      <c r="H121" s="247"/>
      <c r="I121" s="247"/>
      <c r="J121" s="971"/>
      <c r="K121" s="971"/>
      <c r="L121" s="971"/>
      <c r="M121" s="971"/>
      <c r="N121" s="972"/>
    </row>
    <row r="122" spans="2:14" ht="15.75" thickBot="1">
      <c r="B122" s="423" t="s">
        <v>2220</v>
      </c>
      <c r="C122" s="424"/>
      <c r="D122" s="424"/>
      <c r="E122" s="263"/>
      <c r="F122" s="263"/>
      <c r="G122" s="263"/>
      <c r="H122" s="263"/>
      <c r="I122" s="263"/>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1649</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140</v>
      </c>
      <c r="B36" s="836" t="str">
        <f>VLOOKUP(A36,EQUIPOS!A6:D154,3,FALSE)</f>
        <v>Camisa para Pilote D=1.20m</v>
      </c>
      <c r="C36" s="837"/>
      <c r="D36" s="837"/>
      <c r="E36" s="837"/>
      <c r="F36" s="837"/>
      <c r="G36" s="837"/>
      <c r="H36" s="838"/>
      <c r="I36" s="271"/>
      <c r="J36" s="272"/>
      <c r="K36" s="273">
        <f>VLOOKUP(A36,EQUIPOS!A6:D163,4,FALSE)</f>
        <v>31704.413624044988</v>
      </c>
      <c r="L36" s="274"/>
      <c r="M36" s="275">
        <v>1</v>
      </c>
      <c r="N36" s="276">
        <f t="shared" ref="N36:N42" si="0">K36/M36</f>
        <v>31704.413624044988</v>
      </c>
    </row>
    <row r="37" spans="1:14">
      <c r="A37" s="116" t="s">
        <v>206</v>
      </c>
      <c r="B37" s="836" t="str">
        <f>VLOOKUP(A37,EQUIPOS!A7:D154,3,FALSE)</f>
        <v>Equipo de Soldadura</v>
      </c>
      <c r="C37" s="837"/>
      <c r="D37" s="837"/>
      <c r="E37" s="837"/>
      <c r="F37" s="837"/>
      <c r="G37" s="837"/>
      <c r="H37" s="838"/>
      <c r="I37" s="425"/>
      <c r="J37" s="426"/>
      <c r="K37" s="273">
        <f>VLOOKUP(A37,EQUIPOS!A7:D164,4,FALSE)</f>
        <v>4866.0147965582601</v>
      </c>
      <c r="L37" s="339"/>
      <c r="M37" s="340">
        <v>1</v>
      </c>
      <c r="N37" s="276">
        <f t="shared" si="0"/>
        <v>4866.0147965582601</v>
      </c>
    </row>
    <row r="38" spans="1:14">
      <c r="A38" s="116" t="s">
        <v>242</v>
      </c>
      <c r="B38" s="836" t="str">
        <f>VLOOKUP(A38,EQUIPOS!A8:D154,3,FALSE)</f>
        <v>Grúa con torre capacidad 1 ton en la punta.</v>
      </c>
      <c r="C38" s="837"/>
      <c r="D38" s="837"/>
      <c r="E38" s="837"/>
      <c r="F38" s="837"/>
      <c r="G38" s="837"/>
      <c r="H38" s="838"/>
      <c r="I38" s="425"/>
      <c r="J38" s="426"/>
      <c r="K38" s="442">
        <f>VLOOKUP(A38,EQUIPOS!A8:D165,4,FALSE)</f>
        <v>155774.53280900884</v>
      </c>
      <c r="L38" s="339"/>
      <c r="M38" s="340">
        <v>2.5</v>
      </c>
      <c r="N38" s="276">
        <f t="shared" si="0"/>
        <v>62309.813123603541</v>
      </c>
    </row>
    <row r="39" spans="1:14">
      <c r="A39" s="116" t="s">
        <v>267</v>
      </c>
      <c r="B39" s="836" t="str">
        <f>VLOOKUP(A39,EQUIPOS!A9:D154,3,FALSE)</f>
        <v>Motobomba de concreto</v>
      </c>
      <c r="C39" s="837"/>
      <c r="D39" s="837"/>
      <c r="E39" s="837"/>
      <c r="F39" s="837"/>
      <c r="G39" s="837"/>
      <c r="H39" s="838"/>
      <c r="I39" s="425"/>
      <c r="J39" s="426"/>
      <c r="K39" s="442">
        <f>VLOOKUP(A39,EQUIPOS!A9:D166,4,FALSE)</f>
        <v>6964.8342086519069</v>
      </c>
      <c r="L39" s="339"/>
      <c r="M39" s="340">
        <v>2.5499800000000001</v>
      </c>
      <c r="N39" s="276">
        <f t="shared" si="0"/>
        <v>2731.3289549925516</v>
      </c>
    </row>
    <row r="40" spans="1:14">
      <c r="A40" s="116" t="s">
        <v>277</v>
      </c>
      <c r="B40" s="836" t="str">
        <f>VLOOKUP(A40,EQUIPOS!A10:D154,3,FALSE)</f>
        <v>Pala auxiliar de piloteadora</v>
      </c>
      <c r="C40" s="837"/>
      <c r="D40" s="837"/>
      <c r="E40" s="837"/>
      <c r="F40" s="837"/>
      <c r="G40" s="837"/>
      <c r="H40" s="838"/>
      <c r="I40" s="425"/>
      <c r="J40" s="426"/>
      <c r="K40" s="442">
        <f>VLOOKUP(A40,EQUIPOS!A10:D167,4,FALSE)</f>
        <v>500294.02216161962</v>
      </c>
      <c r="L40" s="339"/>
      <c r="M40" s="340">
        <v>2.5</v>
      </c>
      <c r="N40" s="276">
        <f t="shared" si="0"/>
        <v>200117.60886464786</v>
      </c>
    </row>
    <row r="41" spans="1:14">
      <c r="A41" s="116" t="s">
        <v>282</v>
      </c>
      <c r="B41" s="836" t="str">
        <f>VLOOKUP(A41,EQUIPOS!A6:D154,3,FALSE)</f>
        <v>Piloteadora potencia 250KW, RPM 1800, fuerza elevadora 200KN</v>
      </c>
      <c r="C41" s="837"/>
      <c r="D41" s="837"/>
      <c r="E41" s="837"/>
      <c r="F41" s="837"/>
      <c r="G41" s="837"/>
      <c r="H41" s="838"/>
      <c r="I41" s="425"/>
      <c r="J41" s="426"/>
      <c r="K41" s="442">
        <f>VLOOKUP(A41,EQUIPOS!A6:D154,4,FALSE)</f>
        <v>731198.69507823081</v>
      </c>
      <c r="L41" s="339"/>
      <c r="M41" s="340">
        <v>1</v>
      </c>
      <c r="N41" s="276">
        <f t="shared" si="0"/>
        <v>731198.69507823081</v>
      </c>
    </row>
    <row r="42" spans="1:14">
      <c r="A42" s="116" t="s">
        <v>310</v>
      </c>
      <c r="B42" s="836" t="str">
        <f>VLOOKUP(A42,EQUIPOS!A12:D156,3,FALSE)</f>
        <v>Retroexcavadora A25C</v>
      </c>
      <c r="C42" s="837"/>
      <c r="D42" s="837"/>
      <c r="E42" s="837"/>
      <c r="F42" s="837"/>
      <c r="G42" s="837"/>
      <c r="H42" s="838"/>
      <c r="I42" s="332"/>
      <c r="J42" s="334"/>
      <c r="K42" s="442">
        <f>VLOOKUP(A42,EQUIPOS!A12:D169,4,FALSE)</f>
        <v>193150.85486915745</v>
      </c>
      <c r="L42" s="427"/>
      <c r="M42" s="428">
        <v>2.5</v>
      </c>
      <c r="N42" s="276">
        <f t="shared" si="0"/>
        <v>77260.341947662979</v>
      </c>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N83*M45</f>
        <v>10046.441950300166</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1120234.6583400411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26740.05373856322</v>
      </c>
      <c r="N52" s="276">
        <f>K52*M52</f>
        <v>62972.82655431638</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4300.8613796948866</v>
      </c>
      <c r="N53" s="276">
        <f>K53*M53</f>
        <v>532017.45901070233</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538216.82434000936</v>
      </c>
      <c r="N54" s="276">
        <f>K54*M54</f>
        <v>443850.23061356292</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SUM(N52:N58)</f>
        <v>1038840.5161785816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1256</v>
      </c>
      <c r="B64" s="49" t="str">
        <f>VLOOKUP(A64,TRANSPORTE!A5:D117,3,FALSE)</f>
        <v>Transporte de material de excavación</v>
      </c>
      <c r="C64" s="321"/>
      <c r="D64" s="321"/>
      <c r="E64" s="321"/>
      <c r="F64" s="321"/>
      <c r="G64" s="321"/>
      <c r="H64" s="315" t="s">
        <v>1467</v>
      </c>
      <c r="I64" s="283">
        <v>1.3</v>
      </c>
      <c r="J64" s="290">
        <v>1</v>
      </c>
      <c r="K64" s="283">
        <f>I64*J64</f>
        <v>1.3</v>
      </c>
      <c r="L64" s="827">
        <f>VLOOKUP(A64,TRANSPORTE!A5:D117,4,FALSE)</f>
        <v>1318.0996686884564</v>
      </c>
      <c r="M64" s="828"/>
      <c r="N64" s="291">
        <f>K64*L64</f>
        <v>1713.5295692949933</v>
      </c>
    </row>
    <row r="65" spans="1:15">
      <c r="A65" t="s">
        <v>1408</v>
      </c>
      <c r="B65" s="49" t="str">
        <f>VLOOKUP(A65,TRANSPORTE!A6:D117,3,FALSE)</f>
        <v>Equipo de Transporte (Camiones Grúas</v>
      </c>
      <c r="C65" s="50"/>
      <c r="D65" s="50"/>
      <c r="E65" s="50"/>
      <c r="F65" s="50"/>
      <c r="G65" s="50"/>
      <c r="H65" s="315" t="s">
        <v>1467</v>
      </c>
      <c r="I65" s="283">
        <v>0.05</v>
      </c>
      <c r="J65" s="290">
        <v>1</v>
      </c>
      <c r="K65" s="283">
        <f>I65*J65</f>
        <v>0.05</v>
      </c>
      <c r="L65" s="827">
        <f>VLOOKUP(A65,TRANSPORTE!A6:D117,4,FALSE)</f>
        <v>66.11487191669805</v>
      </c>
      <c r="M65" s="828"/>
      <c r="N65" s="291">
        <f>K65*L65</f>
        <v>3.3057435958349028</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1716.8353128908282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975"/>
      <c r="N74" s="101" t="s">
        <v>951</v>
      </c>
    </row>
    <row r="75" spans="1:15">
      <c r="B75" s="211" t="s">
        <v>2042</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202996.19999999998</v>
      </c>
      <c r="J76" s="297">
        <v>185</v>
      </c>
      <c r="K76" s="298">
        <f>VLOOKUP(A76,'MANO DE OBRA'!A8:D99,4,FALSE)</f>
        <v>375542.97</v>
      </c>
      <c r="L76" s="53"/>
      <c r="M76" s="438">
        <v>8</v>
      </c>
      <c r="N76" s="399">
        <f>K76/M76</f>
        <v>46942.871249999997</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2041</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202996.19999999998</v>
      </c>
      <c r="J79" s="297">
        <v>185</v>
      </c>
      <c r="K79" s="298">
        <f>VLOOKUP(A79,'MANO DE OBRA'!A9:D101,4,FALSE)</f>
        <v>375542.97</v>
      </c>
      <c r="L79" s="53"/>
      <c r="M79" s="304">
        <v>12</v>
      </c>
      <c r="N79" s="399">
        <f>K79/M79</f>
        <v>31295.247499999998</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SUM(N76:N82)</f>
        <v>100464.41950300166</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N47+N59+N70+N83</f>
        <v>2261256.4293345148</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452251.28586690297</v>
      </c>
      <c r="M90" s="858"/>
      <c r="N90" s="54"/>
    </row>
    <row r="91" spans="1:14">
      <c r="B91" s="92" t="s">
        <v>973</v>
      </c>
      <c r="C91" s="93"/>
      <c r="D91" s="93"/>
      <c r="E91" s="93"/>
      <c r="F91" s="93"/>
      <c r="G91" s="93"/>
      <c r="H91" s="93"/>
      <c r="I91" s="90"/>
      <c r="J91" s="91"/>
      <c r="K91" s="308">
        <v>0.05</v>
      </c>
      <c r="L91" s="857">
        <f>N85*K91</f>
        <v>113062.82146672574</v>
      </c>
      <c r="M91" s="858"/>
      <c r="N91" s="54"/>
    </row>
    <row r="92" spans="1:14" ht="15.75" thickBot="1">
      <c r="B92" s="94" t="s">
        <v>974</v>
      </c>
      <c r="C92" s="95"/>
      <c r="D92" s="95"/>
      <c r="E92" s="95"/>
      <c r="F92" s="95"/>
      <c r="G92" s="95"/>
      <c r="H92" s="95"/>
      <c r="I92" s="96"/>
      <c r="J92" s="97"/>
      <c r="K92" s="309">
        <v>0.05</v>
      </c>
      <c r="L92" s="859">
        <f>N85*K92</f>
        <v>113062.82146672574</v>
      </c>
      <c r="M92" s="860"/>
      <c r="N92" s="54"/>
    </row>
    <row r="93" spans="1:14" ht="15.75" thickBot="1">
      <c r="B93" s="823" t="s">
        <v>953</v>
      </c>
      <c r="C93" s="824"/>
      <c r="D93" s="824"/>
      <c r="E93" s="824"/>
      <c r="F93" s="824"/>
      <c r="G93" s="824"/>
      <c r="H93" s="824"/>
      <c r="I93" s="824"/>
      <c r="J93" s="824"/>
      <c r="K93" s="824"/>
      <c r="L93" s="824"/>
      <c r="M93" s="825"/>
      <c r="N93" s="55">
        <f>L90+L91+L92</f>
        <v>678376.92880035448</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2939633.3581348695</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1651</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182</v>
      </c>
      <c r="B36" s="836" t="str">
        <f>VLOOKUP(A36,EQUIPOS!A6:D154,3,FALSE)</f>
        <v xml:space="preserve">Compresor para penetrar roca
</v>
      </c>
      <c r="C36" s="837"/>
      <c r="D36" s="837"/>
      <c r="E36" s="837"/>
      <c r="F36" s="837"/>
      <c r="G36" s="837"/>
      <c r="H36" s="838"/>
      <c r="I36" s="271"/>
      <c r="J36" s="272"/>
      <c r="K36" s="273">
        <f>VLOOKUP(A36,EQUIPOS!A6:D163,4,FALSE)</f>
        <v>111742.72212782988</v>
      </c>
      <c r="L36" s="274"/>
      <c r="M36" s="275">
        <v>0.125</v>
      </c>
      <c r="N36" s="276">
        <f>K36/M36</f>
        <v>893941.77702263906</v>
      </c>
    </row>
    <row r="37" spans="1:14">
      <c r="A37" s="116" t="s">
        <v>242</v>
      </c>
      <c r="B37" s="836" t="str">
        <f>VLOOKUP(A37,EQUIPOS!A7:D154,3,FALSE)</f>
        <v>Grúa con torre capacidad 1 ton en la punta.</v>
      </c>
      <c r="C37" s="837"/>
      <c r="D37" s="837"/>
      <c r="E37" s="837"/>
      <c r="F37" s="837"/>
      <c r="G37" s="837"/>
      <c r="H37" s="838"/>
      <c r="I37" s="425"/>
      <c r="J37" s="426"/>
      <c r="K37" s="273">
        <f>VLOOKUP(A37,EQUIPOS!A7:D164,4,FALSE)</f>
        <v>155774.53280900884</v>
      </c>
      <c r="L37" s="339"/>
      <c r="M37" s="340">
        <v>2.5</v>
      </c>
      <c r="N37" s="276">
        <f>K37/M37</f>
        <v>62309.813123603541</v>
      </c>
    </row>
    <row r="38" spans="1:14">
      <c r="A38" s="116" t="s">
        <v>267</v>
      </c>
      <c r="B38" s="836" t="str">
        <f>VLOOKUP(A38,EQUIPOS!A8:D154,3,FALSE)</f>
        <v>Motobomba de concreto</v>
      </c>
      <c r="C38" s="837"/>
      <c r="D38" s="837"/>
      <c r="E38" s="837"/>
      <c r="F38" s="837"/>
      <c r="G38" s="837"/>
      <c r="H38" s="838"/>
      <c r="I38" s="425"/>
      <c r="J38" s="426"/>
      <c r="K38" s="442">
        <f>VLOOKUP(A38,EQUIPOS!A8:D165,4,FALSE)</f>
        <v>6964.8342086519069</v>
      </c>
      <c r="L38" s="339"/>
      <c r="M38" s="340">
        <v>0.65</v>
      </c>
      <c r="N38" s="276">
        <f>K38/M38</f>
        <v>10715.129551772165</v>
      </c>
    </row>
    <row r="39" spans="1:14">
      <c r="A39" s="116" t="s">
        <v>310</v>
      </c>
      <c r="B39" s="836" t="str">
        <f>VLOOKUP(A39,EQUIPOS!A9:D154,3,FALSE)</f>
        <v>Retroexcavadora A25C</v>
      </c>
      <c r="C39" s="837"/>
      <c r="D39" s="837"/>
      <c r="E39" s="837"/>
      <c r="F39" s="837"/>
      <c r="G39" s="837"/>
      <c r="H39" s="838"/>
      <c r="I39" s="425"/>
      <c r="J39" s="426"/>
      <c r="K39" s="442">
        <f>VLOOKUP(A39,EQUIPOS!A9:D166,4,FALSE)</f>
        <v>193150.85486915745</v>
      </c>
      <c r="L39" s="339"/>
      <c r="M39" s="340">
        <v>0.65</v>
      </c>
      <c r="N39" s="276">
        <f>K39/M39</f>
        <v>297155.16133716528</v>
      </c>
    </row>
    <row r="40" spans="1:14">
      <c r="A40" s="116"/>
      <c r="B40" s="836"/>
      <c r="C40" s="837"/>
      <c r="D40" s="837"/>
      <c r="E40" s="837"/>
      <c r="F40" s="837"/>
      <c r="G40" s="837"/>
      <c r="H40" s="838"/>
      <c r="I40" s="425"/>
      <c r="J40" s="426"/>
      <c r="K40" s="442"/>
      <c r="L40" s="339"/>
      <c r="M40" s="340"/>
      <c r="N40" s="276"/>
    </row>
    <row r="41" spans="1:14">
      <c r="A41" s="116"/>
      <c r="B41" s="836"/>
      <c r="C41" s="837"/>
      <c r="D41" s="837"/>
      <c r="E41" s="837"/>
      <c r="F41" s="837"/>
      <c r="G41" s="837"/>
      <c r="H41" s="838"/>
      <c r="I41" s="425"/>
      <c r="J41" s="426"/>
      <c r="K41" s="442"/>
      <c r="L41" s="339"/>
      <c r="M41" s="340"/>
      <c r="N41" s="276"/>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N87*M45</f>
        <v>52241.498141560864</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1316363.379176741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4300.8613796948866</v>
      </c>
      <c r="N52" s="276">
        <f>K52*M52</f>
        <v>766105.14097541128</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538216.82434000936</v>
      </c>
      <c r="N53" s="276">
        <f t="shared" ref="N53:N59" si="0">K53*M53</f>
        <v>639144.33208353061</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6716.7407527694641</v>
      </c>
      <c r="N54" s="276">
        <f t="shared" si="0"/>
        <v>2015.022225830839</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4024.6440570865871</v>
      </c>
      <c r="N55" s="276">
        <f t="shared" si="0"/>
        <v>12073.932171259761</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12966.347374793555</v>
      </c>
      <c r="N56" s="276">
        <f t="shared" si="0"/>
        <v>3241.5868436983887</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2114.2544761481372</v>
      </c>
      <c r="N57" s="276">
        <f t="shared" si="0"/>
        <v>2114.2544761481372</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1528.3116647507602</v>
      </c>
      <c r="N58" s="276">
        <f t="shared" si="0"/>
        <v>1528.3116647507602</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11622.999224239664</v>
      </c>
      <c r="N59" s="276">
        <f t="shared" si="0"/>
        <v>5323.3336447017664</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3" t="s">
        <v>953</v>
      </c>
      <c r="C63" s="824"/>
      <c r="D63" s="824"/>
      <c r="E63" s="824"/>
      <c r="F63" s="824"/>
      <c r="G63" s="824"/>
      <c r="H63" s="824"/>
      <c r="I63" s="824"/>
      <c r="J63" s="824"/>
      <c r="K63" s="824"/>
      <c r="L63" s="824"/>
      <c r="M63" s="825"/>
      <c r="N63" s="398">
        <f>SUM(N52:N62)</f>
        <v>1431545.9140853316</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1256</v>
      </c>
      <c r="B68" s="49" t="str">
        <f>VLOOKUP(A68,TRANSPORTE!A5:D117,3,FALSE)</f>
        <v>Transporte de material de excavación</v>
      </c>
      <c r="C68" s="321"/>
      <c r="D68" s="321"/>
      <c r="E68" s="321"/>
      <c r="F68" s="321"/>
      <c r="G68" s="321"/>
      <c r="H68" s="315" t="s">
        <v>1467</v>
      </c>
      <c r="I68" s="283">
        <v>1.3</v>
      </c>
      <c r="J68" s="290">
        <v>1</v>
      </c>
      <c r="K68" s="283">
        <f>I68*J68</f>
        <v>1.3</v>
      </c>
      <c r="L68" s="827">
        <f>VLOOKUP(A68,TRANSPORTE!A5:D117,4,FALSE)</f>
        <v>1318.0996686884564</v>
      </c>
      <c r="M68" s="828"/>
      <c r="N68" s="291">
        <f>K68*L68</f>
        <v>1713.5295692949933</v>
      </c>
    </row>
    <row r="69" spans="1:15">
      <c r="A69" t="s">
        <v>1408</v>
      </c>
      <c r="B69" s="49" t="str">
        <f>VLOOKUP(A69,TRANSPORTE!A6:D117,3,FALSE)</f>
        <v>Equipo de Transporte (Camiones Grúas</v>
      </c>
      <c r="C69" s="50"/>
      <c r="D69" s="50"/>
      <c r="E69" s="50"/>
      <c r="F69" s="50"/>
      <c r="G69" s="50"/>
      <c r="H69" s="315" t="s">
        <v>1467</v>
      </c>
      <c r="I69" s="283">
        <v>0.05</v>
      </c>
      <c r="J69" s="290">
        <v>1</v>
      </c>
      <c r="K69" s="283">
        <f>I69*J69</f>
        <v>0.05</v>
      </c>
      <c r="L69" s="827">
        <f>VLOOKUP(A69,TRANSPORTE!A6:D117,4,FALSE)</f>
        <v>66.11487191669805</v>
      </c>
      <c r="M69" s="828"/>
      <c r="N69" s="291">
        <f>K69*L69</f>
        <v>3.3057435958349028</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1716.8353128908282</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975"/>
      <c r="N78" s="101" t="s">
        <v>951</v>
      </c>
    </row>
    <row r="79" spans="1:15">
      <c r="A79" s="219"/>
      <c r="B79" s="211" t="s">
        <v>2042</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202996.19999999998</v>
      </c>
      <c r="J80" s="297">
        <v>185</v>
      </c>
      <c r="K80" s="298">
        <f>VLOOKUP(A80,'MANO DE OBRA'!A8:D99,4,FALSE)</f>
        <v>375542.97</v>
      </c>
      <c r="L80" s="53"/>
      <c r="M80" s="438">
        <v>1</v>
      </c>
      <c r="N80" s="399">
        <f>K80/M80</f>
        <v>375542.97</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1650</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202996.19999999998</v>
      </c>
      <c r="J83" s="297">
        <v>185</v>
      </c>
      <c r="K83" s="298">
        <f>VLOOKUP(A83,'MANO DE OBRA'!A9:D101,4,FALSE)</f>
        <v>375542.97</v>
      </c>
      <c r="L83" s="53"/>
      <c r="M83" s="304">
        <v>12</v>
      </c>
      <c r="N83" s="399">
        <f>K83/M83</f>
        <v>31295.247499999998</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10"/>
      <c r="C86" s="811"/>
      <c r="D86" s="811"/>
      <c r="E86" s="811"/>
      <c r="F86" s="811"/>
      <c r="G86" s="811"/>
      <c r="H86" s="811"/>
      <c r="I86" s="129"/>
      <c r="J86" s="129"/>
      <c r="K86" s="129"/>
      <c r="L86" s="911"/>
      <c r="M86" s="911"/>
      <c r="N86" s="48"/>
    </row>
    <row r="87" spans="1:14" ht="15.75" thickBot="1">
      <c r="B87" s="829" t="s">
        <v>953</v>
      </c>
      <c r="C87" s="830"/>
      <c r="D87" s="830"/>
      <c r="E87" s="830"/>
      <c r="F87" s="830"/>
      <c r="G87" s="830"/>
      <c r="H87" s="830"/>
      <c r="I87" s="830"/>
      <c r="J87" s="830"/>
      <c r="K87" s="830"/>
      <c r="L87" s="830"/>
      <c r="M87" s="831"/>
      <c r="N87" s="305">
        <f>SUM(N80:N86)</f>
        <v>522414.98141560861</v>
      </c>
    </row>
    <row r="88" spans="1:14" ht="15.75" thickBot="1">
      <c r="B88" s="36"/>
      <c r="C88" s="37"/>
      <c r="D88" s="37"/>
      <c r="E88" s="37"/>
      <c r="F88" s="37"/>
      <c r="G88" s="37"/>
      <c r="H88" s="37"/>
      <c r="I88" s="37"/>
      <c r="J88" s="37"/>
      <c r="K88" s="37"/>
      <c r="L88" s="37"/>
      <c r="M88" s="37"/>
      <c r="N88" s="38"/>
    </row>
    <row r="89" spans="1:14" ht="15.75" thickBot="1">
      <c r="B89" s="823" t="s">
        <v>967</v>
      </c>
      <c r="C89" s="824"/>
      <c r="D89" s="824"/>
      <c r="E89" s="824"/>
      <c r="F89" s="824"/>
      <c r="G89" s="824"/>
      <c r="H89" s="824"/>
      <c r="I89" s="824"/>
      <c r="J89" s="824"/>
      <c r="K89" s="824"/>
      <c r="L89" s="824"/>
      <c r="M89" s="825"/>
      <c r="N89" s="102">
        <f>N47+N63+N74+N87</f>
        <v>3272041.1099905721</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14" t="s">
        <v>969</v>
      </c>
      <c r="C93" s="815"/>
      <c r="D93" s="815"/>
      <c r="E93" s="815"/>
      <c r="F93" s="815"/>
      <c r="G93" s="815"/>
      <c r="H93" s="815"/>
      <c r="I93" s="318"/>
      <c r="J93" s="338"/>
      <c r="K93" s="306" t="s">
        <v>970</v>
      </c>
      <c r="L93" s="853" t="s">
        <v>971</v>
      </c>
      <c r="M93" s="854"/>
      <c r="N93" s="307"/>
    </row>
    <row r="94" spans="1:14">
      <c r="B94" s="855" t="s">
        <v>972</v>
      </c>
      <c r="C94" s="856"/>
      <c r="D94" s="856"/>
      <c r="E94" s="856"/>
      <c r="F94" s="856"/>
      <c r="G94" s="856"/>
      <c r="H94" s="856"/>
      <c r="I94" s="90"/>
      <c r="J94" s="91"/>
      <c r="K94" s="308">
        <v>0.2</v>
      </c>
      <c r="L94" s="857">
        <f>N89*K94</f>
        <v>654408.22199811449</v>
      </c>
      <c r="M94" s="858"/>
      <c r="N94" s="54"/>
    </row>
    <row r="95" spans="1:14">
      <c r="B95" s="92" t="s">
        <v>973</v>
      </c>
      <c r="C95" s="93"/>
      <c r="D95" s="93"/>
      <c r="E95" s="93"/>
      <c r="F95" s="93"/>
      <c r="G95" s="93"/>
      <c r="H95" s="93"/>
      <c r="I95" s="90"/>
      <c r="J95" s="91"/>
      <c r="K95" s="308">
        <v>0.05</v>
      </c>
      <c r="L95" s="857">
        <f>N89*K95</f>
        <v>163602.05549952862</v>
      </c>
      <c r="M95" s="858"/>
      <c r="N95" s="54"/>
    </row>
    <row r="96" spans="1:14" ht="15.75" thickBot="1">
      <c r="B96" s="94" t="s">
        <v>974</v>
      </c>
      <c r="C96" s="95"/>
      <c r="D96" s="95"/>
      <c r="E96" s="95"/>
      <c r="F96" s="95"/>
      <c r="G96" s="95"/>
      <c r="H96" s="95"/>
      <c r="I96" s="96"/>
      <c r="J96" s="97"/>
      <c r="K96" s="309">
        <v>0.05</v>
      </c>
      <c r="L96" s="859">
        <f>N89*K96</f>
        <v>163602.05549952862</v>
      </c>
      <c r="M96" s="860"/>
      <c r="N96" s="54"/>
    </row>
    <row r="97" spans="1:14" ht="15.75" thickBot="1">
      <c r="B97" s="823" t="s">
        <v>953</v>
      </c>
      <c r="C97" s="824"/>
      <c r="D97" s="824"/>
      <c r="E97" s="824"/>
      <c r="F97" s="824"/>
      <c r="G97" s="824"/>
      <c r="H97" s="824"/>
      <c r="I97" s="824"/>
      <c r="J97" s="824"/>
      <c r="K97" s="824"/>
      <c r="L97" s="824"/>
      <c r="M97" s="825"/>
      <c r="N97" s="55">
        <f>L94+L95+L96</f>
        <v>981612.33299717179</v>
      </c>
    </row>
    <row r="98" spans="1:14" ht="15.75" thickBot="1">
      <c r="B98" s="36"/>
      <c r="C98" s="37"/>
      <c r="D98" s="37"/>
      <c r="E98" s="37"/>
      <c r="F98" s="37"/>
      <c r="G98" s="37"/>
      <c r="H98" s="37"/>
      <c r="I98" s="37"/>
      <c r="J98" s="37"/>
      <c r="K98" s="37"/>
      <c r="L98" s="37"/>
      <c r="M98" s="37"/>
      <c r="N98" s="38"/>
    </row>
    <row r="99" spans="1:14" ht="15.75" thickBot="1">
      <c r="A99" t="s">
        <v>2015</v>
      </c>
      <c r="B99" s="823" t="s">
        <v>975</v>
      </c>
      <c r="C99" s="824"/>
      <c r="D99" s="824"/>
      <c r="E99" s="824"/>
      <c r="F99" s="824"/>
      <c r="G99" s="824"/>
      <c r="H99" s="824"/>
      <c r="I99" s="824"/>
      <c r="J99" s="824"/>
      <c r="K99" s="824"/>
      <c r="L99" s="824"/>
      <c r="M99" s="825"/>
      <c r="N99" s="192">
        <f>N89+N97</f>
        <v>4253653.4429877438</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2215</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2216</v>
      </c>
      <c r="C115" s="259"/>
      <c r="D115" s="259"/>
      <c r="E115" s="259"/>
      <c r="F115" s="259"/>
      <c r="G115" s="259"/>
      <c r="H115" s="259"/>
      <c r="I115" s="259"/>
      <c r="J115" s="259"/>
      <c r="K115" s="259"/>
      <c r="L115" s="259"/>
      <c r="M115" s="259"/>
      <c r="N115" s="260"/>
    </row>
    <row r="116" spans="2:14" ht="15" customHeight="1">
      <c r="B116" s="965" t="s">
        <v>2217</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2218</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2219</v>
      </c>
      <c r="C129" s="261"/>
      <c r="D129" s="261"/>
      <c r="E129" s="247"/>
      <c r="F129" s="247"/>
      <c r="G129" s="247"/>
      <c r="H129" s="247"/>
      <c r="I129" s="247"/>
      <c r="J129" s="971"/>
      <c r="K129" s="971"/>
      <c r="L129" s="971"/>
      <c r="M129" s="971"/>
      <c r="N129" s="972"/>
    </row>
    <row r="130" spans="2:14" ht="15.75" thickBot="1">
      <c r="B130" s="423" t="s">
        <v>2220</v>
      </c>
      <c r="C130" s="424"/>
      <c r="D130" s="424"/>
      <c r="E130" s="263"/>
      <c r="F130" s="263"/>
      <c r="G130" s="263"/>
      <c r="H130" s="263"/>
      <c r="I130" s="263"/>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40.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2"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1100</v>
      </c>
      <c r="C31" s="84" t="s">
        <v>1652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95705.950322682969</v>
      </c>
      <c r="L36" s="274"/>
      <c r="M36" s="275">
        <v>0.16</v>
      </c>
      <c r="N36" s="276">
        <f>K36/M36</f>
        <v>598162.18951676856</v>
      </c>
    </row>
    <row r="37" spans="1:14">
      <c r="A37" s="116" t="s">
        <v>261</v>
      </c>
      <c r="B37" s="836" t="str">
        <f>VLOOKUP(A37,EQUIPOS!A7:D154,3,FALSE)</f>
        <v xml:space="preserve">Motobomba 3 PULGADAS (incluye operario)
</v>
      </c>
      <c r="C37" s="837"/>
      <c r="D37" s="837"/>
      <c r="E37" s="837"/>
      <c r="F37" s="837"/>
      <c r="G37" s="837"/>
      <c r="H37" s="838"/>
      <c r="I37" s="425"/>
      <c r="J37" s="426"/>
      <c r="K37" s="273">
        <f>VLOOKUP(A37,EQUIPOS!A7:D164,4,FALSE)</f>
        <v>5745.7627893006738</v>
      </c>
      <c r="L37" s="339"/>
      <c r="M37" s="340">
        <v>0.16</v>
      </c>
      <c r="N37" s="276">
        <f>K37/M37</f>
        <v>35911.017433129207</v>
      </c>
    </row>
    <row r="38" spans="1:14">
      <c r="A38" s="116"/>
      <c r="B38" s="836"/>
      <c r="C38" s="837"/>
      <c r="D38" s="837"/>
      <c r="E38" s="837"/>
      <c r="F38" s="837"/>
      <c r="G38" s="837"/>
      <c r="H38" s="838"/>
      <c r="I38" s="425"/>
      <c r="J38" s="426"/>
      <c r="K38" s="442"/>
      <c r="L38" s="339"/>
      <c r="M38" s="340"/>
      <c r="N38" s="276"/>
    </row>
    <row r="39" spans="1:14">
      <c r="A39" s="116"/>
      <c r="B39" s="836"/>
      <c r="C39" s="837"/>
      <c r="D39" s="837"/>
      <c r="E39" s="837"/>
      <c r="F39" s="837"/>
      <c r="G39" s="837"/>
      <c r="H39" s="838"/>
      <c r="I39" s="425"/>
      <c r="J39" s="426"/>
      <c r="K39" s="442"/>
      <c r="L39" s="339"/>
      <c r="M39" s="340"/>
      <c r="N39" s="276"/>
    </row>
    <row r="40" spans="1:14">
      <c r="A40" s="116"/>
      <c r="B40" s="836"/>
      <c r="C40" s="837"/>
      <c r="D40" s="837"/>
      <c r="E40" s="837"/>
      <c r="F40" s="837"/>
      <c r="G40" s="837"/>
      <c r="H40" s="838"/>
      <c r="I40" s="332"/>
      <c r="J40" s="334"/>
      <c r="K40" s="442"/>
      <c r="L40" s="427"/>
      <c r="M40" s="428"/>
      <c r="N40" s="276"/>
    </row>
    <row r="41" spans="1:14">
      <c r="B41" s="836"/>
      <c r="C41" s="837"/>
      <c r="D41" s="837"/>
      <c r="E41" s="837"/>
      <c r="F41" s="837"/>
      <c r="G41" s="837"/>
      <c r="H41" s="838"/>
      <c r="I41" s="39"/>
      <c r="J41" s="40"/>
      <c r="K41" s="442"/>
      <c r="L41" s="280"/>
      <c r="M41" s="281"/>
      <c r="N41" s="276"/>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0.05</v>
      </c>
      <c r="N43" s="348">
        <f>N77*M43</f>
        <v>13947.19623493781</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648020.40318483557</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12966.347374793555</v>
      </c>
      <c r="N50" s="276">
        <f>K50*M50</f>
        <v>2593.2694749587113</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2114.2544761481372</v>
      </c>
      <c r="N51" s="276">
        <f>K51*M51</f>
        <v>2114.2544761481372</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1528.3116647507602</v>
      </c>
      <c r="N52" s="276">
        <f>K52*M52</f>
        <v>764.1558323753801</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3986.84129506095</v>
      </c>
      <c r="N53" s="276">
        <f>K53*M53</f>
        <v>598026.1942591425</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642646.9544358321</v>
      </c>
      <c r="N54" s="276">
        <f>K54*M54</f>
        <v>642646.9544358321</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1246144.8284784569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1272</v>
      </c>
      <c r="B63" s="49" t="str">
        <f>VLOOKUP(A63,TRANSPORTE!A5:D117,3,FALSE)</f>
        <v>Transporte de material de excavación</v>
      </c>
      <c r="C63" s="321"/>
      <c r="D63" s="321"/>
      <c r="E63" s="321"/>
      <c r="F63" s="321"/>
      <c r="G63" s="321"/>
      <c r="H63" s="315" t="s">
        <v>1467</v>
      </c>
      <c r="I63" s="283">
        <v>1</v>
      </c>
      <c r="J63" s="290">
        <v>1</v>
      </c>
      <c r="K63" s="283">
        <f>I63*J63</f>
        <v>1</v>
      </c>
      <c r="L63" s="827">
        <f>VLOOKUP(A63,TRANSPORTE!A5:D117,4,FALSE)</f>
        <v>1318.0996686884564</v>
      </c>
      <c r="M63" s="828"/>
      <c r="N63" s="291">
        <f>K63*L63</f>
        <v>1318.0996686884564</v>
      </c>
    </row>
    <row r="64" spans="1:14">
      <c r="B64" s="49"/>
      <c r="C64" s="50"/>
      <c r="D64" s="50"/>
      <c r="E64" s="50"/>
      <c r="F64" s="50"/>
      <c r="G64" s="50"/>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1318.0996686884564</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11</v>
      </c>
      <c r="B73" s="52" t="str">
        <f>VLOOKUP(A73,'MANO DE OBRA'!A8:D68,3,FALSE)</f>
        <v>Obrero (4)</v>
      </c>
      <c r="C73" s="50"/>
      <c r="D73" s="50"/>
      <c r="E73" s="50"/>
      <c r="F73" s="50"/>
      <c r="G73" s="50"/>
      <c r="H73" s="50"/>
      <c r="I73" s="296">
        <f>K73/J73*100</f>
        <v>135330.79999999999</v>
      </c>
      <c r="J73" s="297">
        <v>185</v>
      </c>
      <c r="K73" s="298">
        <f>VLOOKUP(A73,'MANO DE OBRA'!A8:D99,4,FALSE)</f>
        <v>250361.97999999998</v>
      </c>
      <c r="L73" s="53"/>
      <c r="M73" s="438">
        <v>1.28</v>
      </c>
      <c r="N73" s="399">
        <f>K73/M73</f>
        <v>195595.29687499997</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SUM(N73:N76)</f>
        <v>278943.92469875619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N45+N58+N68+N77</f>
        <v>2174427.256030737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434885.45120614744</v>
      </c>
      <c r="M84" s="858"/>
      <c r="N84" s="54"/>
    </row>
    <row r="85" spans="1:14">
      <c r="B85" s="92" t="s">
        <v>973</v>
      </c>
      <c r="C85" s="93"/>
      <c r="D85" s="93"/>
      <c r="E85" s="93"/>
      <c r="F85" s="93"/>
      <c r="G85" s="93"/>
      <c r="H85" s="93"/>
      <c r="I85" s="90"/>
      <c r="J85" s="91"/>
      <c r="K85" s="308">
        <v>0.05</v>
      </c>
      <c r="L85" s="857">
        <f>N79*K85</f>
        <v>108721.36280153686</v>
      </c>
      <c r="M85" s="858"/>
      <c r="N85" s="54"/>
    </row>
    <row r="86" spans="1:14" ht="15.75" thickBot="1">
      <c r="B86" s="94" t="s">
        <v>974</v>
      </c>
      <c r="C86" s="95"/>
      <c r="D86" s="95"/>
      <c r="E86" s="95"/>
      <c r="F86" s="95"/>
      <c r="G86" s="95"/>
      <c r="H86" s="95"/>
      <c r="I86" s="96"/>
      <c r="J86" s="97"/>
      <c r="K86" s="309">
        <v>0.05</v>
      </c>
      <c r="L86" s="859">
        <f>N79*K86</f>
        <v>108721.36280153686</v>
      </c>
      <c r="M86" s="860"/>
      <c r="N86" s="54"/>
    </row>
    <row r="87" spans="1:14" ht="15.75" thickBot="1">
      <c r="B87" s="823" t="s">
        <v>953</v>
      </c>
      <c r="C87" s="824"/>
      <c r="D87" s="824"/>
      <c r="E87" s="824"/>
      <c r="F87" s="824"/>
      <c r="G87" s="824"/>
      <c r="H87" s="824"/>
      <c r="I87" s="824"/>
      <c r="J87" s="824"/>
      <c r="K87" s="824"/>
      <c r="L87" s="824"/>
      <c r="M87" s="825"/>
      <c r="N87" s="55">
        <f>L84+L85+L86</f>
        <v>652328.17680922127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2826755.432839958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5" zoomScale="75" zoomScaleNormal="75" workbookViewId="0">
      <selection activeCell="P75" sqref="P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38.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456"/>
      <c r="L30" s="834" t="s">
        <v>945</v>
      </c>
      <c r="M30" s="835"/>
      <c r="N30" s="74" t="s">
        <v>946</v>
      </c>
    </row>
    <row r="31" spans="1:14" ht="15.75" customHeight="1" thickBot="1">
      <c r="A31" t="s">
        <v>1844</v>
      </c>
      <c r="B31" s="83" t="s">
        <v>1101</v>
      </c>
      <c r="C31" s="84" t="s">
        <v>1653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77378.944163148029</v>
      </c>
      <c r="L36" s="274"/>
      <c r="M36" s="275">
        <v>0.01</v>
      </c>
      <c r="N36" s="276">
        <f t="shared" ref="N36:N41" si="0">K36/M36</f>
        <v>7737894.4163148031</v>
      </c>
    </row>
    <row r="37" spans="1:14">
      <c r="A37" s="116" t="s">
        <v>192</v>
      </c>
      <c r="B37" s="836" t="str">
        <f>VLOOKUP(A37,EQUIPOS!A7:D154,3,FALSE)</f>
        <v>Equipo de acarreo interno</v>
      </c>
      <c r="C37" s="837"/>
      <c r="D37" s="837"/>
      <c r="E37" s="837"/>
      <c r="F37" s="837"/>
      <c r="G37" s="837"/>
      <c r="H37" s="838"/>
      <c r="I37" s="425"/>
      <c r="J37" s="426"/>
      <c r="K37" s="273">
        <f>VLOOKUP(A37,EQUIPOS!A7:D164,4,FALSE)</f>
        <v>64139.998862738037</v>
      </c>
      <c r="L37" s="339"/>
      <c r="M37" s="340">
        <v>0.05</v>
      </c>
      <c r="N37" s="276">
        <f t="shared" si="0"/>
        <v>1282799.9772547607</v>
      </c>
    </row>
    <row r="38" spans="1:14">
      <c r="A38" s="116" t="s">
        <v>217</v>
      </c>
      <c r="B38" s="836" t="str">
        <f>VLOOKUP(A38,EQUIPOS!A8:D154,3,FALSE)</f>
        <v>Equipo de soldadura y de acetileno (incluye soldadura)</v>
      </c>
      <c r="C38" s="837"/>
      <c r="D38" s="837"/>
      <c r="E38" s="837"/>
      <c r="F38" s="837"/>
      <c r="G38" s="837"/>
      <c r="H38" s="838"/>
      <c r="I38" s="425"/>
      <c r="J38" s="426"/>
      <c r="K38" s="273">
        <f>VLOOKUP(A38,EQUIPOS!A8:D165,4,FALSE)</f>
        <v>27060.119849521212</v>
      </c>
      <c r="L38" s="339"/>
      <c r="M38" s="340">
        <v>0.01</v>
      </c>
      <c r="N38" s="276">
        <f t="shared" si="0"/>
        <v>2706011.984952121</v>
      </c>
    </row>
    <row r="39" spans="1:14">
      <c r="A39" s="116" t="s">
        <v>242</v>
      </c>
      <c r="B39" s="836" t="str">
        <f>VLOOKUP(A39,EQUIPOS!A9:D154,3,FALSE)</f>
        <v>Grúa con torre capacidad 1 ton en la punta.</v>
      </c>
      <c r="C39" s="837"/>
      <c r="D39" s="837"/>
      <c r="E39" s="837"/>
      <c r="F39" s="837"/>
      <c r="G39" s="837"/>
      <c r="H39" s="838"/>
      <c r="I39" s="425"/>
      <c r="J39" s="426"/>
      <c r="K39" s="273">
        <f>VLOOKUP(A39,EQUIPOS!A9:D166,4,FALSE)</f>
        <v>155774.53280900884</v>
      </c>
      <c r="L39" s="339"/>
      <c r="M39" s="340">
        <v>0.04</v>
      </c>
      <c r="N39" s="276">
        <f t="shared" si="0"/>
        <v>3894363.3202252211</v>
      </c>
    </row>
    <row r="40" spans="1:14">
      <c r="A40" s="116" t="s">
        <v>255</v>
      </c>
      <c r="B40" s="836" t="str">
        <f>VLOOKUP(A40,EQUIPOS!A10:D154,3,FALSE)</f>
        <v>Manómetro cable de acero para bajar la celda</v>
      </c>
      <c r="C40" s="837"/>
      <c r="D40" s="837"/>
      <c r="E40" s="837"/>
      <c r="F40" s="837"/>
      <c r="G40" s="837"/>
      <c r="H40" s="838"/>
      <c r="I40" s="332"/>
      <c r="J40" s="334"/>
      <c r="K40" s="273">
        <f>VLOOKUP(A40,EQUIPOS!A10:D167,4,FALSE)</f>
        <v>2129457.2147232117</v>
      </c>
      <c r="L40" s="427"/>
      <c r="M40" s="428">
        <v>1</v>
      </c>
      <c r="N40" s="276">
        <f t="shared" si="0"/>
        <v>2129457.2147232117</v>
      </c>
    </row>
    <row r="41" spans="1:14">
      <c r="A41" t="s">
        <v>320</v>
      </c>
      <c r="B41" s="836" t="str">
        <f>VLOOKUP(A41,EQUIPOS!A11:D155,3,FALSE)</f>
        <v>Retroexcavadora sobre llantas, motor 62HP, Profundidad de excavación de 5.41 metros.</v>
      </c>
      <c r="C41" s="837"/>
      <c r="D41" s="837"/>
      <c r="E41" s="837"/>
      <c r="F41" s="837"/>
      <c r="G41" s="837"/>
      <c r="H41" s="838"/>
      <c r="I41" s="39"/>
      <c r="J41" s="40"/>
      <c r="K41" s="273">
        <f>VLOOKUP(A41,EQUIPOS!A11:D168,4,FALSE)</f>
        <v>128279.99772547607</v>
      </c>
      <c r="L41" s="280"/>
      <c r="M41" s="281">
        <v>0.2</v>
      </c>
      <c r="N41" s="276">
        <f t="shared" si="0"/>
        <v>641399.98862738034</v>
      </c>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0.01</v>
      </c>
      <c r="N43" s="348">
        <f>N81*M43</f>
        <v>6998.5517413614798</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18398925.453838859</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25538607.705963057</v>
      </c>
      <c r="N50" s="276">
        <f t="shared" ref="N50:N55" si="1">K50*M50</f>
        <v>25538607.705963057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7227.5</v>
      </c>
      <c r="N51" s="276">
        <f t="shared" si="1"/>
        <v>216825</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2517053.7063204511</v>
      </c>
      <c r="N52" s="276">
        <f t="shared" si="1"/>
        <v>5034107.4126409022</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1551336.2470216609</v>
      </c>
      <c r="N53" s="276">
        <f t="shared" si="1"/>
        <v>7756681.2351083048</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98555.850896767457</v>
      </c>
      <c r="N54" s="276">
        <f t="shared" si="1"/>
        <v>5913351.0538060479</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51901.842162556073</v>
      </c>
      <c r="N55" s="276">
        <f t="shared" si="1"/>
        <v>622822.10595067288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45082394.513468988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1400</v>
      </c>
      <c r="B63" s="49" t="str">
        <f>VLOOKUP(A63,TRANSPORTE!A5:D117,3,FALSE)</f>
        <v>Transporte de tubos. celdas, etc.</v>
      </c>
      <c r="C63" s="321"/>
      <c r="D63" s="321"/>
      <c r="E63" s="321"/>
      <c r="F63" s="321"/>
      <c r="G63" s="321"/>
      <c r="H63" s="315" t="s">
        <v>1467</v>
      </c>
      <c r="I63" s="283">
        <v>1</v>
      </c>
      <c r="J63" s="290">
        <v>1</v>
      </c>
      <c r="K63" s="283">
        <f>I63*J63</f>
        <v>1</v>
      </c>
      <c r="L63" s="827">
        <f>VLOOKUP(A63,TRANSPORTE!A5:D117,4,FALSE)</f>
        <v>1213075.6699275761</v>
      </c>
      <c r="M63" s="828"/>
      <c r="N63" s="291">
        <f>K63*L63</f>
        <v>1213075.6699275761</v>
      </c>
    </row>
    <row r="64" spans="1:14">
      <c r="A64" t="s">
        <v>1402</v>
      </c>
      <c r="B64" s="49" t="str">
        <f>VLOOKUP(A64,TRANSPORTE!A6:D117,3,FALSE)</f>
        <v>Transporte de personal de montaje</v>
      </c>
      <c r="C64" s="50"/>
      <c r="D64" s="50"/>
      <c r="E64" s="50"/>
      <c r="F64" s="50"/>
      <c r="G64" s="50"/>
      <c r="H64" s="315" t="s">
        <v>1467</v>
      </c>
      <c r="I64" s="283">
        <v>8</v>
      </c>
      <c r="J64" s="290">
        <v>1</v>
      </c>
      <c r="K64" s="283">
        <f>I64*J64</f>
        <v>8</v>
      </c>
      <c r="L64" s="827">
        <f>VLOOKUP(A64,TRANSPORTE!A6:D117,4,FALSE)</f>
        <v>200376.33625851845</v>
      </c>
      <c r="M64" s="828"/>
      <c r="N64" s="291">
        <f>K64*L64</f>
        <v>1603010.6900681476</v>
      </c>
    </row>
    <row r="65" spans="1:15">
      <c r="A65" t="s">
        <v>1399</v>
      </c>
      <c r="B65" s="49" t="str">
        <f>VLOOKUP(A65,TRANSPORTE!A6:D117,3,FALSE)</f>
        <v>Pasajes aéreos</v>
      </c>
      <c r="C65" s="50"/>
      <c r="D65" s="50"/>
      <c r="E65" s="50"/>
      <c r="F65" s="50"/>
      <c r="G65" s="50"/>
      <c r="H65" s="315" t="s">
        <v>945</v>
      </c>
      <c r="I65" s="283">
        <v>3</v>
      </c>
      <c r="J65" s="290">
        <v>1</v>
      </c>
      <c r="K65" s="283">
        <f>I65*J65</f>
        <v>3</v>
      </c>
      <c r="L65" s="827">
        <f>VLOOKUP(A65,TRANSPORTE!A6:D117,4,FALSE)</f>
        <v>503345.11321075883</v>
      </c>
      <c r="M65" s="828"/>
      <c r="N65" s="291">
        <f>K65*L65</f>
        <v>1510035.3396322764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4326121.6996280001</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2">K73/J73*100</f>
        <v>33832.699999999997</v>
      </c>
      <c r="J73" s="297">
        <v>185</v>
      </c>
      <c r="K73" s="298">
        <f>VLOOKUP(A73,'MANO DE OBRA'!A8:D99,4,FALSE)</f>
        <v>62590.494999999995</v>
      </c>
      <c r="L73" s="53"/>
      <c r="M73" s="438">
        <v>1</v>
      </c>
      <c r="N73" s="399">
        <f t="shared" ref="N73:N76" si="3">K73/M73</f>
        <v>62590.494999999995</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SUM(N73:N80)</f>
        <v>699855.17413614795</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68507296.841071993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13701459.368214399</v>
      </c>
      <c r="M88" s="858"/>
      <c r="N88" s="54"/>
    </row>
    <row r="89" spans="1:14">
      <c r="B89" s="92" t="s">
        <v>973</v>
      </c>
      <c r="C89" s="93"/>
      <c r="D89" s="93"/>
      <c r="E89" s="93"/>
      <c r="F89" s="93"/>
      <c r="G89" s="93"/>
      <c r="H89" s="93"/>
      <c r="I89" s="90"/>
      <c r="J89" s="91"/>
      <c r="K89" s="308">
        <v>0.05</v>
      </c>
      <c r="L89" s="857">
        <f>N83*K89</f>
        <v>3425364.8420535997</v>
      </c>
      <c r="M89" s="858"/>
      <c r="N89" s="54"/>
    </row>
    <row r="90" spans="1:14" ht="15.75" thickBot="1">
      <c r="B90" s="94" t="s">
        <v>974</v>
      </c>
      <c r="C90" s="95"/>
      <c r="D90" s="95"/>
      <c r="E90" s="95"/>
      <c r="F90" s="95"/>
      <c r="G90" s="95"/>
      <c r="H90" s="95"/>
      <c r="I90" s="96"/>
      <c r="J90" s="97"/>
      <c r="K90" s="309">
        <v>0.05</v>
      </c>
      <c r="L90" s="859">
        <f>N83*K90</f>
        <v>3425364.8420535997</v>
      </c>
      <c r="M90" s="860"/>
      <c r="N90" s="54"/>
    </row>
    <row r="91" spans="1:14" ht="15.75" thickBot="1">
      <c r="B91" s="823" t="s">
        <v>953</v>
      </c>
      <c r="C91" s="824"/>
      <c r="D91" s="824"/>
      <c r="E91" s="824"/>
      <c r="F91" s="824"/>
      <c r="G91" s="824"/>
      <c r="H91" s="824"/>
      <c r="I91" s="824"/>
      <c r="J91" s="824"/>
      <c r="K91" s="824"/>
      <c r="L91" s="824"/>
      <c r="M91" s="825"/>
      <c r="N91" s="55">
        <f>L88+L89+L90</f>
        <v>20552189.052321598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89059485.893393591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6"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1102</v>
      </c>
      <c r="C31" s="84" t="s">
        <v>1654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t="s">
        <v>121</v>
      </c>
      <c r="B36" s="836" t="str">
        <f>VLOOKUP(A36,EQUIPOS!A6:D154,3,FALSE)</f>
        <v>Bomba eléctrica para accionar la celda</v>
      </c>
      <c r="C36" s="837"/>
      <c r="D36" s="837"/>
      <c r="E36" s="837"/>
      <c r="F36" s="837"/>
      <c r="G36" s="837"/>
      <c r="H36" s="838"/>
      <c r="I36" s="271"/>
      <c r="J36" s="272"/>
      <c r="K36" s="273">
        <f>VLOOKUP(A36,EQUIPOS!A6:D163,4,FALSE)</f>
        <v>77378.944163148029</v>
      </c>
      <c r="L36" s="274"/>
      <c r="M36" s="275">
        <v>0.01</v>
      </c>
      <c r="N36" s="276">
        <f>K36/M36</f>
        <v>7737894.4163148031</v>
      </c>
    </row>
    <row r="37" spans="1:16">
      <c r="A37" s="116" t="s">
        <v>217</v>
      </c>
      <c r="B37" s="836" t="str">
        <f>VLOOKUP(A37,EQUIPOS!A7:D154,3,FALSE)</f>
        <v>Equipo de soldadura y de acetileno (incluye soldadura)</v>
      </c>
      <c r="C37" s="837"/>
      <c r="D37" s="837"/>
      <c r="E37" s="837"/>
      <c r="F37" s="837"/>
      <c r="G37" s="837"/>
      <c r="H37" s="838"/>
      <c r="I37" s="425"/>
      <c r="J37" s="426"/>
      <c r="K37" s="273">
        <f>VLOOKUP(A37,EQUIPOS!A7:D164,4,FALSE)</f>
        <v>27060.119849521212</v>
      </c>
      <c r="L37" s="339"/>
      <c r="M37" s="340">
        <v>0.01</v>
      </c>
      <c r="N37" s="276">
        <f>K37/M37</f>
        <v>2706011.984952121</v>
      </c>
    </row>
    <row r="38" spans="1:16">
      <c r="A38" s="116" t="s">
        <v>255</v>
      </c>
      <c r="B38" s="836" t="str">
        <f>VLOOKUP(A38,EQUIPOS!A8:D154,3,FALSE)</f>
        <v>Manómetro cable de acero para bajar la celda</v>
      </c>
      <c r="C38" s="837"/>
      <c r="D38" s="837"/>
      <c r="E38" s="837"/>
      <c r="F38" s="837"/>
      <c r="G38" s="837"/>
      <c r="H38" s="838"/>
      <c r="I38" s="425"/>
      <c r="J38" s="426"/>
      <c r="K38" s="273">
        <f>VLOOKUP(A38,EQUIPOS!A8:D165,4,FALSE)</f>
        <v>2129457.2147232117</v>
      </c>
      <c r="L38" s="339"/>
      <c r="M38" s="340">
        <v>1</v>
      </c>
      <c r="N38" s="276">
        <f>K38/M38</f>
        <v>2129457.2147232117</v>
      </c>
    </row>
    <row r="39" spans="1:16">
      <c r="A39" s="116"/>
      <c r="B39" s="836"/>
      <c r="C39" s="837"/>
      <c r="D39" s="837"/>
      <c r="E39" s="837"/>
      <c r="F39" s="837"/>
      <c r="G39" s="837"/>
      <c r="H39" s="838"/>
      <c r="I39" s="425"/>
      <c r="J39" s="426"/>
      <c r="K39" s="273"/>
      <c r="L39" s="339"/>
      <c r="M39" s="340"/>
      <c r="N39" s="276"/>
    </row>
    <row r="40" spans="1:16">
      <c r="A40" s="116"/>
      <c r="B40" s="836"/>
      <c r="C40" s="837"/>
      <c r="D40" s="837"/>
      <c r="E40" s="837"/>
      <c r="F40" s="837"/>
      <c r="G40" s="837"/>
      <c r="H40" s="838"/>
      <c r="I40" s="332"/>
      <c r="J40" s="334"/>
      <c r="K40" s="273"/>
      <c r="L40" s="427"/>
      <c r="M40" s="428"/>
      <c r="N40" s="276"/>
    </row>
    <row r="41" spans="1:16">
      <c r="B41" s="836"/>
      <c r="C41" s="837"/>
      <c r="D41" s="837"/>
      <c r="E41" s="837"/>
      <c r="F41" s="837"/>
      <c r="G41" s="837"/>
      <c r="H41" s="838"/>
      <c r="I41" s="39"/>
      <c r="J41" s="40"/>
      <c r="K41" s="273"/>
      <c r="L41" s="280"/>
      <c r="M41" s="281"/>
      <c r="N41" s="276"/>
    </row>
    <row r="42" spans="1:16">
      <c r="B42" s="324"/>
      <c r="C42" s="325"/>
      <c r="D42" s="325"/>
      <c r="E42" s="325"/>
      <c r="F42" s="327"/>
      <c r="G42" s="327"/>
      <c r="H42" s="128"/>
      <c r="I42" s="39"/>
      <c r="J42" s="40"/>
      <c r="K42" s="442"/>
      <c r="L42" s="280"/>
      <c r="M42" s="281"/>
      <c r="N42" s="277"/>
    </row>
    <row r="43" spans="1:16">
      <c r="B43" s="843" t="s">
        <v>952</v>
      </c>
      <c r="C43" s="844"/>
      <c r="D43" s="844"/>
      <c r="E43" s="41"/>
      <c r="F43" s="42"/>
      <c r="G43" s="42"/>
      <c r="H43" s="43"/>
      <c r="I43" s="39"/>
      <c r="J43" s="40"/>
      <c r="K43" s="283"/>
      <c r="L43" s="280"/>
      <c r="M43" s="405">
        <v>0.01</v>
      </c>
      <c r="N43" s="348">
        <f>N81*M43</f>
        <v>6998.5517413614798</v>
      </c>
    </row>
    <row r="44" spans="1:16" ht="15.75" thickBot="1">
      <c r="B44" s="836"/>
      <c r="C44" s="837"/>
      <c r="D44" s="837"/>
      <c r="E44" s="837"/>
      <c r="F44" s="837"/>
      <c r="G44" s="837"/>
      <c r="H44" s="838"/>
      <c r="I44" s="845"/>
      <c r="J44" s="846"/>
      <c r="K44" s="44"/>
      <c r="L44" s="847"/>
      <c r="M44" s="848"/>
      <c r="N44" s="108"/>
    </row>
    <row r="45" spans="1:16" ht="15.75" thickBot="1">
      <c r="B45" s="823" t="s">
        <v>953</v>
      </c>
      <c r="C45" s="824"/>
      <c r="D45" s="824"/>
      <c r="E45" s="824"/>
      <c r="F45" s="824"/>
      <c r="G45" s="824"/>
      <c r="H45" s="824"/>
      <c r="I45" s="824"/>
      <c r="J45" s="824"/>
      <c r="K45" s="824"/>
      <c r="L45" s="824"/>
      <c r="M45" s="825"/>
      <c r="N45" s="398">
        <f>SUM(N36:N44)</f>
        <v>12580362.167731497</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25538607.705963057</v>
      </c>
      <c r="N50" s="276">
        <f t="shared" ref="N50:N55" si="0">K50*M50</f>
        <v>25538607.705963057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7227.5</v>
      </c>
      <c r="N51" s="276">
        <f t="shared" si="0"/>
        <v>216825</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2517053.7063204511</v>
      </c>
      <c r="N52" s="276">
        <f t="shared" si="0"/>
        <v>5034107.4126409022</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1551336.2470216609</v>
      </c>
      <c r="N53" s="276">
        <f t="shared" si="0"/>
        <v>7756681.2351083048</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98555.850896767457</v>
      </c>
      <c r="N54" s="276">
        <f t="shared" si="0"/>
        <v>5913351.0538060479</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51901.842162556073</v>
      </c>
      <c r="N55" s="276">
        <f t="shared" si="0"/>
        <v>622822.10595067288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45082394.513468988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827">
        <f>VLOOKUP(A63,TRANSPORTE!A5:D117,4,FALSE)</f>
        <v>503345.11321075883</v>
      </c>
      <c r="M63" s="828"/>
      <c r="N63" s="291">
        <f>K63*L63</f>
        <v>1510035.3396322764</v>
      </c>
    </row>
    <row r="64" spans="1:14">
      <c r="A64" t="s">
        <v>1400</v>
      </c>
      <c r="B64" s="49" t="str">
        <f>VLOOKUP(A64,TRANSPORTE!A6:D117,3,FALSE)</f>
        <v>Transporte de tubos. celdas, etc.</v>
      </c>
      <c r="C64" s="50"/>
      <c r="D64" s="50"/>
      <c r="E64" s="50"/>
      <c r="F64" s="50"/>
      <c r="G64" s="50"/>
      <c r="H64" s="315" t="s">
        <v>1467</v>
      </c>
      <c r="I64" s="283">
        <v>1</v>
      </c>
      <c r="J64" s="290">
        <v>1</v>
      </c>
      <c r="K64" s="283">
        <f>I64*J64</f>
        <v>1</v>
      </c>
      <c r="L64" s="827">
        <f>VLOOKUP(A64,TRANSPORTE!A6:D117,4,FALSE)</f>
        <v>1213075.6699275761</v>
      </c>
      <c r="M64" s="828"/>
      <c r="N64" s="291">
        <f>K64*L64</f>
        <v>1213075.6699275761</v>
      </c>
    </row>
    <row r="65" spans="1:15">
      <c r="A65" t="s">
        <v>1402</v>
      </c>
      <c r="B65" s="49" t="str">
        <f>VLOOKUP(A65,TRANSPORTE!A6:D117,3,FALSE)</f>
        <v>Transporte de personal de montaje</v>
      </c>
      <c r="C65" s="50"/>
      <c r="D65" s="50"/>
      <c r="E65" s="50"/>
      <c r="F65" s="50"/>
      <c r="G65" s="50"/>
      <c r="H65" s="315" t="s">
        <v>1467</v>
      </c>
      <c r="I65" s="283">
        <v>8</v>
      </c>
      <c r="J65" s="290">
        <v>1</v>
      </c>
      <c r="K65" s="283">
        <f>I65*J65</f>
        <v>8</v>
      </c>
      <c r="L65" s="827">
        <f>VLOOKUP(A65,TRANSPORTE!A6:D118,4,FALSE)</f>
        <v>200376.33625851845</v>
      </c>
      <c r="M65" s="828"/>
      <c r="N65" s="291">
        <f>K65*L65</f>
        <v>1603010.6900681476</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4326121.6996280001</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1">K73/J73*100</f>
        <v>33832.699999999997</v>
      </c>
      <c r="J73" s="297">
        <v>185</v>
      </c>
      <c r="K73" s="298">
        <f>VLOOKUP(A73,'MANO DE OBRA'!A8:D99,4,FALSE)</f>
        <v>62590.494999999995</v>
      </c>
      <c r="L73" s="53"/>
      <c r="M73" s="438">
        <v>1</v>
      </c>
      <c r="N73" s="399">
        <f t="shared" ref="N73:N76" si="2">K73/M73</f>
        <v>62590.494999999995</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47"/>
      <c r="J80" s="47"/>
      <c r="K80" s="47"/>
      <c r="L80" s="976"/>
      <c r="M80" s="977"/>
      <c r="N80" s="48"/>
    </row>
    <row r="81" spans="1:14" ht="15.75" thickBot="1">
      <c r="B81" s="823" t="s">
        <v>953</v>
      </c>
      <c r="C81" s="824"/>
      <c r="D81" s="824"/>
      <c r="E81" s="824"/>
      <c r="F81" s="824"/>
      <c r="G81" s="824"/>
      <c r="H81" s="824"/>
      <c r="I81" s="830"/>
      <c r="J81" s="830"/>
      <c r="K81" s="830"/>
      <c r="L81" s="830"/>
      <c r="M81" s="831"/>
      <c r="N81" s="305">
        <f>SUM(N73:N80)</f>
        <v>699855.17413614795</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62688733.554964639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12537746.710992929</v>
      </c>
      <c r="M88" s="858"/>
      <c r="N88" s="54"/>
    </row>
    <row r="89" spans="1:14">
      <c r="B89" s="92" t="s">
        <v>973</v>
      </c>
      <c r="C89" s="93"/>
      <c r="D89" s="93"/>
      <c r="E89" s="93"/>
      <c r="F89" s="93"/>
      <c r="G89" s="93"/>
      <c r="H89" s="93"/>
      <c r="I89" s="90"/>
      <c r="J89" s="91"/>
      <c r="K89" s="308">
        <v>0.05</v>
      </c>
      <c r="L89" s="857">
        <f>N83*K89</f>
        <v>3134436.6777482321</v>
      </c>
      <c r="M89" s="858"/>
      <c r="N89" s="54"/>
    </row>
    <row r="90" spans="1:14" ht="15.75" thickBot="1">
      <c r="B90" s="94" t="s">
        <v>974</v>
      </c>
      <c r="C90" s="95"/>
      <c r="D90" s="95"/>
      <c r="E90" s="95"/>
      <c r="F90" s="95"/>
      <c r="G90" s="95"/>
      <c r="H90" s="95"/>
      <c r="I90" s="96"/>
      <c r="J90" s="97"/>
      <c r="K90" s="309">
        <v>0.05</v>
      </c>
      <c r="L90" s="859">
        <f>N83*K90</f>
        <v>3134436.6777482321</v>
      </c>
      <c r="M90" s="860"/>
      <c r="N90" s="54"/>
    </row>
    <row r="91" spans="1:14" ht="15.75" thickBot="1">
      <c r="B91" s="823" t="s">
        <v>953</v>
      </c>
      <c r="C91" s="824"/>
      <c r="D91" s="824"/>
      <c r="E91" s="824"/>
      <c r="F91" s="824"/>
      <c r="G91" s="824"/>
      <c r="H91" s="824"/>
      <c r="I91" s="824"/>
      <c r="J91" s="824"/>
      <c r="K91" s="824"/>
      <c r="L91" s="824"/>
      <c r="M91" s="825"/>
      <c r="N91" s="55">
        <f>L88+L89+L90</f>
        <v>18806620.066489395</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81495353.62145403</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1103</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259</v>
      </c>
      <c r="B36" s="836" t="str">
        <f>VLOOKUP(A36,EQUIPOS!A6:D154,3,FALSE)</f>
        <v>Montacargas</v>
      </c>
      <c r="C36" s="837"/>
      <c r="D36" s="837"/>
      <c r="E36" s="837"/>
      <c r="F36" s="837"/>
      <c r="G36" s="837"/>
      <c r="H36" s="838"/>
      <c r="I36" s="271"/>
      <c r="J36" s="272"/>
      <c r="K36" s="273">
        <f>VLOOKUP(A36,EQUIPOS!A6:D163,4,FALSE)</f>
        <v>83382.901202565175</v>
      </c>
      <c r="L36" s="274"/>
      <c r="M36" s="340">
        <v>1.5</v>
      </c>
      <c r="N36" s="276">
        <f>K36/M36</f>
        <v>55588.600801710119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2975.4018634534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58564.00266516352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18335.689681077805</v>
      </c>
      <c r="N48" s="276">
        <f>K48*M48</f>
        <v>5742757.8033174444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5742757.8033174444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12</v>
      </c>
      <c r="N71" s="399">
        <f>K71/M71</f>
        <v>41726.996666666666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59508.037269067994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5860829.8432516763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1172165.9686503352</v>
      </c>
      <c r="M84" s="858"/>
      <c r="N84" s="54"/>
    </row>
    <row r="85" spans="1:14">
      <c r="B85" s="92" t="s">
        <v>973</v>
      </c>
      <c r="C85" s="93"/>
      <c r="D85" s="93"/>
      <c r="E85" s="93"/>
      <c r="F85" s="93"/>
      <c r="G85" s="93"/>
      <c r="H85" s="93"/>
      <c r="I85" s="90"/>
      <c r="J85" s="91"/>
      <c r="K85" s="308">
        <v>0.05</v>
      </c>
      <c r="L85" s="857">
        <f>N79*K85</f>
        <v>293041.4921625838</v>
      </c>
      <c r="M85" s="858"/>
      <c r="N85" s="54"/>
    </row>
    <row r="86" spans="1:14" ht="15.75" thickBot="1">
      <c r="B86" s="94" t="s">
        <v>974</v>
      </c>
      <c r="C86" s="95"/>
      <c r="D86" s="95"/>
      <c r="E86" s="95"/>
      <c r="F86" s="95"/>
      <c r="G86" s="95"/>
      <c r="H86" s="95"/>
      <c r="I86" s="96"/>
      <c r="J86" s="97"/>
      <c r="K86" s="309">
        <v>0.05</v>
      </c>
      <c r="L86" s="859">
        <f>N79*K86</f>
        <v>293041.4921625838</v>
      </c>
      <c r="M86" s="860"/>
      <c r="N86" s="54"/>
    </row>
    <row r="87" spans="1:14" ht="15.75" thickBot="1">
      <c r="B87" s="823" t="s">
        <v>953</v>
      </c>
      <c r="C87" s="824"/>
      <c r="D87" s="824"/>
      <c r="E87" s="824"/>
      <c r="F87" s="824"/>
      <c r="G87" s="824"/>
      <c r="H87" s="824"/>
      <c r="I87" s="824"/>
      <c r="J87" s="824"/>
      <c r="K87" s="824"/>
      <c r="L87" s="824"/>
      <c r="M87" s="825"/>
      <c r="N87" s="55">
        <f>L84+L85+L86</f>
        <v>1758248.9529755029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7619078.7962271795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1655</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267</v>
      </c>
      <c r="B36" s="836" t="str">
        <f>VLOOKUP(A36,EQUIPOS!A6:D154,3,FALSE)</f>
        <v>Motobomba de concreto</v>
      </c>
      <c r="C36" s="837"/>
      <c r="D36" s="837"/>
      <c r="E36" s="837"/>
      <c r="F36" s="837"/>
      <c r="G36" s="837"/>
      <c r="H36" s="838"/>
      <c r="I36" s="271"/>
      <c r="J36" s="272"/>
      <c r="K36" s="273">
        <f>VLOOKUP(A36,EQUIPOS!A6:D163,4,FALSE)</f>
        <v>6964.8342086519069</v>
      </c>
      <c r="L36" s="274"/>
      <c r="M36" s="340">
        <v>2.5</v>
      </c>
      <c r="N36" s="276">
        <f>K36/M36</f>
        <v>2785.9336834607629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2785.9336834607629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4300.8613796948866</v>
      </c>
      <c r="N48" s="276">
        <f>K48*M48</f>
        <v>201102.59950604546</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477097.87177454942</v>
      </c>
      <c r="N49" s="276">
        <f>K49*M49</f>
        <v>318692.3793108043</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519794.97881684976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827">
        <f>VLOOKUP(A60,TRANSPORTE!A2:D117,4,FALSE)</f>
        <v>1318.0996686884564</v>
      </c>
      <c r="M60" s="828"/>
      <c r="N60" s="291">
        <f>K60*L60</f>
        <v>1144.605431642108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1144.605431642108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523725.51793195261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104745.10358639053</v>
      </c>
      <c r="M84" s="858"/>
      <c r="N84" s="54"/>
    </row>
    <row r="85" spans="1:14">
      <c r="B85" s="92" t="s">
        <v>973</v>
      </c>
      <c r="C85" s="93"/>
      <c r="D85" s="93"/>
      <c r="E85" s="93"/>
      <c r="F85" s="93"/>
      <c r="G85" s="93"/>
      <c r="H85" s="93"/>
      <c r="I85" s="90"/>
      <c r="J85" s="91"/>
      <c r="K85" s="308">
        <v>0.05</v>
      </c>
      <c r="L85" s="857">
        <f>N79*K85</f>
        <v>26186.275896597632</v>
      </c>
      <c r="M85" s="858"/>
      <c r="N85" s="54"/>
    </row>
    <row r="86" spans="1:14" ht="15.75" thickBot="1">
      <c r="B86" s="94" t="s">
        <v>974</v>
      </c>
      <c r="C86" s="95"/>
      <c r="D86" s="95"/>
      <c r="E86" s="95"/>
      <c r="F86" s="95"/>
      <c r="G86" s="95"/>
      <c r="H86" s="95"/>
      <c r="I86" s="96"/>
      <c r="J86" s="97"/>
      <c r="K86" s="309">
        <v>0.05</v>
      </c>
      <c r="L86" s="859">
        <f>N79*K86</f>
        <v>26186.275896597632</v>
      </c>
      <c r="M86" s="860"/>
      <c r="N86" s="54"/>
    </row>
    <row r="87" spans="1:14" ht="15.75" thickBot="1">
      <c r="B87" s="823" t="s">
        <v>953</v>
      </c>
      <c r="C87" s="824"/>
      <c r="D87" s="824"/>
      <c r="E87" s="824"/>
      <c r="F87" s="824"/>
      <c r="G87" s="824"/>
      <c r="H87" s="824"/>
      <c r="I87" s="824"/>
      <c r="J87" s="824"/>
      <c r="K87" s="824"/>
      <c r="L87" s="824"/>
      <c r="M87" s="825"/>
      <c r="N87" s="55">
        <f>L84+L85+L86</f>
        <v>157117.65537958578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680843.17331153841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21.75" customHeight="1" thickBot="1">
      <c r="A31" t="s">
        <v>1844</v>
      </c>
      <c r="B31" s="83" t="s">
        <v>1104</v>
      </c>
      <c r="C31" s="84" t="s">
        <v>2099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77378.944163148029</v>
      </c>
      <c r="L36" s="274"/>
      <c r="M36" s="275">
        <v>0.01</v>
      </c>
      <c r="N36" s="276">
        <f t="shared" ref="N36:N41" si="0">K36/M36</f>
        <v>7737894.4163148031</v>
      </c>
    </row>
    <row r="37" spans="1:14">
      <c r="A37" s="116" t="s">
        <v>192</v>
      </c>
      <c r="B37" s="836" t="str">
        <f>VLOOKUP(A37,EQUIPOS!A7:D154,3,FALSE)</f>
        <v>Equipo de acarreo interno</v>
      </c>
      <c r="C37" s="837"/>
      <c r="D37" s="837"/>
      <c r="E37" s="837"/>
      <c r="F37" s="837"/>
      <c r="G37" s="837"/>
      <c r="H37" s="838"/>
      <c r="I37" s="425"/>
      <c r="J37" s="426"/>
      <c r="K37" s="273">
        <f>VLOOKUP(A37,EQUIPOS!A7:D164,4,FALSE)</f>
        <v>64139.998862738037</v>
      </c>
      <c r="L37" s="339"/>
      <c r="M37" s="340">
        <v>0.05</v>
      </c>
      <c r="N37" s="276">
        <f t="shared" si="0"/>
        <v>1282799.9772547607</v>
      </c>
    </row>
    <row r="38" spans="1:14">
      <c r="A38" s="116" t="s">
        <v>214</v>
      </c>
      <c r="B38" s="836" t="str">
        <f>VLOOKUP(A38,EQUIPOS!A8:D154,3,FALSE)</f>
        <v>Equipo de oxigeno y soldadura</v>
      </c>
      <c r="C38" s="837"/>
      <c r="D38" s="837"/>
      <c r="E38" s="837"/>
      <c r="F38" s="837"/>
      <c r="G38" s="837"/>
      <c r="H38" s="838"/>
      <c r="I38" s="425"/>
      <c r="J38" s="426"/>
      <c r="K38" s="442">
        <f>VLOOKUP(A38,EQUIPOS!A8:D165,4,FALSE)</f>
        <v>12828.225442799043</v>
      </c>
      <c r="L38" s="339"/>
      <c r="M38" s="340">
        <v>0.01</v>
      </c>
      <c r="N38" s="276">
        <f t="shared" si="0"/>
        <v>1282822.5442799043</v>
      </c>
    </row>
    <row r="39" spans="1:14">
      <c r="A39" s="116" t="s">
        <v>248</v>
      </c>
      <c r="B39" s="836" t="str">
        <f>VLOOKUP(A39,EQUIPOS!A9:D154,3,FALSE)</f>
        <v>Grúa telescópica de 50 Ton.</v>
      </c>
      <c r="C39" s="837"/>
      <c r="D39" s="837"/>
      <c r="E39" s="837"/>
      <c r="F39" s="837"/>
      <c r="G39" s="837"/>
      <c r="H39" s="838"/>
      <c r="I39" s="425"/>
      <c r="J39" s="426"/>
      <c r="K39" s="442">
        <f>VLOOKUP(A39,EQUIPOS!A9:D166,4,FALSE)</f>
        <v>386920.78299110068</v>
      </c>
      <c r="L39" s="339"/>
      <c r="M39" s="340">
        <v>0.04</v>
      </c>
      <c r="N39" s="276">
        <f t="shared" si="0"/>
        <v>9673019.5747775175</v>
      </c>
    </row>
    <row r="40" spans="1:14">
      <c r="A40" s="116" t="s">
        <v>255</v>
      </c>
      <c r="B40" s="836" t="str">
        <f>VLOOKUP(A40,EQUIPOS!A10:D154,3,FALSE)</f>
        <v>Manómetro cable de acero para bajar la celda</v>
      </c>
      <c r="C40" s="837"/>
      <c r="D40" s="837"/>
      <c r="E40" s="837"/>
      <c r="F40" s="837"/>
      <c r="G40" s="837"/>
      <c r="H40" s="838"/>
      <c r="I40" s="425"/>
      <c r="J40" s="426"/>
      <c r="K40" s="442">
        <f>VLOOKUP(A40,EQUIPOS!A10:D167,4,FALSE)</f>
        <v>2129457.2147232117</v>
      </c>
      <c r="L40" s="339"/>
      <c r="M40" s="340">
        <v>1</v>
      </c>
      <c r="N40" s="276">
        <f t="shared" si="0"/>
        <v>2129457.2147232117</v>
      </c>
    </row>
    <row r="41" spans="1:14">
      <c r="A41" s="116" t="s">
        <v>322</v>
      </c>
      <c r="B41" s="836" t="str">
        <f>VLOOKUP(A41,EQUIPOS!A11:D155,3,FALSE)</f>
        <v xml:space="preserve">Retroexcavadora sobre llantas JD 410
</v>
      </c>
      <c r="C41" s="837"/>
      <c r="D41" s="837"/>
      <c r="E41" s="837"/>
      <c r="F41" s="837"/>
      <c r="G41" s="837"/>
      <c r="H41" s="838"/>
      <c r="I41" s="425"/>
      <c r="J41" s="426"/>
      <c r="K41" s="442">
        <f>VLOOKUP(A41,EQUIPOS!A11:D168,4,FALSE)</f>
        <v>128279.99772547607</v>
      </c>
      <c r="L41" s="339"/>
      <c r="M41" s="340">
        <v>0.2</v>
      </c>
      <c r="N41" s="276">
        <f t="shared" si="0"/>
        <v>641399.98862738034</v>
      </c>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N86*M45</f>
        <v>69985.517413614798</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415">
        <f>SUM(N36:N45)</f>
        <v>22817379.233391196</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14" t="s">
        <v>944</v>
      </c>
      <c r="C51" s="815"/>
      <c r="D51" s="815"/>
      <c r="E51" s="815"/>
      <c r="F51" s="815"/>
      <c r="G51" s="815"/>
      <c r="H51" s="815"/>
      <c r="I51" s="816"/>
      <c r="J51" s="319" t="s">
        <v>945</v>
      </c>
      <c r="K51" s="88" t="s">
        <v>946</v>
      </c>
      <c r="L51" s="817" t="s">
        <v>955</v>
      </c>
      <c r="M51" s="81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25538607.705963057</v>
      </c>
      <c r="N52" s="276">
        <f t="shared" ref="N52:N57" si="1">K52*M52</f>
        <v>25538607.705963057</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7227.5</v>
      </c>
      <c r="N53" s="276">
        <f t="shared" si="1"/>
        <v>216825</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2517053.7063204511</v>
      </c>
      <c r="N54" s="276">
        <f t="shared" si="1"/>
        <v>5034107.4126409022</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1551336.2470216609</v>
      </c>
      <c r="N55" s="276">
        <f t="shared" si="1"/>
        <v>7756681.2351083048</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98555.850896767457</v>
      </c>
      <c r="N56" s="276">
        <f t="shared" si="1"/>
        <v>5913351.0538060479</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51901.842162556073</v>
      </c>
      <c r="N57" s="276">
        <f t="shared" si="1"/>
        <v>622822.10595067288</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3" t="s">
        <v>953</v>
      </c>
      <c r="C63" s="824"/>
      <c r="D63" s="824"/>
      <c r="E63" s="824"/>
      <c r="F63" s="824"/>
      <c r="G63" s="824"/>
      <c r="H63" s="824"/>
      <c r="I63" s="824"/>
      <c r="J63" s="824"/>
      <c r="K63" s="824"/>
      <c r="L63" s="824"/>
      <c r="M63" s="825"/>
      <c r="N63" s="398">
        <f>SUM(N52:N62)</f>
        <v>45082394.513468988</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1400</v>
      </c>
      <c r="B68" s="49" t="str">
        <f>VLOOKUP(A68,TRANSPORTE!A5:D117,3,FALSE)</f>
        <v>Transporte de tubos. celdas, etc.</v>
      </c>
      <c r="C68" s="321"/>
      <c r="D68" s="321"/>
      <c r="E68" s="321"/>
      <c r="F68" s="321"/>
      <c r="G68" s="321"/>
      <c r="H68" s="315" t="s">
        <v>1467</v>
      </c>
      <c r="I68" s="283">
        <v>1</v>
      </c>
      <c r="J68" s="290">
        <v>1</v>
      </c>
      <c r="K68" s="283">
        <f>I68*J68</f>
        <v>1</v>
      </c>
      <c r="L68" s="827">
        <f>VLOOKUP(A68,TRANSPORTE!A5:D117,4,FALSE)</f>
        <v>1213075.6699275761</v>
      </c>
      <c r="M68" s="828"/>
      <c r="N68" s="291">
        <f>K68*L68</f>
        <v>1213075.6699275761</v>
      </c>
    </row>
    <row r="69" spans="1:15">
      <c r="A69" t="s">
        <v>1399</v>
      </c>
      <c r="B69" s="49" t="str">
        <f>VLOOKUP(A69,TRANSPORTE!A5:D117,3,FALSE)</f>
        <v>Pasajes aéreos</v>
      </c>
      <c r="C69" s="50"/>
      <c r="D69" s="50"/>
      <c r="E69" s="50"/>
      <c r="F69" s="50"/>
      <c r="G69" s="50"/>
      <c r="H69" s="315" t="s">
        <v>945</v>
      </c>
      <c r="I69" s="283">
        <v>3</v>
      </c>
      <c r="J69" s="290">
        <v>1</v>
      </c>
      <c r="K69" s="283">
        <f>I69*J69</f>
        <v>3</v>
      </c>
      <c r="L69" s="827">
        <f>VLOOKUP(A69,TRANSPORTE!A5:D117,4,FALSE)</f>
        <v>503345.11321075883</v>
      </c>
      <c r="M69" s="828"/>
      <c r="N69" s="291">
        <f>K69*L69</f>
        <v>1510035.3396322764</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2723111.0095598525</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852"/>
      <c r="N78" s="101" t="s">
        <v>951</v>
      </c>
    </row>
    <row r="79" spans="1:15">
      <c r="A79" s="165" t="s">
        <v>6</v>
      </c>
      <c r="B79" s="52" t="str">
        <f>VLOOKUP(A79,'MANO DE OBRA'!A8:D68,3,FALSE)</f>
        <v xml:space="preserve">Obrero </v>
      </c>
      <c r="C79" s="50"/>
      <c r="D79" s="50"/>
      <c r="E79" s="50"/>
      <c r="F79" s="50"/>
      <c r="G79" s="50"/>
      <c r="H79" s="50"/>
      <c r="I79" s="296">
        <f t="shared" ref="I79:I82" si="2">K79/J79*100</f>
        <v>33832.699999999997</v>
      </c>
      <c r="J79" s="297">
        <v>185</v>
      </c>
      <c r="K79" s="298">
        <f>VLOOKUP(A79,'MANO DE OBRA'!A8:D99,4,FALSE)</f>
        <v>62590.494999999995</v>
      </c>
      <c r="L79" s="53"/>
      <c r="M79" s="438">
        <v>1</v>
      </c>
      <c r="N79" s="399">
        <f t="shared" ref="N79:N82" si="3">K79/M79</f>
        <v>62590.494999999995</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4"/>
      <c r="J85" s="475"/>
      <c r="K85" s="476"/>
      <c r="L85" s="978"/>
      <c r="M85" s="978"/>
      <c r="N85" s="477"/>
    </row>
    <row r="86" spans="1:14" ht="15.75" thickBot="1">
      <c r="B86" s="829" t="s">
        <v>953</v>
      </c>
      <c r="C86" s="830"/>
      <c r="D86" s="830"/>
      <c r="E86" s="830"/>
      <c r="F86" s="830"/>
      <c r="G86" s="830"/>
      <c r="H86" s="830"/>
      <c r="I86" s="830"/>
      <c r="J86" s="830"/>
      <c r="K86" s="830"/>
      <c r="L86" s="830"/>
      <c r="M86" s="831"/>
      <c r="N86" s="464">
        <f>SUM(N79:N85)</f>
        <v>699855.17413614795</v>
      </c>
    </row>
    <row r="87" spans="1:14" ht="15.75" thickBot="1">
      <c r="B87" s="36"/>
      <c r="C87" s="37"/>
      <c r="D87" s="37"/>
      <c r="E87" s="37"/>
      <c r="F87" s="37"/>
      <c r="G87" s="37"/>
      <c r="H87" s="37"/>
      <c r="I87" s="37"/>
      <c r="J87" s="37"/>
      <c r="K87" s="37"/>
      <c r="L87" s="37"/>
      <c r="M87" s="37"/>
      <c r="N87" s="38"/>
    </row>
    <row r="88" spans="1:14" ht="15.75" thickBot="1">
      <c r="B88" s="823" t="s">
        <v>967</v>
      </c>
      <c r="C88" s="824"/>
      <c r="D88" s="824"/>
      <c r="E88" s="824"/>
      <c r="F88" s="824"/>
      <c r="G88" s="824"/>
      <c r="H88" s="824"/>
      <c r="I88" s="824"/>
      <c r="J88" s="824"/>
      <c r="K88" s="824"/>
      <c r="L88" s="824"/>
      <c r="M88" s="825"/>
      <c r="N88" s="102">
        <f>N86+N74+N63+N47</f>
        <v>71322739.930556178</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14" t="s">
        <v>969</v>
      </c>
      <c r="C92" s="815"/>
      <c r="D92" s="815"/>
      <c r="E92" s="815"/>
      <c r="F92" s="815"/>
      <c r="G92" s="815"/>
      <c r="H92" s="815"/>
      <c r="I92" s="318"/>
      <c r="J92" s="338"/>
      <c r="K92" s="306" t="s">
        <v>970</v>
      </c>
      <c r="L92" s="853" t="s">
        <v>971</v>
      </c>
      <c r="M92" s="854"/>
      <c r="N92" s="307"/>
    </row>
    <row r="93" spans="1:14">
      <c r="B93" s="855" t="s">
        <v>972</v>
      </c>
      <c r="C93" s="856"/>
      <c r="D93" s="856"/>
      <c r="E93" s="856"/>
      <c r="F93" s="856"/>
      <c r="G93" s="856"/>
      <c r="H93" s="856"/>
      <c r="I93" s="90"/>
      <c r="J93" s="91"/>
      <c r="K93" s="308">
        <v>0.2</v>
      </c>
      <c r="L93" s="857">
        <f>N88*K93</f>
        <v>14264547.986111237</v>
      </c>
      <c r="M93" s="858"/>
      <c r="N93" s="54"/>
    </row>
    <row r="94" spans="1:14">
      <c r="B94" s="92" t="s">
        <v>973</v>
      </c>
      <c r="C94" s="93"/>
      <c r="D94" s="93"/>
      <c r="E94" s="93"/>
      <c r="F94" s="93"/>
      <c r="G94" s="93"/>
      <c r="H94" s="93"/>
      <c r="I94" s="90"/>
      <c r="J94" s="91"/>
      <c r="K94" s="308">
        <v>0.05</v>
      </c>
      <c r="L94" s="857">
        <f>N88*K94</f>
        <v>3566136.9965278092</v>
      </c>
      <c r="M94" s="858"/>
      <c r="N94" s="54"/>
    </row>
    <row r="95" spans="1:14" ht="15.75" thickBot="1">
      <c r="B95" s="94" t="s">
        <v>974</v>
      </c>
      <c r="C95" s="95"/>
      <c r="D95" s="95"/>
      <c r="E95" s="95"/>
      <c r="F95" s="95"/>
      <c r="G95" s="95"/>
      <c r="H95" s="95"/>
      <c r="I95" s="96"/>
      <c r="J95" s="97"/>
      <c r="K95" s="309">
        <v>0.05</v>
      </c>
      <c r="L95" s="859">
        <f>N88*K95</f>
        <v>3566136.9965278092</v>
      </c>
      <c r="M95" s="860"/>
      <c r="N95" s="54"/>
    </row>
    <row r="96" spans="1:14" ht="15.75" thickBot="1">
      <c r="B96" s="823" t="s">
        <v>953</v>
      </c>
      <c r="C96" s="824"/>
      <c r="D96" s="824"/>
      <c r="E96" s="824"/>
      <c r="F96" s="824"/>
      <c r="G96" s="824"/>
      <c r="H96" s="824"/>
      <c r="I96" s="824"/>
      <c r="J96" s="824"/>
      <c r="K96" s="824"/>
      <c r="L96" s="824"/>
      <c r="M96" s="825"/>
      <c r="N96" s="55">
        <f>L93+L94+L95</f>
        <v>21396821.979166854</v>
      </c>
    </row>
    <row r="97" spans="1:14" ht="15.75" thickBot="1">
      <c r="B97" s="36"/>
      <c r="C97" s="37"/>
      <c r="D97" s="37"/>
      <c r="E97" s="37"/>
      <c r="F97" s="37"/>
      <c r="G97" s="37"/>
      <c r="H97" s="37"/>
      <c r="I97" s="37"/>
      <c r="J97" s="37"/>
      <c r="K97" s="37"/>
      <c r="L97" s="37"/>
      <c r="M97" s="37"/>
      <c r="N97" s="38"/>
    </row>
    <row r="98" spans="1:14" ht="15.75" thickBot="1">
      <c r="A98" t="s">
        <v>2015</v>
      </c>
      <c r="B98" s="823" t="s">
        <v>975</v>
      </c>
      <c r="C98" s="824"/>
      <c r="D98" s="824"/>
      <c r="E98" s="824"/>
      <c r="F98" s="824"/>
      <c r="G98" s="824"/>
      <c r="H98" s="824"/>
      <c r="I98" s="824"/>
      <c r="J98" s="824"/>
      <c r="K98" s="824"/>
      <c r="L98" s="824"/>
      <c r="M98" s="825"/>
      <c r="N98" s="192">
        <f>N88+N96</f>
        <v>92719561.909723029</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2215</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2216</v>
      </c>
      <c r="C114" s="259"/>
      <c r="D114" s="259"/>
      <c r="E114" s="259"/>
      <c r="F114" s="259"/>
      <c r="G114" s="259"/>
      <c r="H114" s="259"/>
      <c r="I114" s="259"/>
      <c r="J114" s="259"/>
      <c r="K114" s="259"/>
      <c r="L114" s="259"/>
      <c r="M114" s="259"/>
      <c r="N114" s="260"/>
    </row>
    <row r="115" spans="2:14" ht="15" customHeight="1">
      <c r="B115" s="965" t="s">
        <v>2217</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2218</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2219</v>
      </c>
      <c r="C128" s="261"/>
      <c r="D128" s="261"/>
      <c r="E128" s="247"/>
      <c r="F128" s="247"/>
      <c r="G128" s="247"/>
      <c r="H128" s="247"/>
      <c r="I128" s="247"/>
      <c r="J128" s="971"/>
      <c r="K128" s="971"/>
      <c r="L128" s="971"/>
      <c r="M128" s="971"/>
      <c r="N128" s="972"/>
    </row>
    <row r="129" spans="2:14" ht="15.75" thickBot="1">
      <c r="B129" s="423" t="s">
        <v>2220</v>
      </c>
      <c r="C129" s="424"/>
      <c r="D129" s="424"/>
      <c r="E129" s="263"/>
      <c r="F129" s="263"/>
      <c r="G129" s="263"/>
      <c r="H129" s="263"/>
      <c r="I129" s="263"/>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1730</v>
      </c>
      <c r="C31" s="84" t="s">
        <v>1656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326</v>
      </c>
      <c r="B36" s="836" t="str">
        <f>VLOOKUP(A36,EQUIPOS!A6:D154,3,FALSE)</f>
        <v>Sensor de Impacto para prueba de integridad tipo</v>
      </c>
      <c r="C36" s="837"/>
      <c r="D36" s="837"/>
      <c r="E36" s="837"/>
      <c r="F36" s="837"/>
      <c r="G36" s="837"/>
      <c r="H36" s="838"/>
      <c r="I36" s="271"/>
      <c r="J36" s="272"/>
      <c r="K36" s="273">
        <f>VLOOKUP(A36,EQUIPOS!A6:D163,4,FALSE)</f>
        <v>136901.72968153446</v>
      </c>
      <c r="L36" s="274"/>
      <c r="M36" s="340">
        <v>1</v>
      </c>
      <c r="N36" s="276">
        <f>K36/M36</f>
        <v>136901.72968153446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136901.72968153446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400073.41755476414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536975.14723629854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107395.02944725972</v>
      </c>
      <c r="M84" s="858"/>
      <c r="N84" s="54"/>
    </row>
    <row r="85" spans="1:14">
      <c r="B85" s="92" t="s">
        <v>973</v>
      </c>
      <c r="C85" s="93"/>
      <c r="D85" s="93"/>
      <c r="E85" s="93"/>
      <c r="F85" s="93"/>
      <c r="G85" s="93"/>
      <c r="H85" s="93"/>
      <c r="I85" s="90"/>
      <c r="J85" s="91"/>
      <c r="K85" s="308">
        <v>0.05</v>
      </c>
      <c r="L85" s="857">
        <f>N79*K85</f>
        <v>26848.757361814929</v>
      </c>
      <c r="M85" s="858"/>
      <c r="N85" s="54"/>
    </row>
    <row r="86" spans="1:14" ht="15.75" thickBot="1">
      <c r="B86" s="94" t="s">
        <v>974</v>
      </c>
      <c r="C86" s="95"/>
      <c r="D86" s="95"/>
      <c r="E86" s="95"/>
      <c r="F86" s="95"/>
      <c r="G86" s="95"/>
      <c r="H86" s="95"/>
      <c r="I86" s="96"/>
      <c r="J86" s="97"/>
      <c r="K86" s="309">
        <v>0.05</v>
      </c>
      <c r="L86" s="859">
        <f>N79*K86</f>
        <v>26848.757361814929</v>
      </c>
      <c r="M86" s="860"/>
      <c r="N86" s="54"/>
    </row>
    <row r="87" spans="1:14" ht="15.75" thickBot="1">
      <c r="B87" s="823" t="s">
        <v>953</v>
      </c>
      <c r="C87" s="824"/>
      <c r="D87" s="824"/>
      <c r="E87" s="824"/>
      <c r="F87" s="824"/>
      <c r="G87" s="824"/>
      <c r="H87" s="824"/>
      <c r="I87" s="824"/>
      <c r="J87" s="824"/>
      <c r="K87" s="824"/>
      <c r="L87" s="824"/>
      <c r="M87" s="825"/>
      <c r="N87" s="55">
        <f>L84+L85+L86</f>
        <v>161092.54417088957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698067.69140718807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1105</v>
      </c>
      <c r="C31" s="84" t="s">
        <v>2100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320</v>
      </c>
      <c r="B36" s="836" t="str">
        <f>VLOOKUP(A36,EQUIPOS!A6:D154,3,FALSE)</f>
        <v>Retroexcavadora sobre llantas, motor 62HP, Profundidad de excavación de 5.41 metros.</v>
      </c>
      <c r="C36" s="837"/>
      <c r="D36" s="837"/>
      <c r="E36" s="837"/>
      <c r="F36" s="837"/>
      <c r="G36" s="837"/>
      <c r="H36" s="838"/>
      <c r="I36" s="271"/>
      <c r="J36" s="272"/>
      <c r="K36" s="273">
        <f>VLOOKUP(A36,EQUIPOS!A6:D163,4,FALSE)</f>
        <v>128279.99772547607</v>
      </c>
      <c r="L36" s="274"/>
      <c r="M36" s="340">
        <v>10</v>
      </c>
      <c r="N36" s="276">
        <f>K36/M36</f>
        <v>12827.999772547608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368.07216076801001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13196.071933315618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34107.542037631152</v>
      </c>
      <c r="N48" s="276">
        <f>K48*M48</f>
        <v>16674.798329508565</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11595.997251364204</v>
      </c>
      <c r="N49" s="276">
        <f>K49*M49</f>
        <v>15461.329668485605</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7292.2276336272598</v>
      </c>
      <c r="N50" s="276">
        <f>K50*M50</f>
        <v>10938.34145044089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43074.469448435062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80</v>
      </c>
      <c r="N71" s="399">
        <f>K71/M71</f>
        <v>2347.1435624999999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3680.7216076800996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59951.262989430776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11990.252597886156</v>
      </c>
      <c r="M84" s="858"/>
      <c r="N84" s="54"/>
    </row>
    <row r="85" spans="1:14">
      <c r="B85" s="92" t="s">
        <v>973</v>
      </c>
      <c r="C85" s="93"/>
      <c r="D85" s="93"/>
      <c r="E85" s="93"/>
      <c r="F85" s="93"/>
      <c r="G85" s="93"/>
      <c r="H85" s="93"/>
      <c r="I85" s="90"/>
      <c r="J85" s="91"/>
      <c r="K85" s="308">
        <v>0.05</v>
      </c>
      <c r="L85" s="857">
        <f>N79*K85</f>
        <v>2997.563149471539</v>
      </c>
      <c r="M85" s="858"/>
      <c r="N85" s="54"/>
    </row>
    <row r="86" spans="1:14" ht="15.75" thickBot="1">
      <c r="B86" s="94" t="s">
        <v>974</v>
      </c>
      <c r="C86" s="95"/>
      <c r="D86" s="95"/>
      <c r="E86" s="95"/>
      <c r="F86" s="95"/>
      <c r="G86" s="95"/>
      <c r="H86" s="95"/>
      <c r="I86" s="96"/>
      <c r="J86" s="97"/>
      <c r="K86" s="309">
        <v>0.05</v>
      </c>
      <c r="L86" s="859">
        <f>N79*K86</f>
        <v>2997.563149471539</v>
      </c>
      <c r="M86" s="860"/>
      <c r="N86" s="54"/>
    </row>
    <row r="87" spans="1:14" ht="15.75" thickBot="1">
      <c r="B87" s="823" t="s">
        <v>953</v>
      </c>
      <c r="C87" s="824"/>
      <c r="D87" s="824"/>
      <c r="E87" s="824"/>
      <c r="F87" s="824"/>
      <c r="G87" s="824"/>
      <c r="H87" s="824"/>
      <c r="I87" s="824"/>
      <c r="J87" s="824"/>
      <c r="K87" s="824"/>
      <c r="L87" s="824"/>
      <c r="M87" s="825"/>
      <c r="N87" s="55">
        <f>L84+L85+L86</f>
        <v>17985.378896829232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77936.641886260011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1106</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204</v>
      </c>
      <c r="B36" s="836" t="str">
        <f>VLOOKUP(A36,EQUIPOS!A6:D154,3,FALSE)</f>
        <v xml:space="preserve">Equipo de soldadura 250 AMP
</v>
      </c>
      <c r="C36" s="837"/>
      <c r="D36" s="837"/>
      <c r="E36" s="837"/>
      <c r="F36" s="837"/>
      <c r="G36" s="837"/>
      <c r="H36" s="838"/>
      <c r="I36" s="271"/>
      <c r="J36" s="272"/>
      <c r="K36" s="273">
        <f>VLOOKUP(A36,EQUIPOS!A6:D163,4,FALSE)</f>
        <v>4946.6919114461252</v>
      </c>
      <c r="L36" s="274"/>
      <c r="M36" s="340">
        <v>10</v>
      </c>
      <c r="N36" s="276">
        <f>K36/M36</f>
        <v>494.66919114461251</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128279.99772547607</v>
      </c>
      <c r="L37" s="339"/>
      <c r="M37" s="340">
        <v>10</v>
      </c>
      <c r="N37" s="276">
        <f>K37/M37</f>
        <v>12827.999772547608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423.19184653601991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13745.86081022824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11982.841388246416</v>
      </c>
      <c r="N48" s="276">
        <f>K48*M48</f>
        <v>395.43376581213175</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225787.79698726829</v>
      </c>
      <c r="N49" s="276">
        <f>K49*M49</f>
        <v>677363.39096180489</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1528.3116647507602</v>
      </c>
      <c r="N50" s="276">
        <f>K50*M50</f>
        <v>15283.116647507602</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693041.94137512462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5">
        <v>80</v>
      </c>
      <c r="N71" s="399">
        <f>K71/M71</f>
        <v>1564.7623749999998</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4231.9184653601988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711019.72065071308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142203.94413014263</v>
      </c>
      <c r="M84" s="858"/>
      <c r="N84" s="54"/>
    </row>
    <row r="85" spans="1:14">
      <c r="B85" s="92" t="s">
        <v>973</v>
      </c>
      <c r="C85" s="93"/>
      <c r="D85" s="93"/>
      <c r="E85" s="93"/>
      <c r="F85" s="93"/>
      <c r="G85" s="93"/>
      <c r="H85" s="93"/>
      <c r="I85" s="90"/>
      <c r="J85" s="91"/>
      <c r="K85" s="308">
        <v>0.05</v>
      </c>
      <c r="L85" s="857">
        <f>N79*K85</f>
        <v>35550.986032535657</v>
      </c>
      <c r="M85" s="858"/>
      <c r="N85" s="54"/>
    </row>
    <row r="86" spans="1:14" ht="15.75" thickBot="1">
      <c r="B86" s="94" t="s">
        <v>974</v>
      </c>
      <c r="C86" s="95"/>
      <c r="D86" s="95"/>
      <c r="E86" s="95"/>
      <c r="F86" s="95"/>
      <c r="G86" s="95"/>
      <c r="H86" s="95"/>
      <c r="I86" s="96"/>
      <c r="J86" s="97"/>
      <c r="K86" s="309">
        <v>0.05</v>
      </c>
      <c r="L86" s="859">
        <f>N79*K86</f>
        <v>35550.986032535657</v>
      </c>
      <c r="M86" s="860"/>
      <c r="N86" s="54"/>
    </row>
    <row r="87" spans="1:14" ht="15.75" thickBot="1">
      <c r="B87" s="823" t="s">
        <v>953</v>
      </c>
      <c r="C87" s="824"/>
      <c r="D87" s="824"/>
      <c r="E87" s="824"/>
      <c r="F87" s="824"/>
      <c r="G87" s="824"/>
      <c r="H87" s="824"/>
      <c r="I87" s="824"/>
      <c r="J87" s="824"/>
      <c r="K87" s="824"/>
      <c r="L87" s="824"/>
      <c r="M87" s="825"/>
      <c r="N87" s="55">
        <f>L84+L85+L86</f>
        <v>213305.91619521397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924325.63684592699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1107</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731198.69507823081</v>
      </c>
      <c r="L36" s="274"/>
      <c r="M36" s="340">
        <v>2</v>
      </c>
      <c r="N36" s="276">
        <f>K36/M36</f>
        <v>365599.34753911541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5245.4839826800999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370844.83152179548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4300.8613796948866</v>
      </c>
      <c r="N48" s="276">
        <f>K48*M48</f>
        <v>120424.11863145683</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538216.82434000936</v>
      </c>
      <c r="N49" s="276">
        <f>K49*M49</f>
        <v>188375.88851900326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8260</v>
      </c>
      <c r="N50" s="276">
        <f>K50*M50</f>
        <v>24780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333580.00715046009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1678.0584157904796</v>
      </c>
      <c r="M60" s="828"/>
      <c r="N60" s="291">
        <f>K60*L60</f>
        <v>587.32044552666775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587.32044552666775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52454.839826800991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757466.99894458323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151493.39978891666</v>
      </c>
      <c r="M84" s="858"/>
      <c r="N84" s="54"/>
    </row>
    <row r="85" spans="1:14">
      <c r="B85" s="92" t="s">
        <v>973</v>
      </c>
      <c r="C85" s="93"/>
      <c r="D85" s="93"/>
      <c r="E85" s="93"/>
      <c r="F85" s="93"/>
      <c r="G85" s="93"/>
      <c r="H85" s="93"/>
      <c r="I85" s="90"/>
      <c r="J85" s="91"/>
      <c r="K85" s="308">
        <v>0.05</v>
      </c>
      <c r="L85" s="857">
        <f>N79*K85</f>
        <v>37873.349947229166</v>
      </c>
      <c r="M85" s="858"/>
      <c r="N85" s="54"/>
    </row>
    <row r="86" spans="1:14" ht="15.75" thickBot="1">
      <c r="B86" s="94" t="s">
        <v>974</v>
      </c>
      <c r="C86" s="95"/>
      <c r="D86" s="95"/>
      <c r="E86" s="95"/>
      <c r="F86" s="95"/>
      <c r="G86" s="95"/>
      <c r="H86" s="95"/>
      <c r="I86" s="96"/>
      <c r="J86" s="97"/>
      <c r="K86" s="309">
        <v>0.05</v>
      </c>
      <c r="L86" s="859">
        <f>N79*K86</f>
        <v>37873.349947229166</v>
      </c>
      <c r="M86" s="860"/>
      <c r="N86" s="54"/>
    </row>
    <row r="87" spans="1:14" ht="15.75" thickBot="1">
      <c r="B87" s="823" t="s">
        <v>953</v>
      </c>
      <c r="C87" s="824"/>
      <c r="D87" s="824"/>
      <c r="E87" s="824"/>
      <c r="F87" s="824"/>
      <c r="G87" s="824"/>
      <c r="H87" s="824"/>
      <c r="I87" s="824"/>
      <c r="J87" s="824"/>
      <c r="K87" s="824"/>
      <c r="L87" s="824"/>
      <c r="M87" s="825"/>
      <c r="N87" s="55">
        <f>L84+L85+L86</f>
        <v>227240.09968337501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984707.09862795821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1108</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731198.69507823081</v>
      </c>
      <c r="L36" s="274"/>
      <c r="M36" s="340">
        <v>2</v>
      </c>
      <c r="N36" s="276">
        <f>K36/M36</f>
        <v>365599.34753911541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5245.4839826800999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370844.83152179548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4300.8613796948866</v>
      </c>
      <c r="N48" s="276">
        <f>K48*M48</f>
        <v>120424.11863145683</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642646.9544358321</v>
      </c>
      <c r="N49" s="276">
        <f>K49*M49</f>
        <v>224926.43405254121</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8260</v>
      </c>
      <c r="N50" s="276">
        <f>K50*M50</f>
        <v>16520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361870.55268399802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1678.0584157904796</v>
      </c>
      <c r="M60" s="828"/>
      <c r="N60" s="291">
        <f>K60*L60</f>
        <v>587.32044552666775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587.32044552666775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52454.839826800991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785757.5444781211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157151.50889562423</v>
      </c>
      <c r="M84" s="858"/>
      <c r="N84" s="54"/>
    </row>
    <row r="85" spans="1:14">
      <c r="B85" s="92" t="s">
        <v>973</v>
      </c>
      <c r="C85" s="93"/>
      <c r="D85" s="93"/>
      <c r="E85" s="93"/>
      <c r="F85" s="93"/>
      <c r="G85" s="93"/>
      <c r="H85" s="93"/>
      <c r="I85" s="90"/>
      <c r="J85" s="91"/>
      <c r="K85" s="308">
        <v>0.05</v>
      </c>
      <c r="L85" s="857">
        <f>N79*K85</f>
        <v>39287.877223906056</v>
      </c>
      <c r="M85" s="858"/>
      <c r="N85" s="54"/>
    </row>
    <row r="86" spans="1:14" ht="15.75" thickBot="1">
      <c r="B86" s="94" t="s">
        <v>974</v>
      </c>
      <c r="C86" s="95"/>
      <c r="D86" s="95"/>
      <c r="E86" s="95"/>
      <c r="F86" s="95"/>
      <c r="G86" s="95"/>
      <c r="H86" s="95"/>
      <c r="I86" s="96"/>
      <c r="J86" s="97"/>
      <c r="K86" s="309">
        <v>0.05</v>
      </c>
      <c r="L86" s="859">
        <f>N79*K86</f>
        <v>39287.877223906056</v>
      </c>
      <c r="M86" s="860"/>
      <c r="N86" s="54"/>
    </row>
    <row r="87" spans="1:14" ht="15.75" thickBot="1">
      <c r="B87" s="823" t="s">
        <v>953</v>
      </c>
      <c r="C87" s="824"/>
      <c r="D87" s="824"/>
      <c r="E87" s="824"/>
      <c r="F87" s="824"/>
      <c r="G87" s="824"/>
      <c r="H87" s="824"/>
      <c r="I87" s="824"/>
      <c r="J87" s="824"/>
      <c r="K87" s="824"/>
      <c r="L87" s="824"/>
      <c r="M87" s="825"/>
      <c r="N87" s="55">
        <f>L84+L85+L86</f>
        <v>235727.26334343632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1021484.8078215574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1109</v>
      </c>
      <c r="C31" s="84" t="s">
        <v>2104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195</v>
      </c>
      <c r="B36" s="836" t="str">
        <f>VLOOKUP(A36,EQUIPOS!A6:D154,3,FALSE)</f>
        <v xml:space="preserve">Equipo de oxicorte, Capacidad de corte: hasta 6´´ (152mm) </v>
      </c>
      <c r="C36" s="837"/>
      <c r="D36" s="837"/>
      <c r="E36" s="837"/>
      <c r="F36" s="837"/>
      <c r="G36" s="837"/>
      <c r="H36" s="838"/>
      <c r="I36" s="271"/>
      <c r="J36" s="272"/>
      <c r="K36" s="273">
        <f>VLOOKUP(A36,EQUIPOS!A6:D163,4,FALSE)</f>
        <v>5500.7123787180344</v>
      </c>
      <c r="L36" s="274"/>
      <c r="M36" s="340">
        <v>1.1299999999999999</v>
      </c>
      <c r="N36" s="276">
        <f>K36/M36</f>
        <v>4867.8870608124207</v>
      </c>
    </row>
    <row r="37" spans="1:14">
      <c r="A37" s="116" t="s">
        <v>332</v>
      </c>
      <c r="B37" s="836" t="str">
        <f>VLOOKUP(A37,EQUIPOS!A7:D154,3,FALSE)</f>
        <v xml:space="preserve">Taladro de 1/2´´, pulidora, lijadora y circular
</v>
      </c>
      <c r="C37" s="837"/>
      <c r="D37" s="837"/>
      <c r="E37" s="837"/>
      <c r="F37" s="837"/>
      <c r="G37" s="837"/>
      <c r="H37" s="838"/>
      <c r="I37" s="425"/>
      <c r="J37" s="426"/>
      <c r="K37" s="273">
        <f>VLOOKUP(A37,EQUIPOS!A7:D164,4,FALSE)</f>
        <v>3121.3777451382907</v>
      </c>
      <c r="L37" s="339"/>
      <c r="M37" s="340">
        <v>0.53</v>
      </c>
      <c r="N37" s="276">
        <f>K37/M37</f>
        <v>5889.3919719590385</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2821.2789769067999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13578.55800967826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84039.590278922769</v>
      </c>
      <c r="N48" s="276">
        <f>K48*M48</f>
        <v>1680.7918055784555</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9931.3256235923982</v>
      </c>
      <c r="N49" s="276">
        <f>K49*M49</f>
        <v>4965.6628117961991</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117114.30685406776</v>
      </c>
      <c r="N50" s="276">
        <f>K50*M50</f>
        <v>9369.1445483254211</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16015.599165700076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6</v>
      </c>
      <c r="N71" s="399">
        <f>K71/M71</f>
        <v>10431.749166666666</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28212.789769067997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57806.946944446332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11561.389388889267</v>
      </c>
      <c r="M84" s="858"/>
      <c r="N84" s="54"/>
    </row>
    <row r="85" spans="1:14">
      <c r="B85" s="92" t="s">
        <v>973</v>
      </c>
      <c r="C85" s="93"/>
      <c r="D85" s="93"/>
      <c r="E85" s="93"/>
      <c r="F85" s="93"/>
      <c r="G85" s="93"/>
      <c r="H85" s="93"/>
      <c r="I85" s="90"/>
      <c r="J85" s="91"/>
      <c r="K85" s="308">
        <v>0.05</v>
      </c>
      <c r="L85" s="857">
        <f>N79*K85</f>
        <v>2890.3473472223168</v>
      </c>
      <c r="M85" s="858"/>
      <c r="N85" s="54"/>
    </row>
    <row r="86" spans="1:14" ht="15.75" thickBot="1">
      <c r="B86" s="94" t="s">
        <v>974</v>
      </c>
      <c r="C86" s="95"/>
      <c r="D86" s="95"/>
      <c r="E86" s="95"/>
      <c r="F86" s="95"/>
      <c r="G86" s="95"/>
      <c r="H86" s="95"/>
      <c r="I86" s="96"/>
      <c r="J86" s="97"/>
      <c r="K86" s="309">
        <v>0.05</v>
      </c>
      <c r="L86" s="859">
        <f>N79*K86</f>
        <v>2890.3473472223168</v>
      </c>
      <c r="M86" s="860"/>
      <c r="N86" s="54"/>
    </row>
    <row r="87" spans="1:14" ht="15.75" thickBot="1">
      <c r="B87" s="823" t="s">
        <v>953</v>
      </c>
      <c r="C87" s="824"/>
      <c r="D87" s="824"/>
      <c r="E87" s="824"/>
      <c r="F87" s="824"/>
      <c r="G87" s="824"/>
      <c r="H87" s="824"/>
      <c r="I87" s="824"/>
      <c r="J87" s="824"/>
      <c r="K87" s="824"/>
      <c r="L87" s="824"/>
      <c r="M87" s="825"/>
      <c r="N87" s="55">
        <f>L84+L85+L86</f>
        <v>17342.084083333899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75149.031027780235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1110</v>
      </c>
      <c r="C31" s="84" t="s">
        <v>1657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60813.619356592244</v>
      </c>
      <c r="L36" s="274"/>
      <c r="M36" s="340">
        <v>12</v>
      </c>
      <c r="N36" s="276">
        <f t="shared" ref="N36:N42" si="0">K36/M36</f>
        <v>5067.8016130493534</v>
      </c>
    </row>
    <row r="37" spans="1:14">
      <c r="A37" s="116" t="s">
        <v>288</v>
      </c>
      <c r="B37" s="836" t="str">
        <f>VLOOKUP(A37,EQUIPOS!A7:D154,3,FALSE)</f>
        <v xml:space="preserve">Planta eléctrica </v>
      </c>
      <c r="C37" s="837"/>
      <c r="D37" s="837"/>
      <c r="E37" s="837"/>
      <c r="F37" s="837"/>
      <c r="G37" s="837"/>
      <c r="H37" s="838"/>
      <c r="I37" s="271"/>
      <c r="J37" s="272"/>
      <c r="K37" s="273">
        <f>VLOOKUP(A37,EQUIPOS!A7:D164,4,FALSE)</f>
        <v>5672.0635925404649</v>
      </c>
      <c r="L37" s="274"/>
      <c r="M37" s="340">
        <v>1.3</v>
      </c>
      <c r="N37" s="276">
        <f t="shared" si="0"/>
        <v>4363.1258404157425</v>
      </c>
    </row>
    <row r="38" spans="1:14">
      <c r="A38" s="116" t="s">
        <v>125</v>
      </c>
      <c r="B38" s="836" t="str">
        <f>VLOOKUP(A38,EQUIPOS!A8:D154,3,FALSE)</f>
        <v>Bomba para gato de tensionamiento</v>
      </c>
      <c r="C38" s="837"/>
      <c r="D38" s="837"/>
      <c r="E38" s="837"/>
      <c r="F38" s="837"/>
      <c r="G38" s="837"/>
      <c r="H38" s="838"/>
      <c r="I38" s="271"/>
      <c r="J38" s="272"/>
      <c r="K38" s="273">
        <f>VLOOKUP(A38,EQUIPOS!A8:D165,4,FALSE)</f>
        <v>67346.773135623516</v>
      </c>
      <c r="L38" s="274"/>
      <c r="M38" s="340">
        <v>12</v>
      </c>
      <c r="N38" s="276">
        <f t="shared" si="0"/>
        <v>5612.2310946352927</v>
      </c>
    </row>
    <row r="39" spans="1:14">
      <c r="A39" s="116" t="s">
        <v>180</v>
      </c>
      <c r="B39" s="836" t="str">
        <f>VLOOKUP(A39,EQUIPOS!A9:D154,3,FALSE)</f>
        <v>Compresor 120 HP, con martillo.</v>
      </c>
      <c r="C39" s="837"/>
      <c r="D39" s="837"/>
      <c r="E39" s="837"/>
      <c r="F39" s="837"/>
      <c r="G39" s="837"/>
      <c r="H39" s="838"/>
      <c r="I39" s="271"/>
      <c r="J39" s="272"/>
      <c r="K39" s="273">
        <f>VLOOKUP(A39,EQUIPOS!A9:D166,4,FALSE)</f>
        <v>95705.950322682969</v>
      </c>
      <c r="L39" s="274"/>
      <c r="M39" s="340">
        <v>1.3</v>
      </c>
      <c r="N39" s="276">
        <f t="shared" si="0"/>
        <v>73619.96178667921</v>
      </c>
    </row>
    <row r="40" spans="1:14">
      <c r="A40" s="116" t="s">
        <v>197</v>
      </c>
      <c r="B40" s="836" t="str">
        <f>VLOOKUP(A40,EQUIPOS!A10:D154,3,FALSE)</f>
        <v>Equipo de perforación (TRACKDRILL), potencia 40 HP, 2100 golpes / minuto</v>
      </c>
      <c r="C40" s="837"/>
      <c r="D40" s="837"/>
      <c r="E40" s="837"/>
      <c r="F40" s="837"/>
      <c r="G40" s="837"/>
      <c r="H40" s="838"/>
      <c r="I40" s="271"/>
      <c r="J40" s="272"/>
      <c r="K40" s="273">
        <f>VLOOKUP(A40,EQUIPOS!A10:D167,4,FALSE)</f>
        <v>493930.12107116426</v>
      </c>
      <c r="L40" s="274"/>
      <c r="M40" s="340">
        <v>1.3</v>
      </c>
      <c r="N40" s="276">
        <f t="shared" si="0"/>
        <v>379946.24697781866</v>
      </c>
    </row>
    <row r="41" spans="1:14">
      <c r="A41" s="116" t="s">
        <v>195</v>
      </c>
      <c r="B41" s="836" t="str">
        <f>VLOOKUP(A41,EQUIPOS!A11:D155,3,FALSE)</f>
        <v xml:space="preserve">Equipo de oxicorte, Capacidad de corte: hasta 6´´ (152mm) </v>
      </c>
      <c r="C41" s="837"/>
      <c r="D41" s="837"/>
      <c r="E41" s="837"/>
      <c r="F41" s="837"/>
      <c r="G41" s="837"/>
      <c r="H41" s="838"/>
      <c r="I41" s="271"/>
      <c r="J41" s="272"/>
      <c r="K41" s="273">
        <f>VLOOKUP(A41,EQUIPOS!A11:D168,4,FALSE)</f>
        <v>5500.7123787180344</v>
      </c>
      <c r="L41" s="274"/>
      <c r="M41" s="340">
        <v>15</v>
      </c>
      <c r="N41" s="276">
        <f t="shared" si="0"/>
        <v>366.7141585812023</v>
      </c>
    </row>
    <row r="42" spans="1:14">
      <c r="A42" s="116" t="s">
        <v>240</v>
      </c>
      <c r="B42" s="836" t="str">
        <f>VLOOKUP(A42,EQUIPOS!A12:D156,3,FALSE)</f>
        <v>Gato para tensionamiento, fuerza Max 200 ton, área de tensión 314 cm2.</v>
      </c>
      <c r="C42" s="837"/>
      <c r="D42" s="837"/>
      <c r="E42" s="837"/>
      <c r="F42" s="837"/>
      <c r="G42" s="837"/>
      <c r="H42" s="838"/>
      <c r="I42" s="271"/>
      <c r="J42" s="272"/>
      <c r="K42" s="273">
        <f>VLOOKUP(A42,EQUIPOS!A12:D169,4,FALSE)</f>
        <v>3095.366263928805</v>
      </c>
      <c r="L42" s="274"/>
      <c r="M42" s="340">
        <v>12</v>
      </c>
      <c r="N42" s="276">
        <f t="shared" si="0"/>
        <v>257.94718866073373</v>
      </c>
    </row>
    <row r="43" spans="1:14">
      <c r="A43" s="116"/>
      <c r="B43" s="836"/>
      <c r="C43" s="837"/>
      <c r="D43" s="837"/>
      <c r="E43" s="837"/>
      <c r="F43" s="837"/>
      <c r="G43" s="837"/>
      <c r="H43" s="838"/>
      <c r="I43" s="425"/>
      <c r="J43" s="426"/>
      <c r="K43" s="273"/>
      <c r="L43" s="339"/>
      <c r="M43" s="340"/>
      <c r="N43" s="276"/>
    </row>
    <row r="44" spans="1:14">
      <c r="A44" s="116"/>
      <c r="B44" s="836"/>
      <c r="C44" s="837"/>
      <c r="D44" s="837"/>
      <c r="E44" s="837"/>
      <c r="F44" s="837"/>
      <c r="G44" s="837"/>
      <c r="H44" s="838"/>
      <c r="I44" s="332"/>
      <c r="J44" s="334"/>
      <c r="K44" s="273"/>
      <c r="L44" s="427"/>
      <c r="M44" s="428"/>
      <c r="N44" s="276"/>
    </row>
    <row r="45" spans="1:14">
      <c r="B45" s="836"/>
      <c r="C45" s="837"/>
      <c r="D45" s="837"/>
      <c r="E45" s="837"/>
      <c r="F45" s="837"/>
      <c r="G45" s="837"/>
      <c r="H45" s="83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4458.9852618155373</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473693.01392165577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3935.6488229286392</v>
      </c>
      <c r="N54" s="276">
        <f>K54*M54</f>
        <v>787.12976458572791</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7960.1816036841738</v>
      </c>
      <c r="N55" s="276">
        <f t="shared" ref="N55:N67" si="1">K55*M55</f>
        <v>44019.804268373482</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33969.70632080864</v>
      </c>
      <c r="N56" s="276">
        <f t="shared" si="1"/>
        <v>271.75765056646912</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25174.960347783755</v>
      </c>
      <c r="N57" s="276">
        <f t="shared" si="1"/>
        <v>553.84912765124261</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725.01687115123946</v>
      </c>
      <c r="N58" s="276">
        <f t="shared" si="1"/>
        <v>217.50506134537184</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989.40892196530024</v>
      </c>
      <c r="N59" s="276">
        <f t="shared" si="1"/>
        <v>98.940892196530029</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12809.735932115915</v>
      </c>
      <c r="N60" s="276">
        <f t="shared" si="1"/>
        <v>6404.8679660579573</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105430.55319085832</v>
      </c>
      <c r="N61" s="276">
        <f t="shared" si="1"/>
        <v>10543.055319085834</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1451.3560420557133</v>
      </c>
      <c r="N62" s="276">
        <f t="shared" si="1"/>
        <v>14513.560420557133</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2902.7120841114265</v>
      </c>
      <c r="N63" s="276">
        <f t="shared" si="1"/>
        <v>2902.7120841114265</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12044.230001096763</v>
      </c>
      <c r="N64" s="276">
        <f t="shared" si="1"/>
        <v>6022.1150005483814</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28990.668177732405</v>
      </c>
      <c r="N65" s="276">
        <f t="shared" si="1"/>
        <v>15944.867497752824</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7292.2276336272598</v>
      </c>
      <c r="N66" s="276">
        <f t="shared" si="1"/>
        <v>364.61138168136301</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5594.0863889005741</v>
      </c>
      <c r="N67" s="276">
        <f t="shared" si="1"/>
        <v>5594.0863889005741</v>
      </c>
    </row>
    <row r="68" spans="1:14" ht="15.75" thickBot="1">
      <c r="B68" s="46"/>
      <c r="C68" s="314"/>
      <c r="D68" s="314"/>
      <c r="E68" s="314"/>
      <c r="F68" s="314"/>
      <c r="G68" s="314"/>
      <c r="H68" s="314"/>
      <c r="I68" s="314"/>
      <c r="J68" s="439"/>
      <c r="K68" s="129"/>
      <c r="L68" s="329"/>
      <c r="M68" s="406"/>
      <c r="N68" s="276"/>
    </row>
    <row r="69" spans="1:14" ht="15.75" thickBot="1">
      <c r="B69" s="823" t="s">
        <v>953</v>
      </c>
      <c r="C69" s="824"/>
      <c r="D69" s="824"/>
      <c r="E69" s="824"/>
      <c r="F69" s="824"/>
      <c r="G69" s="824"/>
      <c r="H69" s="824"/>
      <c r="I69" s="824"/>
      <c r="J69" s="824"/>
      <c r="K69" s="824"/>
      <c r="L69" s="824"/>
      <c r="M69" s="825"/>
      <c r="N69" s="398">
        <f>SUM(N54:N68)</f>
        <v>108238.86282341431</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26" t="s">
        <v>961</v>
      </c>
      <c r="M73" s="799"/>
      <c r="N73" s="79" t="s">
        <v>951</v>
      </c>
    </row>
    <row r="74" spans="1:14">
      <c r="B74" s="49"/>
      <c r="C74" s="321"/>
      <c r="D74" s="321"/>
      <c r="E74" s="321"/>
      <c r="F74" s="321"/>
      <c r="G74" s="321"/>
      <c r="H74" s="315"/>
      <c r="I74" s="283"/>
      <c r="J74" s="290"/>
      <c r="K74" s="283"/>
      <c r="L74" s="827"/>
      <c r="M74" s="828"/>
      <c r="N74" s="291"/>
    </row>
    <row r="75" spans="1:14">
      <c r="B75" s="49"/>
      <c r="C75" s="50"/>
      <c r="D75" s="50"/>
      <c r="E75" s="50"/>
      <c r="F75" s="50"/>
      <c r="G75" s="50"/>
      <c r="H75" s="315"/>
      <c r="I75" s="283"/>
      <c r="J75" s="290"/>
      <c r="K75" s="283"/>
      <c r="L75" s="827"/>
      <c r="M75" s="828"/>
      <c r="N75" s="291"/>
    </row>
    <row r="76" spans="1:14">
      <c r="B76" s="49"/>
      <c r="C76" s="50"/>
      <c r="D76" s="50"/>
      <c r="E76" s="50"/>
      <c r="F76" s="50"/>
      <c r="G76" s="50"/>
      <c r="H76" s="315"/>
      <c r="I76" s="283"/>
      <c r="J76" s="290"/>
      <c r="K76" s="283"/>
      <c r="L76" s="827"/>
      <c r="M76" s="828"/>
      <c r="N76" s="291"/>
    </row>
    <row r="77" spans="1:14">
      <c r="B77" s="49"/>
      <c r="C77" s="50"/>
      <c r="D77" s="50"/>
      <c r="E77" s="50"/>
      <c r="F77" s="50"/>
      <c r="G77" s="50"/>
      <c r="H77" s="315"/>
      <c r="I77" s="283"/>
      <c r="J77" s="290"/>
      <c r="K77" s="283"/>
      <c r="L77" s="827"/>
      <c r="M77" s="828"/>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12"/>
      <c r="M79" s="813"/>
      <c r="N79" s="130"/>
    </row>
    <row r="80" spans="1:14" ht="15.75" thickBot="1">
      <c r="B80" s="829" t="s">
        <v>953</v>
      </c>
      <c r="C80" s="830"/>
      <c r="D80" s="830"/>
      <c r="E80" s="830"/>
      <c r="F80" s="830"/>
      <c r="G80" s="830"/>
      <c r="H80" s="830"/>
      <c r="I80" s="830"/>
      <c r="J80" s="830"/>
      <c r="K80" s="830"/>
      <c r="L80" s="830"/>
      <c r="M80" s="83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49" t="s">
        <v>963</v>
      </c>
      <c r="C84" s="850"/>
      <c r="D84" s="850"/>
      <c r="E84" s="850"/>
      <c r="F84" s="850"/>
      <c r="G84" s="850"/>
      <c r="H84" s="850"/>
      <c r="I84" s="76" t="s">
        <v>964</v>
      </c>
      <c r="J84" s="78" t="s">
        <v>1409</v>
      </c>
      <c r="K84" s="77" t="s">
        <v>966</v>
      </c>
      <c r="L84" s="851" t="s">
        <v>950</v>
      </c>
      <c r="M84" s="852"/>
      <c r="N84" s="101" t="s">
        <v>951</v>
      </c>
    </row>
    <row r="85" spans="1:15">
      <c r="A85" s="165" t="s">
        <v>11</v>
      </c>
      <c r="B85" s="52" t="str">
        <f>VLOOKUP(A85,'MANO DE OBRA'!A8:D68,3,FALSE)</f>
        <v>Obrero (4)</v>
      </c>
      <c r="C85" s="50"/>
      <c r="D85" s="50"/>
      <c r="E85" s="50"/>
      <c r="F85" s="50"/>
      <c r="G85" s="50"/>
      <c r="H85" s="50"/>
      <c r="I85" s="296">
        <f>K85/J85*100</f>
        <v>135330.79999999999</v>
      </c>
      <c r="J85" s="297">
        <v>185</v>
      </c>
      <c r="K85" s="298">
        <f>VLOOKUP(A85,'MANO DE OBRA'!A8:D99,4,FALSE)</f>
        <v>250361.97999999998</v>
      </c>
      <c r="L85" s="53"/>
      <c r="M85" s="438">
        <v>10.4</v>
      </c>
      <c r="N85" s="399">
        <f>K85/M85</f>
        <v>24073.267307692306</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10"/>
      <c r="C90" s="811"/>
      <c r="D90" s="811"/>
      <c r="E90" s="811"/>
      <c r="F90" s="811"/>
      <c r="G90" s="811"/>
      <c r="H90" s="811"/>
      <c r="I90" s="129"/>
      <c r="J90" s="129"/>
      <c r="K90" s="129"/>
      <c r="L90" s="911"/>
      <c r="M90" s="911"/>
      <c r="N90" s="48"/>
    </row>
    <row r="91" spans="1:15" ht="15.75" thickBot="1">
      <c r="B91" s="829" t="s">
        <v>953</v>
      </c>
      <c r="C91" s="830"/>
      <c r="D91" s="830"/>
      <c r="E91" s="830"/>
      <c r="F91" s="830"/>
      <c r="G91" s="830"/>
      <c r="H91" s="830"/>
      <c r="I91" s="830"/>
      <c r="J91" s="830"/>
      <c r="K91" s="830"/>
      <c r="L91" s="830"/>
      <c r="M91" s="831"/>
      <c r="N91" s="305">
        <f>SUM(N85:N90)</f>
        <v>44589.852618155375</v>
      </c>
    </row>
    <row r="92" spans="1:15" ht="15.75" thickBot="1">
      <c r="B92" s="36"/>
      <c r="C92" s="37"/>
      <c r="D92" s="37"/>
      <c r="E92" s="37"/>
      <c r="F92" s="37"/>
      <c r="G92" s="37"/>
      <c r="H92" s="37"/>
      <c r="I92" s="37"/>
      <c r="J92" s="37"/>
      <c r="K92" s="37"/>
      <c r="L92" s="37"/>
      <c r="M92" s="37"/>
      <c r="N92" s="38"/>
    </row>
    <row r="93" spans="1:15" ht="15.75" thickBot="1">
      <c r="B93" s="823" t="s">
        <v>967</v>
      </c>
      <c r="C93" s="824"/>
      <c r="D93" s="824"/>
      <c r="E93" s="824"/>
      <c r="F93" s="824"/>
      <c r="G93" s="824"/>
      <c r="H93" s="824"/>
      <c r="I93" s="824"/>
      <c r="J93" s="824"/>
      <c r="K93" s="824"/>
      <c r="L93" s="824"/>
      <c r="M93" s="825"/>
      <c r="N93" s="102">
        <f>N49+N69+N80+N91</f>
        <v>626521.72936322552</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14" t="s">
        <v>969</v>
      </c>
      <c r="C97" s="815"/>
      <c r="D97" s="815"/>
      <c r="E97" s="815"/>
      <c r="F97" s="815"/>
      <c r="G97" s="815"/>
      <c r="H97" s="815"/>
      <c r="I97" s="318"/>
      <c r="J97" s="338"/>
      <c r="K97" s="306" t="s">
        <v>970</v>
      </c>
      <c r="L97" s="853" t="s">
        <v>971</v>
      </c>
      <c r="M97" s="854"/>
      <c r="N97" s="307"/>
    </row>
    <row r="98" spans="1:14">
      <c r="B98" s="855" t="s">
        <v>972</v>
      </c>
      <c r="C98" s="856"/>
      <c r="D98" s="856"/>
      <c r="E98" s="856"/>
      <c r="F98" s="856"/>
      <c r="G98" s="856"/>
      <c r="H98" s="856"/>
      <c r="I98" s="90"/>
      <c r="J98" s="91"/>
      <c r="K98" s="308">
        <v>0.2</v>
      </c>
      <c r="L98" s="857">
        <f>N93*K98</f>
        <v>125304.34587264511</v>
      </c>
      <c r="M98" s="858"/>
      <c r="N98" s="54"/>
    </row>
    <row r="99" spans="1:14">
      <c r="B99" s="92" t="s">
        <v>973</v>
      </c>
      <c r="C99" s="93"/>
      <c r="D99" s="93"/>
      <c r="E99" s="93"/>
      <c r="F99" s="93"/>
      <c r="G99" s="93"/>
      <c r="H99" s="93"/>
      <c r="I99" s="90"/>
      <c r="J99" s="91"/>
      <c r="K99" s="308">
        <v>0.05</v>
      </c>
      <c r="L99" s="857">
        <f>N93*K99</f>
        <v>31326.086468161277</v>
      </c>
      <c r="M99" s="858"/>
      <c r="N99" s="54"/>
    </row>
    <row r="100" spans="1:14" ht="15.75" thickBot="1">
      <c r="B100" s="94" t="s">
        <v>974</v>
      </c>
      <c r="C100" s="95"/>
      <c r="D100" s="95"/>
      <c r="E100" s="95"/>
      <c r="F100" s="95"/>
      <c r="G100" s="95"/>
      <c r="H100" s="95"/>
      <c r="I100" s="96"/>
      <c r="J100" s="97"/>
      <c r="K100" s="309">
        <v>0.05</v>
      </c>
      <c r="L100" s="859">
        <f>N93*K100</f>
        <v>31326.086468161277</v>
      </c>
      <c r="M100" s="860"/>
      <c r="N100" s="54"/>
    </row>
    <row r="101" spans="1:14" ht="15.75" thickBot="1">
      <c r="B101" s="823" t="s">
        <v>953</v>
      </c>
      <c r="C101" s="824"/>
      <c r="D101" s="824"/>
      <c r="E101" s="824"/>
      <c r="F101" s="824"/>
      <c r="G101" s="824"/>
      <c r="H101" s="824"/>
      <c r="I101" s="824"/>
      <c r="J101" s="824"/>
      <c r="K101" s="824"/>
      <c r="L101" s="824"/>
      <c r="M101" s="825"/>
      <c r="N101" s="55">
        <f>L98+L99+L100</f>
        <v>187956.51880896767</v>
      </c>
    </row>
    <row r="102" spans="1:14" ht="15.75" thickBot="1">
      <c r="B102" s="36"/>
      <c r="C102" s="37"/>
      <c r="D102" s="37"/>
      <c r="E102" s="37"/>
      <c r="F102" s="37"/>
      <c r="G102" s="37"/>
      <c r="H102" s="37"/>
      <c r="I102" s="37"/>
      <c r="J102" s="37"/>
      <c r="K102" s="37"/>
      <c r="L102" s="37"/>
      <c r="M102" s="37"/>
      <c r="N102" s="38"/>
    </row>
    <row r="103" spans="1:14" ht="15.75" thickBot="1">
      <c r="A103" t="s">
        <v>2015</v>
      </c>
      <c r="B103" s="823" t="s">
        <v>975</v>
      </c>
      <c r="C103" s="824"/>
      <c r="D103" s="824"/>
      <c r="E103" s="824"/>
      <c r="F103" s="824"/>
      <c r="G103" s="824"/>
      <c r="H103" s="824"/>
      <c r="I103" s="824"/>
      <c r="J103" s="824"/>
      <c r="K103" s="824"/>
      <c r="L103" s="824"/>
      <c r="M103" s="825"/>
      <c r="N103" s="192">
        <f>N93+N101</f>
        <v>814478.24817219318</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2215</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2216</v>
      </c>
      <c r="C119" s="259"/>
      <c r="D119" s="259"/>
      <c r="E119" s="259"/>
      <c r="F119" s="259"/>
      <c r="G119" s="259"/>
      <c r="H119" s="259"/>
      <c r="I119" s="259"/>
      <c r="J119" s="259"/>
      <c r="K119" s="259"/>
      <c r="L119" s="259"/>
      <c r="M119" s="259"/>
      <c r="N119" s="260"/>
    </row>
    <row r="120" spans="2:14" ht="15" customHeight="1">
      <c r="B120" s="965" t="s">
        <v>2217</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2218</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2219</v>
      </c>
      <c r="C133" s="261"/>
      <c r="D133" s="261"/>
      <c r="E133" s="247"/>
      <c r="F133" s="247"/>
      <c r="G133" s="247"/>
      <c r="H133" s="247"/>
      <c r="I133" s="247"/>
      <c r="J133" s="971"/>
      <c r="K133" s="971"/>
      <c r="L133" s="971"/>
      <c r="M133" s="971"/>
      <c r="N133" s="972"/>
    </row>
    <row r="134" spans="2:14" ht="15.75" thickBot="1">
      <c r="B134" s="423" t="s">
        <v>2220</v>
      </c>
      <c r="C134" s="424"/>
      <c r="D134" s="424"/>
      <c r="E134" s="263"/>
      <c r="F134" s="263"/>
      <c r="G134" s="263"/>
      <c r="H134" s="263"/>
      <c r="I134" s="263"/>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1111</v>
      </c>
      <c r="C31" s="84" t="s">
        <v>2105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224</v>
      </c>
      <c r="B36" s="836" t="str">
        <f>VLOOKUP(A36,EQUIPOS!A6:D154,3,FALSE)</f>
        <v>Equipo de Medición (Deformimetros Eléctricos, Mecánicos, Celdas de Carga,  Etc.)</v>
      </c>
      <c r="C36" s="837"/>
      <c r="D36" s="837"/>
      <c r="E36" s="837"/>
      <c r="F36" s="837"/>
      <c r="G36" s="837"/>
      <c r="H36" s="838"/>
      <c r="I36" s="271"/>
      <c r="J36" s="272"/>
      <c r="K36" s="273">
        <f>VLOOKUP(A36,EQUIPOS!A6:D163,4,FALSE)</f>
        <v>252224.86992089378</v>
      </c>
      <c r="L36" s="274"/>
      <c r="M36" s="340">
        <v>3.3333333330000001</v>
      </c>
      <c r="N36" s="276">
        <f>K36/M36</f>
        <v>75667.46098383487</v>
      </c>
    </row>
    <row r="37" spans="1:14">
      <c r="A37" s="116" t="s">
        <v>125</v>
      </c>
      <c r="B37" s="836" t="str">
        <f>VLOOKUP(A37,EQUIPOS!A7:D154,3,FALSE)</f>
        <v>Bomba para gato de tensionamiento</v>
      </c>
      <c r="C37" s="837"/>
      <c r="D37" s="837"/>
      <c r="E37" s="837"/>
      <c r="F37" s="837"/>
      <c r="G37" s="837"/>
      <c r="H37" s="838"/>
      <c r="I37" s="425"/>
      <c r="J37" s="426"/>
      <c r="K37" s="273">
        <f>VLOOKUP(A37,EQUIPOS!A7:D164,4,FALSE)</f>
        <v>67346.773135623516</v>
      </c>
      <c r="L37" s="339"/>
      <c r="M37" s="340">
        <v>0.1</v>
      </c>
      <c r="N37" s="276">
        <f>K37/M37</f>
        <v>673467.7313562351</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3095.366263928805</v>
      </c>
      <c r="L38" s="427"/>
      <c r="M38" s="428">
        <v>0.1</v>
      </c>
      <c r="N38" s="276">
        <f>K38/M38</f>
        <v>30953.66263928805</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780088.85497935791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827">
        <f>VLOOKUP(A60,TRANSPORTE!A2:D117,4,FALSE)</f>
        <v>7190.7794027494465</v>
      </c>
      <c r="M60" s="828"/>
      <c r="N60" s="291">
        <f>K60*L60</f>
        <v>107861.69104124169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107861.69104124169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6101.0196361652497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894051.56565676478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178810.31313135297</v>
      </c>
      <c r="M84" s="858"/>
      <c r="N84" s="54"/>
    </row>
    <row r="85" spans="1:14">
      <c r="B85" s="92" t="s">
        <v>973</v>
      </c>
      <c r="C85" s="93"/>
      <c r="D85" s="93"/>
      <c r="E85" s="93"/>
      <c r="F85" s="93"/>
      <c r="G85" s="93"/>
      <c r="H85" s="93"/>
      <c r="I85" s="90"/>
      <c r="J85" s="91"/>
      <c r="K85" s="308">
        <v>0.05</v>
      </c>
      <c r="L85" s="857">
        <f>N79*K85</f>
        <v>44702.578282838243</v>
      </c>
      <c r="M85" s="858"/>
      <c r="N85" s="54"/>
    </row>
    <row r="86" spans="1:14" ht="15.75" thickBot="1">
      <c r="B86" s="94" t="s">
        <v>974</v>
      </c>
      <c r="C86" s="95"/>
      <c r="D86" s="95"/>
      <c r="E86" s="95"/>
      <c r="F86" s="95"/>
      <c r="G86" s="95"/>
      <c r="H86" s="95"/>
      <c r="I86" s="96"/>
      <c r="J86" s="97"/>
      <c r="K86" s="309">
        <v>0.05</v>
      </c>
      <c r="L86" s="859">
        <f>N79*K86</f>
        <v>44702.578282838243</v>
      </c>
      <c r="M86" s="860"/>
      <c r="N86" s="54"/>
    </row>
    <row r="87" spans="1:14" ht="15.75" thickBot="1">
      <c r="B87" s="823" t="s">
        <v>953</v>
      </c>
      <c r="C87" s="824"/>
      <c r="D87" s="824"/>
      <c r="E87" s="824"/>
      <c r="F87" s="824"/>
      <c r="G87" s="824"/>
      <c r="H87" s="824"/>
      <c r="I87" s="824"/>
      <c r="J87" s="824"/>
      <c r="K87" s="824"/>
      <c r="L87" s="824"/>
      <c r="M87" s="825"/>
      <c r="N87" s="55">
        <f>L84+L85+L86</f>
        <v>268215.46969702945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1162267.0353537942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1112</v>
      </c>
      <c r="C31" s="84" t="s">
        <v>2106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340">
        <v>2</v>
      </c>
      <c r="N36" s="276">
        <f>K36/M36</f>
        <v>1885.8323876877175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4529.1191081956604</v>
      </c>
      <c r="L37" s="339"/>
      <c r="M37" s="340">
        <v>2</v>
      </c>
      <c r="N37" s="276">
        <f>K37/M37</f>
        <v>2264.5595540978302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1840.3608038400498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5990.7527456255975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76399.382053812747</v>
      </c>
      <c r="N48" s="276">
        <f>K48*M48</f>
        <v>351437.15744753863</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19523.164259133049</v>
      </c>
      <c r="N49" s="276">
        <f>K49*M49</f>
        <v>19523.164259133049</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642646.9544358321</v>
      </c>
      <c r="N50" s="276">
        <f>K50*M50</f>
        <v>642646.9544358321</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1942.6817761674624</v>
      </c>
      <c r="N51" s="276">
        <f>K51*M51</f>
        <v>8936.3361703703267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1022543.6123128742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1678.0584157904796</v>
      </c>
      <c r="M60" s="828"/>
      <c r="N60" s="291">
        <f>K60*L60</f>
        <v>1678.0584157904796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1678.0584157904796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36807.216076800993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1067019.6395510912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213403.92791021825</v>
      </c>
      <c r="M84" s="858"/>
      <c r="N84" s="54"/>
    </row>
    <row r="85" spans="1:14">
      <c r="B85" s="92" t="s">
        <v>973</v>
      </c>
      <c r="C85" s="93"/>
      <c r="D85" s="93"/>
      <c r="E85" s="93"/>
      <c r="F85" s="93"/>
      <c r="G85" s="93"/>
      <c r="H85" s="93"/>
      <c r="I85" s="90"/>
      <c r="J85" s="91"/>
      <c r="K85" s="308">
        <v>0.05</v>
      </c>
      <c r="L85" s="857">
        <f>N79*K85</f>
        <v>53350.981977554562</v>
      </c>
      <c r="M85" s="858"/>
      <c r="N85" s="54"/>
    </row>
    <row r="86" spans="1:14" ht="15.75" thickBot="1">
      <c r="B86" s="94" t="s">
        <v>974</v>
      </c>
      <c r="C86" s="95"/>
      <c r="D86" s="95"/>
      <c r="E86" s="95"/>
      <c r="F86" s="95"/>
      <c r="G86" s="95"/>
      <c r="H86" s="95"/>
      <c r="I86" s="96"/>
      <c r="J86" s="97"/>
      <c r="K86" s="309">
        <v>0.05</v>
      </c>
      <c r="L86" s="859">
        <f>N79*K86</f>
        <v>53350.981977554562</v>
      </c>
      <c r="M86" s="860"/>
      <c r="N86" s="54"/>
    </row>
    <row r="87" spans="1:14" ht="15.75" thickBot="1">
      <c r="B87" s="823" t="s">
        <v>953</v>
      </c>
      <c r="C87" s="824"/>
      <c r="D87" s="824"/>
      <c r="E87" s="824"/>
      <c r="F87" s="824"/>
      <c r="G87" s="824"/>
      <c r="H87" s="824"/>
      <c r="I87" s="824"/>
      <c r="J87" s="824"/>
      <c r="K87" s="824"/>
      <c r="L87" s="824"/>
      <c r="M87" s="825"/>
      <c r="N87" s="55">
        <f>L84+L85+L86</f>
        <v>320105.89186532737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1387125.5314164185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2.5" customHeight="1" thickBot="1">
      <c r="A31" t="s">
        <v>1844</v>
      </c>
      <c r="B31" s="83" t="s">
        <v>1113</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340">
        <v>2</v>
      </c>
      <c r="N36" s="276">
        <f>K36/M36</f>
        <v>1885.8323876877175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4529.1191081956604</v>
      </c>
      <c r="L37" s="339"/>
      <c r="M37" s="340">
        <v>2</v>
      </c>
      <c r="N37" s="276">
        <f>K37/M37</f>
        <v>2264.5595540978302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1506.9662925450248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5657.3582343305725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76399.382053812747</v>
      </c>
      <c r="N48" s="276">
        <f>K48*M48</f>
        <v>351437.15744753863</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19523.164259133049</v>
      </c>
      <c r="N49" s="276">
        <f>K49*M49</f>
        <v>19523.164259133049</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642646.9544358321</v>
      </c>
      <c r="N50" s="276">
        <f>K50*M50</f>
        <v>642646.9544358321</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1942.6817761674624</v>
      </c>
      <c r="N51" s="276">
        <f>K51*M51</f>
        <v>8936.3361703703267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1022543.6123128742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1678.0584157904796</v>
      </c>
      <c r="M60" s="828"/>
      <c r="N60" s="291">
        <f>K60*L60</f>
        <v>1678.0584157904796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1678.0584157904796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30139.325850900495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1060018.3548138957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212003.67096277914</v>
      </c>
      <c r="M84" s="858"/>
      <c r="N84" s="54"/>
    </row>
    <row r="85" spans="1:14">
      <c r="B85" s="92" t="s">
        <v>973</v>
      </c>
      <c r="C85" s="93"/>
      <c r="D85" s="93"/>
      <c r="E85" s="93"/>
      <c r="F85" s="93"/>
      <c r="G85" s="93"/>
      <c r="H85" s="93"/>
      <c r="I85" s="90"/>
      <c r="J85" s="91"/>
      <c r="K85" s="308">
        <v>0.05</v>
      </c>
      <c r="L85" s="857">
        <f>N79*K85</f>
        <v>53000.917740694786</v>
      </c>
      <c r="M85" s="858"/>
      <c r="N85" s="54"/>
    </row>
    <row r="86" spans="1:14" ht="15.75" thickBot="1">
      <c r="B86" s="94" t="s">
        <v>974</v>
      </c>
      <c r="C86" s="95"/>
      <c r="D86" s="95"/>
      <c r="E86" s="95"/>
      <c r="F86" s="95"/>
      <c r="G86" s="95"/>
      <c r="H86" s="95"/>
      <c r="I86" s="96"/>
      <c r="J86" s="97"/>
      <c r="K86" s="309">
        <v>0.05</v>
      </c>
      <c r="L86" s="859">
        <f>N79*K86</f>
        <v>53000.917740694786</v>
      </c>
      <c r="M86" s="860"/>
      <c r="N86" s="54"/>
    </row>
    <row r="87" spans="1:14" ht="15.75" thickBot="1">
      <c r="B87" s="823" t="s">
        <v>953</v>
      </c>
      <c r="C87" s="824"/>
      <c r="D87" s="824"/>
      <c r="E87" s="824"/>
      <c r="F87" s="824"/>
      <c r="G87" s="824"/>
      <c r="H87" s="824"/>
      <c r="I87" s="824"/>
      <c r="J87" s="824"/>
      <c r="K87" s="824"/>
      <c r="L87" s="824"/>
      <c r="M87" s="825"/>
      <c r="N87" s="55">
        <f>L84+L85+L86</f>
        <v>318005.50644416868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1378023.8612580644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0.25" customHeight="1" thickBot="1">
      <c r="A31" t="s">
        <v>1844</v>
      </c>
      <c r="B31" s="83" t="s">
        <v>1114</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340">
        <v>2</v>
      </c>
      <c r="N36" s="276">
        <f>K36/M36</f>
        <v>1885.8323876877175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4529.1191081956604</v>
      </c>
      <c r="L37" s="339"/>
      <c r="M37" s="340">
        <v>2</v>
      </c>
      <c r="N37" s="276">
        <f>K37/M37</f>
        <v>2264.5595540978302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1506.9662925450248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5657.3582343305725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538216.82434000936</v>
      </c>
      <c r="N48" s="276">
        <f>K48*M48</f>
        <v>538216.82434000936</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19523.164259133049</v>
      </c>
      <c r="N49" s="276">
        <f>K49*M49</f>
        <v>19523.164259133049</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1942.6817761674624</v>
      </c>
      <c r="N50" s="276">
        <f>K50*M50</f>
        <v>8936.3361703703267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566676.32476951275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1678.0584157904796</v>
      </c>
      <c r="M60" s="828"/>
      <c r="N60" s="291">
        <f>K60*L60</f>
        <v>1678.0584157904796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1678.0584157904796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30139.325850900495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604151.06727053423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120830.21345410685</v>
      </c>
      <c r="M84" s="858"/>
      <c r="N84" s="54"/>
    </row>
    <row r="85" spans="1:14">
      <c r="B85" s="92" t="s">
        <v>973</v>
      </c>
      <c r="C85" s="93"/>
      <c r="D85" s="93"/>
      <c r="E85" s="93"/>
      <c r="F85" s="93"/>
      <c r="G85" s="93"/>
      <c r="H85" s="93"/>
      <c r="I85" s="90"/>
      <c r="J85" s="91"/>
      <c r="K85" s="308">
        <v>0.05</v>
      </c>
      <c r="L85" s="857">
        <f>N79*K85</f>
        <v>30207.553363526713</v>
      </c>
      <c r="M85" s="858"/>
      <c r="N85" s="54"/>
    </row>
    <row r="86" spans="1:14" ht="15.75" thickBot="1">
      <c r="B86" s="94" t="s">
        <v>974</v>
      </c>
      <c r="C86" s="95"/>
      <c r="D86" s="95"/>
      <c r="E86" s="95"/>
      <c r="F86" s="95"/>
      <c r="G86" s="95"/>
      <c r="H86" s="95"/>
      <c r="I86" s="96"/>
      <c r="J86" s="97"/>
      <c r="K86" s="309">
        <v>0.05</v>
      </c>
      <c r="L86" s="859">
        <f>N79*K86</f>
        <v>30207.553363526713</v>
      </c>
      <c r="M86" s="860"/>
      <c r="N86" s="54"/>
    </row>
    <row r="87" spans="1:14" ht="15.75" thickBot="1">
      <c r="B87" s="823" t="s">
        <v>953</v>
      </c>
      <c r="C87" s="824"/>
      <c r="D87" s="824"/>
      <c r="E87" s="824"/>
      <c r="F87" s="824"/>
      <c r="G87" s="824"/>
      <c r="H87" s="824"/>
      <c r="I87" s="824"/>
      <c r="J87" s="824"/>
      <c r="K87" s="824"/>
      <c r="L87" s="824"/>
      <c r="M87" s="825"/>
      <c r="N87" s="55">
        <f>L84+L85+L86</f>
        <v>181245.32018116026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785396.38745169446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1115</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3771.6647753754351</v>
      </c>
      <c r="L36" s="274"/>
      <c r="M36" s="340">
        <v>2</v>
      </c>
      <c r="N36" s="276">
        <f>K36/M36</f>
        <v>1885.8323876877175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4529.1191081956604</v>
      </c>
      <c r="L37" s="339"/>
      <c r="M37" s="340">
        <v>2</v>
      </c>
      <c r="N37" s="276">
        <f>K37/M37</f>
        <v>2264.5595540978302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1506.9662925450248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5657.3582343305725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477097.87177454942</v>
      </c>
      <c r="N48" s="276">
        <f>K48*M48</f>
        <v>477097.87177454942</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19523.164259133049</v>
      </c>
      <c r="N49" s="276">
        <f>K49*M49</f>
        <v>19523.164259133049</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6195</v>
      </c>
      <c r="N50" s="276">
        <f>K50*M50</f>
        <v>28496.999999999996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525118.03603368241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1678.0584157904796</v>
      </c>
      <c r="M60" s="828"/>
      <c r="N60" s="291">
        <f>K60*L60</f>
        <v>1678.0584157904796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1678.0584157904796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30139.325850900495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562592.77853470389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112518.55570694078</v>
      </c>
      <c r="M84" s="858"/>
      <c r="N84" s="54"/>
    </row>
    <row r="85" spans="1:14">
      <c r="B85" s="92" t="s">
        <v>973</v>
      </c>
      <c r="C85" s="93"/>
      <c r="D85" s="93"/>
      <c r="E85" s="93"/>
      <c r="F85" s="93"/>
      <c r="G85" s="93"/>
      <c r="H85" s="93"/>
      <c r="I85" s="90"/>
      <c r="J85" s="91"/>
      <c r="K85" s="308">
        <v>0.05</v>
      </c>
      <c r="L85" s="857">
        <f>N79*K85</f>
        <v>28129.638926735195</v>
      </c>
      <c r="M85" s="858"/>
      <c r="N85" s="54"/>
    </row>
    <row r="86" spans="1:14" ht="15.75" thickBot="1">
      <c r="B86" s="94" t="s">
        <v>974</v>
      </c>
      <c r="C86" s="95"/>
      <c r="D86" s="95"/>
      <c r="E86" s="95"/>
      <c r="F86" s="95"/>
      <c r="G86" s="95"/>
      <c r="H86" s="95"/>
      <c r="I86" s="96"/>
      <c r="J86" s="97"/>
      <c r="K86" s="309">
        <v>0.05</v>
      </c>
      <c r="L86" s="859">
        <f>N79*K86</f>
        <v>28129.638926735195</v>
      </c>
      <c r="M86" s="860"/>
      <c r="N86" s="54"/>
    </row>
    <row r="87" spans="1:14" ht="15.75" thickBot="1">
      <c r="B87" s="823" t="s">
        <v>953</v>
      </c>
      <c r="C87" s="824"/>
      <c r="D87" s="824"/>
      <c r="E87" s="824"/>
      <c r="F87" s="824"/>
      <c r="G87" s="824"/>
      <c r="H87" s="824"/>
      <c r="I87" s="824"/>
      <c r="J87" s="824"/>
      <c r="K87" s="824"/>
      <c r="L87" s="824"/>
      <c r="M87" s="825"/>
      <c r="N87" s="55">
        <f>L84+L85+L86</f>
        <v>168777.83356041118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731370.61209511501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5.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1116</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5196.7471259057957</v>
      </c>
      <c r="L36" s="274"/>
      <c r="M36" s="340">
        <v>1</v>
      </c>
      <c r="N36" s="276">
        <f>K36/M36</f>
        <v>5196.7471259057957</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4529.1191081956604</v>
      </c>
      <c r="L37" s="339"/>
      <c r="M37" s="340">
        <v>1</v>
      </c>
      <c r="N37" s="276">
        <f>K37/M37</f>
        <v>4529.1191081956604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3796.3137725900497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13522.180006691506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64044.989190437205</v>
      </c>
      <c r="N48" s="276">
        <f>K48*M48</f>
        <v>60842.739730915346</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48.603551175819234</v>
      </c>
      <c r="N49" s="276">
        <f>K49*M49</f>
        <v>8262.6036998892705</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94292.239379733102</v>
      </c>
      <c r="N50" s="276">
        <f>K50*M50</f>
        <v>51860.731658853212</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526.00192113299386</v>
      </c>
      <c r="N51" s="276">
        <f>K51*M51</f>
        <v>157800.57633989817</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6195</v>
      </c>
      <c r="N52" s="276">
        <f>K52*M52</f>
        <v>19204.5</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297971.15142955596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827">
        <f>VLOOKUP(A64,TRANSPORTE!A2:D117,4,FALSE)</f>
        <v>1618.8493538748967</v>
      </c>
      <c r="M64" s="828"/>
      <c r="N64" s="291">
        <f>K64*L64</f>
        <v>890.36714463119324</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827">
        <f>VLOOKUP(A65,TRANSPORTE!A3:D117,4,FALSE)</f>
        <v>1618.8493538748967</v>
      </c>
      <c r="M65" s="828"/>
      <c r="N65" s="291">
        <f>K65*L65</f>
        <v>1537.9068861811518</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2428.2740308123448</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75926.27545180099</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389847.88091886078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77969.576183772166</v>
      </c>
      <c r="M88" s="858"/>
      <c r="N88" s="54"/>
    </row>
    <row r="89" spans="1:14">
      <c r="B89" s="92" t="s">
        <v>973</v>
      </c>
      <c r="C89" s="93"/>
      <c r="D89" s="93"/>
      <c r="E89" s="93"/>
      <c r="F89" s="93"/>
      <c r="G89" s="93"/>
      <c r="H89" s="93"/>
      <c r="I89" s="90"/>
      <c r="J89" s="91"/>
      <c r="K89" s="308">
        <v>0.05</v>
      </c>
      <c r="L89" s="857">
        <f>N83*K89</f>
        <v>19492.394045943041</v>
      </c>
      <c r="M89" s="858"/>
      <c r="N89" s="54"/>
    </row>
    <row r="90" spans="1:14" ht="15.75" thickBot="1">
      <c r="B90" s="94" t="s">
        <v>974</v>
      </c>
      <c r="C90" s="95"/>
      <c r="D90" s="95"/>
      <c r="E90" s="95"/>
      <c r="F90" s="95"/>
      <c r="G90" s="95"/>
      <c r="H90" s="95"/>
      <c r="I90" s="96"/>
      <c r="J90" s="97"/>
      <c r="K90" s="309">
        <v>0.05</v>
      </c>
      <c r="L90" s="859">
        <f>N83*K90</f>
        <v>19492.394045943041</v>
      </c>
      <c r="M90" s="860"/>
      <c r="N90" s="54"/>
    </row>
    <row r="91" spans="1:14" ht="15.75" thickBot="1">
      <c r="B91" s="823" t="s">
        <v>953</v>
      </c>
      <c r="C91" s="824"/>
      <c r="D91" s="824"/>
      <c r="E91" s="824"/>
      <c r="F91" s="824"/>
      <c r="G91" s="824"/>
      <c r="H91" s="824"/>
      <c r="I91" s="824"/>
      <c r="J91" s="824"/>
      <c r="K91" s="824"/>
      <c r="L91" s="824"/>
      <c r="M91" s="825"/>
      <c r="N91" s="55">
        <f>L88+L89+L90</f>
        <v>116954.36427565826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506802.24519451906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1117</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5196.7471259057957</v>
      </c>
      <c r="L36" s="274"/>
      <c r="M36" s="340">
        <v>1</v>
      </c>
      <c r="N36" s="276">
        <f>K36/M36</f>
        <v>5196.7471259057957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3796.3137725900497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8993.0608984958453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64044.989190437205</v>
      </c>
      <c r="N48" s="276">
        <f>K48*M48</f>
        <v>53797.79091996725</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48.603551175819234</v>
      </c>
      <c r="N49" s="276">
        <f>K49*M49</f>
        <v>8991.6569675265582</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94292.239379733102</v>
      </c>
      <c r="N50" s="276">
        <f>K50*M50</f>
        <v>59404.110809231854</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526.00192113299386</v>
      </c>
      <c r="N51" s="276">
        <f>K51*M51</f>
        <v>136760.4994945784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258954.05819130407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827">
        <f>VLOOKUP(A64,TRANSPORTE!A2:D117,4,FALSE)</f>
        <v>1618.8493538748967</v>
      </c>
      <c r="M64" s="828"/>
      <c r="N64" s="291">
        <f>K64*L64</f>
        <v>1019.8750929411849</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827">
        <f>VLOOKUP(A65,TRANSPORTE!A3:D117,4,FALSE)</f>
        <v>1618.8493538748967</v>
      </c>
      <c r="M65" s="828"/>
      <c r="N65" s="291">
        <f>K65*L65</f>
        <v>1359.8334572549131</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2379.7085501960983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75926.27545180099</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346253.10309179698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69250.620618359404</v>
      </c>
      <c r="M88" s="858"/>
      <c r="N88" s="54"/>
    </row>
    <row r="89" spans="1:14">
      <c r="B89" s="92" t="s">
        <v>973</v>
      </c>
      <c r="C89" s="93"/>
      <c r="D89" s="93"/>
      <c r="E89" s="93"/>
      <c r="F89" s="93"/>
      <c r="G89" s="93"/>
      <c r="H89" s="93"/>
      <c r="I89" s="90"/>
      <c r="J89" s="91"/>
      <c r="K89" s="308">
        <v>0.05</v>
      </c>
      <c r="L89" s="857">
        <f>N83*K89</f>
        <v>17312.655154589851</v>
      </c>
      <c r="M89" s="858"/>
      <c r="N89" s="54"/>
    </row>
    <row r="90" spans="1:14" ht="15.75" thickBot="1">
      <c r="B90" s="94" t="s">
        <v>974</v>
      </c>
      <c r="C90" s="95"/>
      <c r="D90" s="95"/>
      <c r="E90" s="95"/>
      <c r="F90" s="95"/>
      <c r="G90" s="95"/>
      <c r="H90" s="95"/>
      <c r="I90" s="96"/>
      <c r="J90" s="97"/>
      <c r="K90" s="309">
        <v>0.05</v>
      </c>
      <c r="L90" s="859">
        <f>N83*K90</f>
        <v>17312.655154589851</v>
      </c>
      <c r="M90" s="860"/>
      <c r="N90" s="54"/>
    </row>
    <row r="91" spans="1:14" ht="15.75" thickBot="1">
      <c r="B91" s="823" t="s">
        <v>953</v>
      </c>
      <c r="C91" s="824"/>
      <c r="D91" s="824"/>
      <c r="E91" s="824"/>
      <c r="F91" s="824"/>
      <c r="G91" s="824"/>
      <c r="H91" s="824"/>
      <c r="I91" s="824"/>
      <c r="J91" s="824"/>
      <c r="K91" s="824"/>
      <c r="L91" s="824"/>
      <c r="M91" s="825"/>
      <c r="N91" s="55">
        <f>L88+L89+L90</f>
        <v>103875.93092753911</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450129.0340193361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1118</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5196.7471259057957</v>
      </c>
      <c r="L36" s="274"/>
      <c r="M36" s="340">
        <v>1</v>
      </c>
      <c r="N36" s="276">
        <f>K36/M36</f>
        <v>5196.7471259057957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3037.0510180720398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8233.7981439778359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64044.989190437205</v>
      </c>
      <c r="N48" s="276">
        <f>K48*M48</f>
        <v>32278.674551980352</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48.603551175819234</v>
      </c>
      <c r="N49" s="276">
        <f>K49*M49</f>
        <v>5394.9941805159351</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55599.284698216739</v>
      </c>
      <c r="N50" s="276">
        <f>K50*M50</f>
        <v>22239.713879286697</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94292.239379733102</v>
      </c>
      <c r="N51" s="276">
        <f>K51*M51</f>
        <v>35642.466485539117</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526.00192113299386</v>
      </c>
      <c r="N52" s="276">
        <f>K52*M52</f>
        <v>82056.299696747039</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177612.14879406913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827">
        <f>VLOOKUP(A64,TRANSPORTE!A2:D117,4,FALSE)</f>
        <v>1618.8493538748967</v>
      </c>
      <c r="M64" s="828"/>
      <c r="N64" s="291">
        <f>K64*L64</f>
        <v>611.92505576471092</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827">
        <f>VLOOKUP(A65,TRANSPORTE!A3:D117,4,FALSE)</f>
        <v>1618.8493538748967</v>
      </c>
      <c r="M65" s="828"/>
      <c r="N65" s="291">
        <f>K65*L65</f>
        <v>815.90007435294797</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827">
        <f>VLOOKUP(A66,TRANSPORTE!A3:D117,4,FALSE)</f>
        <v>1618.8493538748967</v>
      </c>
      <c r="M66" s="828"/>
      <c r="N66" s="291">
        <f>K66*L66</f>
        <v>647.53974154995876</v>
      </c>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2075.3648716676175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10</v>
      </c>
      <c r="N75" s="399">
        <f>K75/M75</f>
        <v>50072.395999999993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60741.020361440795</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248662.33217115537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49732.466434231079</v>
      </c>
      <c r="M88" s="858"/>
      <c r="N88" s="54"/>
    </row>
    <row r="89" spans="1:14">
      <c r="B89" s="92" t="s">
        <v>973</v>
      </c>
      <c r="C89" s="93"/>
      <c r="D89" s="93"/>
      <c r="E89" s="93"/>
      <c r="F89" s="93"/>
      <c r="G89" s="93"/>
      <c r="H89" s="93"/>
      <c r="I89" s="90"/>
      <c r="J89" s="91"/>
      <c r="K89" s="308">
        <v>0.05</v>
      </c>
      <c r="L89" s="857">
        <f>N83*K89</f>
        <v>12433.11660855777</v>
      </c>
      <c r="M89" s="858"/>
      <c r="N89" s="54"/>
    </row>
    <row r="90" spans="1:14" ht="15.75" thickBot="1">
      <c r="B90" s="94" t="s">
        <v>974</v>
      </c>
      <c r="C90" s="95"/>
      <c r="D90" s="95"/>
      <c r="E90" s="95"/>
      <c r="F90" s="95"/>
      <c r="G90" s="95"/>
      <c r="H90" s="95"/>
      <c r="I90" s="96"/>
      <c r="J90" s="97"/>
      <c r="K90" s="309">
        <v>0.05</v>
      </c>
      <c r="L90" s="859">
        <f>N83*K90</f>
        <v>12433.11660855777</v>
      </c>
      <c r="M90" s="860"/>
      <c r="N90" s="54"/>
    </row>
    <row r="91" spans="1:14" ht="15.75" thickBot="1">
      <c r="B91" s="823" t="s">
        <v>953</v>
      </c>
      <c r="C91" s="824"/>
      <c r="D91" s="824"/>
      <c r="E91" s="824"/>
      <c r="F91" s="824"/>
      <c r="G91" s="824"/>
      <c r="H91" s="824"/>
      <c r="I91" s="824"/>
      <c r="J91" s="824"/>
      <c r="K91" s="824"/>
      <c r="L91" s="824"/>
      <c r="M91" s="825"/>
      <c r="N91" s="55">
        <f>L88+L89+L90</f>
        <v>74598.699651346615</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323261.03182250197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1119</v>
      </c>
      <c r="C31" s="84" t="s">
        <v>2231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4529.1191081956604</v>
      </c>
      <c r="L36" s="274"/>
      <c r="M36" s="340">
        <v>1</v>
      </c>
      <c r="N36" s="276">
        <f>K36/M36</f>
        <v>4529.1191081956604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1732.1042859671059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6261.2233941627665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4300.8613796948866</v>
      </c>
      <c r="N48" s="276">
        <f>K48*M48</f>
        <v>146710.98338415197</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50267.469952070394</v>
      </c>
      <c r="N49" s="276">
        <f>K49*M49</f>
        <v>7540.120492810559</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477097.87177454942</v>
      </c>
      <c r="N50" s="276">
        <f>K50*M50</f>
        <v>60114.331843593231</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6195</v>
      </c>
      <c r="N51" s="276">
        <f>K51*M51</f>
        <v>6195</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220560.43572055578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827">
        <f>VLOOKUP(A61,TRANSPORTE!A3:D117,4,FALSE)</f>
        <v>1678.0584157904796</v>
      </c>
      <c r="M61" s="828"/>
      <c r="N61" s="291">
        <f>K61*L61</f>
        <v>211.43536038960042</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211.43536038960042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86605.214298355291</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313638.30877346342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62727.661754692686</v>
      </c>
      <c r="M85" s="858"/>
      <c r="N85" s="54"/>
    </row>
    <row r="86" spans="1:14">
      <c r="B86" s="92" t="s">
        <v>973</v>
      </c>
      <c r="C86" s="93"/>
      <c r="D86" s="93"/>
      <c r="E86" s="93"/>
      <c r="F86" s="93"/>
      <c r="G86" s="93"/>
      <c r="H86" s="93"/>
      <c r="I86" s="90"/>
      <c r="J86" s="91"/>
      <c r="K86" s="308">
        <v>0.05</v>
      </c>
      <c r="L86" s="857">
        <f>N80*K86</f>
        <v>15681.915438673172</v>
      </c>
      <c r="M86" s="858"/>
      <c r="N86" s="54"/>
    </row>
    <row r="87" spans="1:14" ht="15.75" thickBot="1">
      <c r="B87" s="94" t="s">
        <v>974</v>
      </c>
      <c r="C87" s="95"/>
      <c r="D87" s="95"/>
      <c r="E87" s="95"/>
      <c r="F87" s="95"/>
      <c r="G87" s="95"/>
      <c r="H87" s="95"/>
      <c r="I87" s="96"/>
      <c r="J87" s="97"/>
      <c r="K87" s="309">
        <v>0.05</v>
      </c>
      <c r="L87" s="859">
        <f>N80*K87</f>
        <v>15681.915438673172</v>
      </c>
      <c r="M87" s="860"/>
      <c r="N87" s="54"/>
    </row>
    <row r="88" spans="1:14" ht="15.75" thickBot="1">
      <c r="B88" s="823" t="s">
        <v>953</v>
      </c>
      <c r="C88" s="824"/>
      <c r="D88" s="824"/>
      <c r="E88" s="824"/>
      <c r="F88" s="824"/>
      <c r="G88" s="824"/>
      <c r="H88" s="824"/>
      <c r="I88" s="824"/>
      <c r="J88" s="824"/>
      <c r="K88" s="824"/>
      <c r="L88" s="824"/>
      <c r="M88" s="825"/>
      <c r="N88" s="55">
        <f>L85+L86+L87</f>
        <v>94091.492632039022</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407729.80140550243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1658</v>
      </c>
      <c r="C31" s="84" t="s">
        <v>1659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4529.1191081956604</v>
      </c>
      <c r="L36" s="274"/>
      <c r="M36" s="340">
        <v>1</v>
      </c>
      <c r="N36" s="276">
        <f>K36/M36</f>
        <v>4529.1191081956604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1732.1042859671059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6261.2233941627665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4300.8613796948866</v>
      </c>
      <c r="N48" s="276">
        <f>K48*M48</f>
        <v>146710.98338415197</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50267.469952070394</v>
      </c>
      <c r="N49" s="276">
        <f>K49*M49</f>
        <v>7540.120492810559</v>
      </c>
    </row>
    <row r="50" spans="1:14">
      <c r="A50" s="164" t="s">
        <v>1660</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538216.82434000936</v>
      </c>
      <c r="N50" s="276">
        <f>K50*M50</f>
        <v>67815.319866841179</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6195</v>
      </c>
      <c r="N51" s="276">
        <f>K51*M51</f>
        <v>6195</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228261.42374380369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827">
        <f>VLOOKUP(A61,TRANSPORTE!A3:D117,4,FALSE)</f>
        <v>1678.0584157904796</v>
      </c>
      <c r="M61" s="828"/>
      <c r="N61" s="291">
        <f>K61*L61</f>
        <v>211.43536038960042</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211.43536038960042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86605.214298355291</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321339.29679671134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64267.85935934227</v>
      </c>
      <c r="M85" s="858"/>
      <c r="N85" s="54"/>
    </row>
    <row r="86" spans="1:14">
      <c r="B86" s="92" t="s">
        <v>973</v>
      </c>
      <c r="C86" s="93"/>
      <c r="D86" s="93"/>
      <c r="E86" s="93"/>
      <c r="F86" s="93"/>
      <c r="G86" s="93"/>
      <c r="H86" s="93"/>
      <c r="I86" s="90"/>
      <c r="J86" s="91"/>
      <c r="K86" s="308">
        <v>0.05</v>
      </c>
      <c r="L86" s="857">
        <f>N80*K86</f>
        <v>16066.964839835568</v>
      </c>
      <c r="M86" s="858"/>
      <c r="N86" s="54"/>
    </row>
    <row r="87" spans="1:14" ht="15.75" thickBot="1">
      <c r="B87" s="94" t="s">
        <v>974</v>
      </c>
      <c r="C87" s="95"/>
      <c r="D87" s="95"/>
      <c r="E87" s="95"/>
      <c r="F87" s="95"/>
      <c r="G87" s="95"/>
      <c r="H87" s="95"/>
      <c r="I87" s="96"/>
      <c r="J87" s="97"/>
      <c r="K87" s="309">
        <v>0.05</v>
      </c>
      <c r="L87" s="859">
        <f>N80*K87</f>
        <v>16066.964839835568</v>
      </c>
      <c r="M87" s="860"/>
      <c r="N87" s="54"/>
    </row>
    <row r="88" spans="1:14" ht="15.75" thickBot="1">
      <c r="B88" s="823" t="s">
        <v>953</v>
      </c>
      <c r="C88" s="824"/>
      <c r="D88" s="824"/>
      <c r="E88" s="824"/>
      <c r="F88" s="824"/>
      <c r="G88" s="824"/>
      <c r="H88" s="824"/>
      <c r="I88" s="824"/>
      <c r="J88" s="824"/>
      <c r="K88" s="824"/>
      <c r="L88" s="824"/>
      <c r="M88" s="825"/>
      <c r="N88" s="55">
        <f>L85+L86+L87</f>
        <v>96401.789039013398</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417741.08583572472</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1661</v>
      </c>
      <c r="C31" s="84" t="s">
        <v>2120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863.18871173729167</v>
      </c>
      <c r="L36" s="274"/>
      <c r="M36" s="340">
        <v>37.5</v>
      </c>
      <c r="N36" s="276">
        <f>K36/M36</f>
        <v>23.018365646327776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16.927673861440798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39.946039507768575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4300.8613796948866</v>
      </c>
      <c r="N48" s="276">
        <f>K48*M48</f>
        <v>4515.9044486796311</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7292.2276336272598</v>
      </c>
      <c r="N49" s="276">
        <f>K49*M49</f>
        <v>218.76682900881778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4734.6712776884488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1437.7361035853387</v>
      </c>
      <c r="M61" s="828"/>
      <c r="N61" s="291">
        <f>K61*L61</f>
        <v>1509.6229087646057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1509.6229087646057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846.38369307203993</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7130.6239190328624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1426.1247838065726</v>
      </c>
      <c r="M85" s="858"/>
      <c r="N85" s="54"/>
    </row>
    <row r="86" spans="1:14">
      <c r="B86" s="92" t="s">
        <v>973</v>
      </c>
      <c r="C86" s="93"/>
      <c r="D86" s="93"/>
      <c r="E86" s="93"/>
      <c r="F86" s="93"/>
      <c r="G86" s="93"/>
      <c r="H86" s="93"/>
      <c r="I86" s="90"/>
      <c r="J86" s="91"/>
      <c r="K86" s="308">
        <v>0.05</v>
      </c>
      <c r="L86" s="857">
        <f>N80*K86</f>
        <v>356.53119595164316</v>
      </c>
      <c r="M86" s="858"/>
      <c r="N86" s="54"/>
    </row>
    <row r="87" spans="1:14" ht="15.75" thickBot="1">
      <c r="B87" s="94" t="s">
        <v>974</v>
      </c>
      <c r="C87" s="95"/>
      <c r="D87" s="95"/>
      <c r="E87" s="95"/>
      <c r="F87" s="95"/>
      <c r="G87" s="95"/>
      <c r="H87" s="95"/>
      <c r="I87" s="96"/>
      <c r="J87" s="97"/>
      <c r="K87" s="309">
        <v>0.05</v>
      </c>
      <c r="L87" s="859">
        <f>N80*K87</f>
        <v>356.53119595164316</v>
      </c>
      <c r="M87" s="860"/>
      <c r="N87" s="54"/>
    </row>
    <row r="88" spans="1:14" ht="15.75" thickBot="1">
      <c r="B88" s="823" t="s">
        <v>953</v>
      </c>
      <c r="C88" s="824"/>
      <c r="D88" s="824"/>
      <c r="E88" s="824"/>
      <c r="F88" s="824"/>
      <c r="G88" s="824"/>
      <c r="H88" s="824"/>
      <c r="I88" s="824"/>
      <c r="J88" s="824"/>
      <c r="K88" s="824"/>
      <c r="L88" s="824"/>
      <c r="M88" s="825"/>
      <c r="N88" s="55">
        <f>L85+L86+L87</f>
        <v>2139.1871757098588</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9269.8110947427213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863.18871173729167</v>
      </c>
      <c r="L36" s="274"/>
      <c r="M36" s="340">
        <v>37.5</v>
      </c>
      <c r="N36" s="276">
        <f>K36/M36</f>
        <v>23.018365646327776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16.927673861440798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39.946039507768575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4440.4744393685969</v>
      </c>
      <c r="N48" s="276">
        <f>K48*M48</f>
        <v>4662.4981613370273</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7292.2276336272598</v>
      </c>
      <c r="N49" s="276">
        <f>K49*M49</f>
        <v>218.76682900881778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4881.264990345845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1437.7361035853387</v>
      </c>
      <c r="M61" s="828"/>
      <c r="N61" s="291">
        <f>K61*L61</f>
        <v>1509.6229087646057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1509.6229087646057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846.38369307203993</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7277.2176316902596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1455.4435263380519</v>
      </c>
      <c r="M85" s="858"/>
      <c r="N85" s="54"/>
    </row>
    <row r="86" spans="1:14">
      <c r="B86" s="92" t="s">
        <v>973</v>
      </c>
      <c r="C86" s="93"/>
      <c r="D86" s="93"/>
      <c r="E86" s="93"/>
      <c r="F86" s="93"/>
      <c r="G86" s="93"/>
      <c r="H86" s="93"/>
      <c r="I86" s="90"/>
      <c r="J86" s="91"/>
      <c r="K86" s="308">
        <v>0.05</v>
      </c>
      <c r="L86" s="857">
        <f>N80*K86</f>
        <v>363.86088158451298</v>
      </c>
      <c r="M86" s="858"/>
      <c r="N86" s="54"/>
    </row>
    <row r="87" spans="1:14" ht="15.75" thickBot="1">
      <c r="B87" s="94" t="s">
        <v>974</v>
      </c>
      <c r="C87" s="95"/>
      <c r="D87" s="95"/>
      <c r="E87" s="95"/>
      <c r="F87" s="95"/>
      <c r="G87" s="95"/>
      <c r="H87" s="95"/>
      <c r="I87" s="96"/>
      <c r="J87" s="97"/>
      <c r="K87" s="309">
        <v>0.05</v>
      </c>
      <c r="L87" s="859">
        <f>N80*K87</f>
        <v>363.86088158451298</v>
      </c>
      <c r="M87" s="860"/>
      <c r="N87" s="54"/>
    </row>
    <row r="88" spans="1:14" ht="15.75" thickBot="1">
      <c r="B88" s="823" t="s">
        <v>953</v>
      </c>
      <c r="C88" s="824"/>
      <c r="D88" s="824"/>
      <c r="E88" s="824"/>
      <c r="F88" s="824"/>
      <c r="G88" s="824"/>
      <c r="H88" s="824"/>
      <c r="I88" s="824"/>
      <c r="J88" s="824"/>
      <c r="K88" s="824"/>
      <c r="L88" s="824"/>
      <c r="M88" s="825"/>
      <c r="N88" s="55">
        <f>L85+L86+L87</f>
        <v>2183.1652895070779</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9460.3829211973371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1120</v>
      </c>
      <c r="C31" s="84" t="s">
        <v>2122</v>
      </c>
      <c r="D31" s="85"/>
      <c r="E31" s="85"/>
      <c r="F31" s="85"/>
      <c r="G31" s="85"/>
      <c r="H31" s="85"/>
      <c r="I31" s="85"/>
      <c r="J31" s="85"/>
      <c r="K31" s="457"/>
      <c r="L31" s="310" t="s">
        <v>1663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60813.619356592244</v>
      </c>
      <c r="L36" s="274"/>
      <c r="M36" s="340">
        <v>670</v>
      </c>
      <c r="N36" s="276">
        <f>K36/M36</f>
        <v>90.766596054615292</v>
      </c>
    </row>
    <row r="37" spans="1:14">
      <c r="A37" s="116" t="s">
        <v>125</v>
      </c>
      <c r="B37" s="836" t="str">
        <f>VLOOKUP(A37,EQUIPOS!A7:D154,3,FALSE)</f>
        <v>Bomba para gato de tensionamiento</v>
      </c>
      <c r="C37" s="837"/>
      <c r="D37" s="837"/>
      <c r="E37" s="837"/>
      <c r="F37" s="837"/>
      <c r="G37" s="837"/>
      <c r="H37" s="838"/>
      <c r="I37" s="425"/>
      <c r="J37" s="426"/>
      <c r="K37" s="273">
        <f>VLOOKUP(A37,EQUIPOS!A7:D164,4,FALSE)</f>
        <v>67346.773135623516</v>
      </c>
      <c r="L37" s="339"/>
      <c r="M37" s="340">
        <v>670</v>
      </c>
      <c r="N37" s="276">
        <f>K37/M37</f>
        <v>100.5175718442142</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3095.366263928805</v>
      </c>
      <c r="L38" s="427"/>
      <c r="M38" s="428">
        <v>670</v>
      </c>
      <c r="N38" s="276">
        <f>K38/M38</f>
        <v>4.6199496476549324</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6.9214099586390443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202.82552750512343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12809.735932115915</v>
      </c>
      <c r="N48" s="276">
        <f t="shared" ref="N48:N53" si="0">K48*M48</f>
        <v>51.23894372846366</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2902.7120841114265</v>
      </c>
      <c r="N49" s="276">
        <f t="shared" si="0"/>
        <v>11.610848336445706</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1451.3560420557133</v>
      </c>
      <c r="N50" s="276">
        <f t="shared" si="0"/>
        <v>29.027120841114264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7960.1816036841738</v>
      </c>
      <c r="N51" s="276">
        <f t="shared" si="0"/>
        <v>676.61543631315487</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105430.55319085832</v>
      </c>
      <c r="N52" s="276">
        <f t="shared" si="0"/>
        <v>105.43055319085832</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7292.2276336272598</v>
      </c>
      <c r="N53" s="276">
        <f t="shared" si="0"/>
        <v>145.84455267254521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1019.767455082582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346.07049793195222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1568.6634805196577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313.73269610393157</v>
      </c>
      <c r="M85" s="858"/>
      <c r="N85" s="54"/>
    </row>
    <row r="86" spans="1:14">
      <c r="B86" s="92" t="s">
        <v>973</v>
      </c>
      <c r="C86" s="93"/>
      <c r="D86" s="93"/>
      <c r="E86" s="93"/>
      <c r="F86" s="93"/>
      <c r="G86" s="93"/>
      <c r="H86" s="93"/>
      <c r="I86" s="90"/>
      <c r="J86" s="91"/>
      <c r="K86" s="308">
        <v>0.05</v>
      </c>
      <c r="L86" s="857">
        <f>N80*K86</f>
        <v>78.433174025982893</v>
      </c>
      <c r="M86" s="858"/>
      <c r="N86" s="54"/>
    </row>
    <row r="87" spans="1:14" ht="15.75" thickBot="1">
      <c r="B87" s="94" t="s">
        <v>974</v>
      </c>
      <c r="C87" s="95"/>
      <c r="D87" s="95"/>
      <c r="E87" s="95"/>
      <c r="F87" s="95"/>
      <c r="G87" s="95"/>
      <c r="H87" s="95"/>
      <c r="I87" s="96"/>
      <c r="J87" s="97"/>
      <c r="K87" s="309">
        <v>0.05</v>
      </c>
      <c r="L87" s="859">
        <f>N80*K87</f>
        <v>78.433174025982893</v>
      </c>
      <c r="M87" s="860"/>
      <c r="N87" s="54"/>
    </row>
    <row r="88" spans="1:14" ht="15.75" thickBot="1">
      <c r="B88" s="823" t="s">
        <v>953</v>
      </c>
      <c r="C88" s="824"/>
      <c r="D88" s="824"/>
      <c r="E88" s="824"/>
      <c r="F88" s="824"/>
      <c r="G88" s="824"/>
      <c r="H88" s="824"/>
      <c r="I88" s="824"/>
      <c r="J88" s="824"/>
      <c r="K88" s="824"/>
      <c r="L88" s="824"/>
      <c r="M88" s="825"/>
      <c r="N88" s="55">
        <f>L85+L86+L87</f>
        <v>470.59904415589739</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2039.2625246755551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1121</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60813.619356592244</v>
      </c>
      <c r="L36" s="274"/>
      <c r="M36" s="340">
        <v>670</v>
      </c>
      <c r="N36" s="276">
        <f>K36/M36</f>
        <v>90.766596054615292</v>
      </c>
    </row>
    <row r="37" spans="1:14">
      <c r="A37" s="116" t="s">
        <v>125</v>
      </c>
      <c r="B37" s="836" t="str">
        <f>VLOOKUP(A37,EQUIPOS!A7:D154,3,FALSE)</f>
        <v>Bomba para gato de tensionamiento</v>
      </c>
      <c r="C37" s="837"/>
      <c r="D37" s="837"/>
      <c r="E37" s="837"/>
      <c r="F37" s="837"/>
      <c r="G37" s="837"/>
      <c r="H37" s="838"/>
      <c r="I37" s="425"/>
      <c r="J37" s="426"/>
      <c r="K37" s="273">
        <f>VLOOKUP(A37,EQUIPOS!A7:D164,4,FALSE)</f>
        <v>67346.773135623516</v>
      </c>
      <c r="L37" s="339"/>
      <c r="M37" s="340">
        <v>670</v>
      </c>
      <c r="N37" s="276">
        <f>K37/M37</f>
        <v>100.5175718442142</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3095.366263928805</v>
      </c>
      <c r="L38" s="427"/>
      <c r="M38" s="428">
        <v>670</v>
      </c>
      <c r="N38" s="276">
        <f>K38/M38</f>
        <v>4.6199496476549324</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6.9214099586390443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202.82552750512343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12809.735932115915</v>
      </c>
      <c r="N48" s="276">
        <f t="shared" ref="N48:N53" si="0">K48*M48</f>
        <v>51.23894372846366</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2902.7120841114265</v>
      </c>
      <c r="N49" s="276">
        <f t="shared" si="0"/>
        <v>11.610848336445706</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1451.3560420557133</v>
      </c>
      <c r="N50" s="276">
        <f t="shared" si="0"/>
        <v>29.027120841114264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7960.1816036841738</v>
      </c>
      <c r="N51" s="276">
        <f t="shared" si="0"/>
        <v>44019.804268373482</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105430.55319085832</v>
      </c>
      <c r="N52" s="276">
        <f t="shared" si="0"/>
        <v>105.43055319085832</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7292.2276336272598</v>
      </c>
      <c r="N53" s="276">
        <f t="shared" si="0"/>
        <v>145.84455267254521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44362.956287142915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346.07049793195222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44911.852312579991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8982.370462515999</v>
      </c>
      <c r="M85" s="858"/>
      <c r="N85" s="54"/>
    </row>
    <row r="86" spans="1:14">
      <c r="B86" s="92" t="s">
        <v>973</v>
      </c>
      <c r="C86" s="93"/>
      <c r="D86" s="93"/>
      <c r="E86" s="93"/>
      <c r="F86" s="93"/>
      <c r="G86" s="93"/>
      <c r="H86" s="93"/>
      <c r="I86" s="90"/>
      <c r="J86" s="91"/>
      <c r="K86" s="308">
        <v>0.05</v>
      </c>
      <c r="L86" s="857">
        <f>N80*K86</f>
        <v>2245.5926156289997</v>
      </c>
      <c r="M86" s="858"/>
      <c r="N86" s="54"/>
    </row>
    <row r="87" spans="1:14" ht="15.75" thickBot="1">
      <c r="B87" s="94" t="s">
        <v>974</v>
      </c>
      <c r="C87" s="95"/>
      <c r="D87" s="95"/>
      <c r="E87" s="95"/>
      <c r="F87" s="95"/>
      <c r="G87" s="95"/>
      <c r="H87" s="95"/>
      <c r="I87" s="96"/>
      <c r="J87" s="97"/>
      <c r="K87" s="309">
        <v>0.05</v>
      </c>
      <c r="L87" s="859">
        <f>N80*K87</f>
        <v>2245.5926156289997</v>
      </c>
      <c r="M87" s="860"/>
      <c r="N87" s="54"/>
    </row>
    <row r="88" spans="1:14" ht="15.75" thickBot="1">
      <c r="B88" s="823" t="s">
        <v>953</v>
      </c>
      <c r="C88" s="824"/>
      <c r="D88" s="824"/>
      <c r="E88" s="824"/>
      <c r="F88" s="824"/>
      <c r="G88" s="824"/>
      <c r="H88" s="824"/>
      <c r="I88" s="824"/>
      <c r="J88" s="824"/>
      <c r="K88" s="824"/>
      <c r="L88" s="824"/>
      <c r="M88" s="825"/>
      <c r="N88" s="55">
        <f>L85+L86+L87</f>
        <v>13473.555693774</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58385.408006353988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2197</v>
      </c>
      <c r="M1" s="930"/>
      <c r="N1" s="931"/>
    </row>
    <row r="2" spans="2:14">
      <c r="B2" s="913"/>
      <c r="C2" s="935" t="s">
        <v>934</v>
      </c>
      <c r="D2" s="936"/>
      <c r="E2" s="936"/>
      <c r="F2" s="936"/>
      <c r="G2" s="936"/>
      <c r="H2" s="936"/>
      <c r="I2" s="936"/>
      <c r="J2" s="937"/>
      <c r="K2" s="982"/>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82"/>
      <c r="L4" s="932"/>
      <c r="M4" s="933"/>
      <c r="N4" s="93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981" t="s">
        <v>945</v>
      </c>
      <c r="M30" s="835"/>
      <c r="N30" s="74" t="s">
        <v>946</v>
      </c>
    </row>
    <row r="31" spans="1:14" ht="15.75" customHeight="1" thickBot="1">
      <c r="A31" t="s">
        <v>1844</v>
      </c>
      <c r="B31" s="83" t="s">
        <v>1122</v>
      </c>
      <c r="C31" s="84" t="s">
        <v>2123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9" t="s">
        <v>948</v>
      </c>
      <c r="J35" s="806"/>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956"/>
      <c r="D41" s="956"/>
      <c r="E41" s="41"/>
      <c r="F41" s="42"/>
      <c r="G41" s="42"/>
      <c r="H41" s="43"/>
      <c r="I41" s="39"/>
      <c r="J41" s="40"/>
      <c r="K41" s="283"/>
      <c r="L41" s="280"/>
      <c r="M41" s="405">
        <v>0.01</v>
      </c>
      <c r="N41" s="348">
        <f>N78*M41</f>
        <v>19.5595296875</v>
      </c>
    </row>
    <row r="42" spans="1:14" ht="15.75" thickBot="1">
      <c r="B42" s="957"/>
      <c r="C42" s="958"/>
      <c r="D42" s="958"/>
      <c r="E42" s="958"/>
      <c r="F42" s="958"/>
      <c r="G42" s="958"/>
      <c r="H42" s="959"/>
      <c r="I42" s="845"/>
      <c r="J42" s="846"/>
      <c r="K42" s="44"/>
      <c r="L42" s="847"/>
      <c r="M42" s="960"/>
      <c r="N42" s="108"/>
    </row>
    <row r="43" spans="1:14" ht="15.75" thickBot="1">
      <c r="B43" s="823" t="s">
        <v>953</v>
      </c>
      <c r="C43" s="824"/>
      <c r="D43" s="824"/>
      <c r="E43" s="824"/>
      <c r="F43" s="824"/>
      <c r="G43" s="824"/>
      <c r="H43" s="824"/>
      <c r="I43" s="824"/>
      <c r="J43" s="824"/>
      <c r="K43" s="824"/>
      <c r="L43" s="824"/>
      <c r="M43" s="825"/>
      <c r="N43" s="398">
        <f>SUM(N36:N42)</f>
        <v>19.5595296875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399590.04569606658</v>
      </c>
      <c r="N48" s="276">
        <f>K48*M48</f>
        <v>399590.04569606658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399590.04569606658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980"/>
      <c r="I71" s="76" t="s">
        <v>964</v>
      </c>
      <c r="J71" s="78" t="s">
        <v>1409</v>
      </c>
      <c r="K71" s="77" t="s">
        <v>966</v>
      </c>
      <c r="L71" s="851" t="s">
        <v>950</v>
      </c>
      <c r="M71" s="975"/>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32</v>
      </c>
      <c r="N72" s="399">
        <f>K72/M72</f>
        <v>1955.9529687499999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46"/>
      <c r="I77" s="129"/>
      <c r="J77" s="129"/>
      <c r="K77" s="129"/>
      <c r="L77" s="979"/>
      <c r="M77" s="848"/>
      <c r="N77" s="130"/>
    </row>
    <row r="78" spans="1:15" ht="15.75" thickBot="1">
      <c r="B78" s="829" t="s">
        <v>953</v>
      </c>
      <c r="C78" s="830"/>
      <c r="D78" s="830"/>
      <c r="E78" s="830"/>
      <c r="F78" s="830"/>
      <c r="G78" s="830"/>
      <c r="H78" s="830"/>
      <c r="I78" s="830"/>
      <c r="J78" s="830"/>
      <c r="K78" s="830"/>
      <c r="L78" s="830"/>
      <c r="M78" s="831"/>
      <c r="N78" s="464">
        <f>SUM(N72:N77)</f>
        <v>1955.9529687499999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401565.55819450406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80313.111638900824</v>
      </c>
      <c r="M85" s="858"/>
      <c r="N85" s="54"/>
    </row>
    <row r="86" spans="1:14">
      <c r="B86" s="92" t="s">
        <v>973</v>
      </c>
      <c r="C86" s="93"/>
      <c r="D86" s="93"/>
      <c r="E86" s="93"/>
      <c r="F86" s="93"/>
      <c r="G86" s="93"/>
      <c r="H86" s="93"/>
      <c r="I86" s="90"/>
      <c r="J86" s="91"/>
      <c r="K86" s="308">
        <v>0.05</v>
      </c>
      <c r="L86" s="857">
        <f>N80*K86</f>
        <v>20078.277909725206</v>
      </c>
      <c r="M86" s="858"/>
      <c r="N86" s="54"/>
    </row>
    <row r="87" spans="1:14" ht="15.75" thickBot="1">
      <c r="B87" s="94" t="s">
        <v>974</v>
      </c>
      <c r="C87" s="95"/>
      <c r="D87" s="95"/>
      <c r="E87" s="95"/>
      <c r="F87" s="95"/>
      <c r="G87" s="95"/>
      <c r="H87" s="95"/>
      <c r="I87" s="96"/>
      <c r="J87" s="97"/>
      <c r="K87" s="309">
        <v>0.05</v>
      </c>
      <c r="L87" s="859">
        <f>N80*K87</f>
        <v>20078.277909725206</v>
      </c>
      <c r="M87" s="860"/>
      <c r="N87" s="54"/>
    </row>
    <row r="88" spans="1:14" ht="15.75" thickBot="1">
      <c r="B88" s="823" t="s">
        <v>953</v>
      </c>
      <c r="C88" s="824"/>
      <c r="D88" s="824"/>
      <c r="E88" s="824"/>
      <c r="F88" s="824"/>
      <c r="G88" s="824"/>
      <c r="H88" s="824"/>
      <c r="I88" s="824"/>
      <c r="J88" s="824"/>
      <c r="K88" s="824"/>
      <c r="L88" s="824"/>
      <c r="M88" s="825"/>
      <c r="N88" s="55">
        <f>L85+L86+L87</f>
        <v>120469.66745835124</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522035.2256528553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1123</v>
      </c>
      <c r="C31" s="84" t="s">
        <v>2124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N78*M41</f>
        <v>62.590495000000004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62.590495000000004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32606.520694989787</v>
      </c>
      <c r="N48" s="276">
        <f>K48*M48</f>
        <v>34236.846729739278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34236.846729739278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5">
        <v>100</v>
      </c>
      <c r="N72" s="399">
        <f>K72/M72</f>
        <v>1251.8099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1251.8099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35551.247124739275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7110.249424947855</v>
      </c>
      <c r="M85" s="858"/>
      <c r="N85" s="54"/>
    </row>
    <row r="86" spans="1:14">
      <c r="B86" s="92" t="s">
        <v>973</v>
      </c>
      <c r="C86" s="93"/>
      <c r="D86" s="93"/>
      <c r="E86" s="93"/>
      <c r="F86" s="93"/>
      <c r="G86" s="93"/>
      <c r="H86" s="93"/>
      <c r="I86" s="90"/>
      <c r="J86" s="91"/>
      <c r="K86" s="308">
        <v>0.05</v>
      </c>
      <c r="L86" s="857">
        <f>N80*K86</f>
        <v>1777.5623562369638</v>
      </c>
      <c r="M86" s="858"/>
      <c r="N86" s="54"/>
    </row>
    <row r="87" spans="1:14" ht="15.75" thickBot="1">
      <c r="B87" s="94" t="s">
        <v>974</v>
      </c>
      <c r="C87" s="95"/>
      <c r="D87" s="95"/>
      <c r="E87" s="95"/>
      <c r="F87" s="95"/>
      <c r="G87" s="95"/>
      <c r="H87" s="95"/>
      <c r="I87" s="96"/>
      <c r="J87" s="97"/>
      <c r="K87" s="309">
        <v>0.05</v>
      </c>
      <c r="L87" s="859">
        <f>N80*K87</f>
        <v>1777.5623562369638</v>
      </c>
      <c r="M87" s="860"/>
      <c r="N87" s="54"/>
    </row>
    <row r="88" spans="1:14" ht="15.75" thickBot="1">
      <c r="B88" s="823" t="s">
        <v>953</v>
      </c>
      <c r="C88" s="824"/>
      <c r="D88" s="824"/>
      <c r="E88" s="824"/>
      <c r="F88" s="824"/>
      <c r="G88" s="824"/>
      <c r="H88" s="824"/>
      <c r="I88" s="824"/>
      <c r="J88" s="824"/>
      <c r="K88" s="824"/>
      <c r="L88" s="824"/>
      <c r="M88" s="825"/>
      <c r="N88" s="55">
        <f>L85+L86+L87</f>
        <v>10665.374137421783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46216.621262161061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H64" zoomScale="75" zoomScaleNormal="75" workbookViewId="0">
      <selection activeCell="O82" sqref="O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1124</v>
      </c>
      <c r="C31" s="84" t="s">
        <v>2125</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3095.366263928805</v>
      </c>
      <c r="L36" s="274"/>
      <c r="M36" s="340">
        <v>40</v>
      </c>
      <c r="N36" s="276">
        <f>K36/M36</f>
        <v>77.38415659822013</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5500.7123787180344</v>
      </c>
      <c r="L37" s="339"/>
      <c r="M37" s="340">
        <v>40</v>
      </c>
      <c r="N37" s="276">
        <f t="shared" ref="N37:N43" si="0">K37/M37</f>
        <v>137.51780946795085</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4946.6919114461252</v>
      </c>
      <c r="L38" s="339"/>
      <c r="M38" s="340">
        <v>40</v>
      </c>
      <c r="N38" s="276">
        <f t="shared" si="0"/>
        <v>123.66729778615313</v>
      </c>
    </row>
    <row r="39" spans="1:14">
      <c r="A39" s="116" t="s">
        <v>208</v>
      </c>
      <c r="B39" s="836" t="str">
        <f>VLOOKUP(A39,EQUIPOS!A9:D154,3,FALSE)</f>
        <v>Equipo de soldadura 400</v>
      </c>
      <c r="C39" s="837"/>
      <c r="D39" s="837"/>
      <c r="E39" s="837"/>
      <c r="F39" s="837"/>
      <c r="G39" s="837"/>
      <c r="H39" s="838"/>
      <c r="I39" s="425"/>
      <c r="J39" s="426"/>
      <c r="K39" s="273">
        <f>VLOOKUP(A39,EQUIPOS!A9:D166,4,FALSE)</f>
        <v>11847.688200315766</v>
      </c>
      <c r="L39" s="339"/>
      <c r="M39" s="340">
        <v>40</v>
      </c>
      <c r="N39" s="276">
        <f t="shared" si="0"/>
        <v>296.19220500789413</v>
      </c>
    </row>
    <row r="40" spans="1:14">
      <c r="A40" s="116" t="s">
        <v>210</v>
      </c>
      <c r="B40" s="836" t="str">
        <f>VLOOKUP(A40,EQUIPOS!A10:D154,3,FALSE)</f>
        <v>Equipo de soldadura 600</v>
      </c>
      <c r="C40" s="837"/>
      <c r="D40" s="837"/>
      <c r="E40" s="837"/>
      <c r="F40" s="837"/>
      <c r="G40" s="837"/>
      <c r="H40" s="838"/>
      <c r="I40" s="425"/>
      <c r="J40" s="426"/>
      <c r="K40" s="273">
        <f>VLOOKUP(A40,EQUIPOS!A10:D167,4,FALSE)</f>
        <v>15346.70544880902</v>
      </c>
      <c r="L40" s="339"/>
      <c r="M40" s="340">
        <v>40</v>
      </c>
      <c r="N40" s="276">
        <f t="shared" si="0"/>
        <v>383.66763622022552</v>
      </c>
    </row>
    <row r="41" spans="1:14">
      <c r="A41" s="116" t="s">
        <v>202</v>
      </c>
      <c r="B41" s="836" t="str">
        <f>VLOOKUP(A41,EQUIPOS!A11:D155,3,FALSE)</f>
        <v xml:space="preserve">Equipo de rayos X y/o ultrasonido
</v>
      </c>
      <c r="C41" s="837"/>
      <c r="D41" s="837"/>
      <c r="E41" s="837"/>
      <c r="F41" s="837"/>
      <c r="G41" s="837"/>
      <c r="H41" s="838"/>
      <c r="I41" s="425"/>
      <c r="J41" s="426"/>
      <c r="K41" s="273">
        <f>VLOOKUP(A41,EQUIPOS!A11:D168,4,FALSE)</f>
        <v>154150.835349937</v>
      </c>
      <c r="L41" s="339"/>
      <c r="M41" s="340">
        <v>4000</v>
      </c>
      <c r="N41" s="276">
        <f t="shared" si="0"/>
        <v>38.537708837484253</v>
      </c>
    </row>
    <row r="42" spans="1:14">
      <c r="A42" s="116" t="s">
        <v>294</v>
      </c>
      <c r="B42" s="836" t="str">
        <f>VLOOKUP(A42,EQUIPOS!A12:D156,3,FALSE)</f>
        <v>Puente grúa</v>
      </c>
      <c r="C42" s="837"/>
      <c r="D42" s="837"/>
      <c r="E42" s="837"/>
      <c r="F42" s="837"/>
      <c r="G42" s="837"/>
      <c r="H42" s="838"/>
      <c r="I42" s="425"/>
      <c r="J42" s="426"/>
      <c r="K42" s="273">
        <f>VLOOKUP(A42,EQUIPOS!A12:D169,4,FALSE)</f>
        <v>1174076.5635186057</v>
      </c>
      <c r="L42" s="339"/>
      <c r="M42" s="340">
        <v>40000</v>
      </c>
      <c r="N42" s="276">
        <f t="shared" si="0"/>
        <v>29.351914087965142</v>
      </c>
    </row>
    <row r="43" spans="1:14">
      <c r="A43" s="116" t="s">
        <v>334</v>
      </c>
      <c r="B43" s="836" t="str">
        <f>VLOOKUP(A43,EQUIPOS!A13:D157,3,FALSE)</f>
        <v>Taladro industrial</v>
      </c>
      <c r="C43" s="837"/>
      <c r="D43" s="837"/>
      <c r="E43" s="837"/>
      <c r="F43" s="837"/>
      <c r="G43" s="837"/>
      <c r="H43" s="838"/>
      <c r="I43" s="425"/>
      <c r="J43" s="426"/>
      <c r="K43" s="273">
        <f>VLOOKUP(A43,EQUIPOS!A13:D170,4,FALSE)</f>
        <v>4269.004296100803</v>
      </c>
      <c r="L43" s="339"/>
      <c r="M43" s="340">
        <v>40</v>
      </c>
      <c r="N43" s="276">
        <f t="shared" si="0"/>
        <v>106.72510740252008</v>
      </c>
    </row>
    <row r="44" spans="1:14">
      <c r="B44" s="836"/>
      <c r="C44" s="837"/>
      <c r="D44" s="837"/>
      <c r="E44" s="837"/>
      <c r="F44" s="837"/>
      <c r="G44" s="837"/>
      <c r="H44" s="838"/>
      <c r="I44" s="39"/>
      <c r="J44" s="40"/>
      <c r="K44" s="273"/>
      <c r="L44" s="280"/>
      <c r="M44" s="340"/>
      <c r="N44" s="276"/>
    </row>
    <row r="45" spans="1:14">
      <c r="B45" s="324"/>
      <c r="C45" s="325"/>
      <c r="D45" s="325"/>
      <c r="E45" s="325"/>
      <c r="F45" s="327"/>
      <c r="G45" s="327"/>
      <c r="H45" s="128"/>
      <c r="I45" s="39"/>
      <c r="J45" s="40"/>
      <c r="K45" s="273"/>
      <c r="L45" s="280"/>
      <c r="M45" s="281"/>
      <c r="N45" s="277"/>
    </row>
    <row r="46" spans="1:14">
      <c r="B46" s="843" t="s">
        <v>952</v>
      </c>
      <c r="C46" s="844"/>
      <c r="D46" s="844"/>
      <c r="E46" s="41"/>
      <c r="F46" s="42"/>
      <c r="G46" s="42"/>
      <c r="H46" s="43"/>
      <c r="I46" s="39"/>
      <c r="J46" s="40"/>
      <c r="K46" s="283"/>
      <c r="L46" s="280"/>
      <c r="M46" s="405">
        <v>0.1</v>
      </c>
      <c r="N46" s="348">
        <f>N83*M46</f>
        <v>209.53877274730041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SUM(N36:N46)</f>
        <v>1402.5826081557134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45839.899252016403</v>
      </c>
      <c r="N53" s="276">
        <f t="shared" ref="N53:N58" si="1">K53*M53</f>
        <v>229.19949626008201</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4201.5069794208184</v>
      </c>
      <c r="N54" s="276">
        <f t="shared" si="1"/>
        <v>21.007534897104094</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12044.230001096763</v>
      </c>
      <c r="N55" s="276">
        <f t="shared" si="1"/>
        <v>60.221150005483814</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11982.841388246416</v>
      </c>
      <c r="N56" s="276">
        <f t="shared" si="1"/>
        <v>119.82841388246416</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17607.986512084295</v>
      </c>
      <c r="N57" s="276">
        <f t="shared" si="1"/>
        <v>176.07986512084295</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3986.84129506095</v>
      </c>
      <c r="N58" s="276">
        <f t="shared" si="1"/>
        <v>3986.84129506095</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3" t="s">
        <v>953</v>
      </c>
      <c r="C61" s="824"/>
      <c r="D61" s="824"/>
      <c r="E61" s="824"/>
      <c r="F61" s="824"/>
      <c r="G61" s="824"/>
      <c r="H61" s="824"/>
      <c r="I61" s="824"/>
      <c r="J61" s="824"/>
      <c r="K61" s="824"/>
      <c r="L61" s="824"/>
      <c r="M61" s="825"/>
      <c r="N61" s="398">
        <f>SUM(N53:N60)</f>
        <v>4593.1777552269268</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B66" s="49"/>
      <c r="C66" s="321"/>
      <c r="D66" s="321"/>
      <c r="E66" s="321"/>
      <c r="F66" s="321"/>
      <c r="G66" s="321"/>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315"/>
      <c r="I68" s="283"/>
      <c r="J68" s="290"/>
      <c r="K68" s="283"/>
      <c r="L68" s="827"/>
      <c r="M68" s="828"/>
      <c r="N68" s="291"/>
    </row>
    <row r="69" spans="1:15">
      <c r="B69" s="49"/>
      <c r="C69" s="50"/>
      <c r="D69" s="50"/>
      <c r="E69" s="50"/>
      <c r="F69" s="50"/>
      <c r="G69" s="50"/>
      <c r="H69" s="315"/>
      <c r="I69" s="283"/>
      <c r="J69" s="290"/>
      <c r="K69" s="283"/>
      <c r="L69" s="827"/>
      <c r="M69" s="828"/>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101498.09999999999</v>
      </c>
      <c r="J79" s="297">
        <v>185</v>
      </c>
      <c r="K79" s="298">
        <f>VLOOKUP(A79,'MANO DE OBRA'!A9:D101,4,FALSE)</f>
        <v>187771.48499999999</v>
      </c>
      <c r="L79" s="53"/>
      <c r="M79" s="438">
        <v>320</v>
      </c>
      <c r="N79" s="399">
        <f t="shared" si="3"/>
        <v>586.78589062499998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4"/>
      <c r="J82" s="475"/>
      <c r="K82" s="478"/>
      <c r="L82" s="479"/>
      <c r="M82" s="480"/>
      <c r="N82" s="444"/>
    </row>
    <row r="83" spans="1:14" ht="15.75" thickBot="1">
      <c r="B83" s="829" t="s">
        <v>953</v>
      </c>
      <c r="C83" s="830"/>
      <c r="D83" s="830"/>
      <c r="E83" s="830"/>
      <c r="F83" s="830"/>
      <c r="G83" s="830"/>
      <c r="H83" s="830"/>
      <c r="I83" s="830"/>
      <c r="J83" s="830"/>
      <c r="K83" s="830"/>
      <c r="L83" s="830"/>
      <c r="M83" s="831"/>
      <c r="N83" s="464">
        <f>SUM(N77:N82)</f>
        <v>2095.3877274730039</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8091.1480908556441</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1618.229618171129</v>
      </c>
      <c r="M90" s="858"/>
      <c r="N90" s="54"/>
    </row>
    <row r="91" spans="1:14">
      <c r="B91" s="92" t="s">
        <v>973</v>
      </c>
      <c r="C91" s="93"/>
      <c r="D91" s="93"/>
      <c r="E91" s="93"/>
      <c r="F91" s="93"/>
      <c r="G91" s="93"/>
      <c r="H91" s="93"/>
      <c r="I91" s="90"/>
      <c r="J91" s="91"/>
      <c r="K91" s="308">
        <v>0.05</v>
      </c>
      <c r="L91" s="857">
        <f>N85*K91</f>
        <v>404.55740454278225</v>
      </c>
      <c r="M91" s="858"/>
      <c r="N91" s="54"/>
    </row>
    <row r="92" spans="1:14" ht="15.75" thickBot="1">
      <c r="B92" s="94" t="s">
        <v>974</v>
      </c>
      <c r="C92" s="95"/>
      <c r="D92" s="95"/>
      <c r="E92" s="95"/>
      <c r="F92" s="95"/>
      <c r="G92" s="95"/>
      <c r="H92" s="95"/>
      <c r="I92" s="96"/>
      <c r="J92" s="97"/>
      <c r="K92" s="309">
        <v>0.05</v>
      </c>
      <c r="L92" s="859">
        <f>N85*K92</f>
        <v>404.55740454278225</v>
      </c>
      <c r="M92" s="860"/>
      <c r="N92" s="54"/>
    </row>
    <row r="93" spans="1:14" ht="15.75" thickBot="1">
      <c r="B93" s="823" t="s">
        <v>953</v>
      </c>
      <c r="C93" s="824"/>
      <c r="D93" s="824"/>
      <c r="E93" s="824"/>
      <c r="F93" s="824"/>
      <c r="G93" s="824"/>
      <c r="H93" s="824"/>
      <c r="I93" s="824"/>
      <c r="J93" s="824"/>
      <c r="K93" s="824"/>
      <c r="L93" s="824"/>
      <c r="M93" s="825"/>
      <c r="N93" s="55">
        <f>L90+L91+L92</f>
        <v>2427.3444272566935</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10518.492518112338</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1125</v>
      </c>
      <c r="C31" s="84" t="s">
        <v>2127</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3095.366263928805</v>
      </c>
      <c r="L36" s="274"/>
      <c r="M36" s="340">
        <v>40</v>
      </c>
      <c r="N36" s="276">
        <f t="shared" ref="N36:N41" si="0">K36/M36</f>
        <v>77.38415659822013</v>
      </c>
    </row>
    <row r="37" spans="1:14">
      <c r="A37" s="116" t="s">
        <v>334</v>
      </c>
      <c r="B37" s="836" t="str">
        <f>VLOOKUP(A37,EQUIPOS!A7:D154,3,FALSE)</f>
        <v>Taladro industrial</v>
      </c>
      <c r="C37" s="837"/>
      <c r="D37" s="837"/>
      <c r="E37" s="837"/>
      <c r="F37" s="837"/>
      <c r="G37" s="837"/>
      <c r="H37" s="838"/>
      <c r="I37" s="425"/>
      <c r="J37" s="426"/>
      <c r="K37" s="273">
        <f>VLOOKUP(A37,EQUIPOS!A7:D164,4,FALSE)</f>
        <v>4269.004296100803</v>
      </c>
      <c r="L37" s="339"/>
      <c r="M37" s="340">
        <v>40</v>
      </c>
      <c r="N37" s="276">
        <f t="shared" si="0"/>
        <v>106.72510740252008</v>
      </c>
    </row>
    <row r="38" spans="1:14">
      <c r="A38" s="116" t="s">
        <v>195</v>
      </c>
      <c r="B38" s="836" t="str">
        <f>VLOOKUP(A38,EQUIPOS!A8:D154,3,FALSE)</f>
        <v xml:space="preserve">Equipo de oxicorte, Capacidad de corte: hasta 6´´ (152mm) </v>
      </c>
      <c r="C38" s="837"/>
      <c r="D38" s="837"/>
      <c r="E38" s="837"/>
      <c r="F38" s="837"/>
      <c r="G38" s="837"/>
      <c r="H38" s="838"/>
      <c r="I38" s="425"/>
      <c r="J38" s="426"/>
      <c r="K38" s="273">
        <f>VLOOKUP(A38,EQUIPOS!A8:D165,4,FALSE)</f>
        <v>5500.7123787180344</v>
      </c>
      <c r="L38" s="339"/>
      <c r="M38" s="340">
        <v>40</v>
      </c>
      <c r="N38" s="276">
        <f t="shared" si="0"/>
        <v>137.51780946795085</v>
      </c>
    </row>
    <row r="39" spans="1:14">
      <c r="A39" s="116" t="s">
        <v>204</v>
      </c>
      <c r="B39" s="836" t="str">
        <f>VLOOKUP(A39,EQUIPOS!A9:D154,3,FALSE)</f>
        <v xml:space="preserve">Equipo de soldadura 250 AMP
</v>
      </c>
      <c r="C39" s="837"/>
      <c r="D39" s="837"/>
      <c r="E39" s="837"/>
      <c r="F39" s="837"/>
      <c r="G39" s="837"/>
      <c r="H39" s="838"/>
      <c r="I39" s="425"/>
      <c r="J39" s="426"/>
      <c r="K39" s="273">
        <f>VLOOKUP(A39,EQUIPOS!A9:D166,4,FALSE)</f>
        <v>4946.6919114461252</v>
      </c>
      <c r="L39" s="339"/>
      <c r="M39" s="340">
        <v>40</v>
      </c>
      <c r="N39" s="276">
        <f t="shared" si="0"/>
        <v>123.66729778615313</v>
      </c>
    </row>
    <row r="40" spans="1:14">
      <c r="A40" s="116" t="s">
        <v>208</v>
      </c>
      <c r="B40" s="836" t="str">
        <f>VLOOKUP(A40,EQUIPOS!A10:D154,3,FALSE)</f>
        <v>Equipo de soldadura 400</v>
      </c>
      <c r="C40" s="837"/>
      <c r="D40" s="837"/>
      <c r="E40" s="837"/>
      <c r="F40" s="837"/>
      <c r="G40" s="837"/>
      <c r="H40" s="838"/>
      <c r="I40" s="425"/>
      <c r="J40" s="426"/>
      <c r="K40" s="273">
        <f>VLOOKUP(A40,EQUIPOS!A10:D167,4,FALSE)</f>
        <v>11847.688200315766</v>
      </c>
      <c r="L40" s="339"/>
      <c r="M40" s="340">
        <v>40</v>
      </c>
      <c r="N40" s="276">
        <f t="shared" si="0"/>
        <v>296.19220500789413</v>
      </c>
    </row>
    <row r="41" spans="1:14">
      <c r="A41" s="116" t="s">
        <v>210</v>
      </c>
      <c r="B41" s="836" t="str">
        <f>VLOOKUP(A41,EQUIPOS!A11:D155,3,FALSE)</f>
        <v>Equipo de soldadura 600</v>
      </c>
      <c r="C41" s="837"/>
      <c r="D41" s="837"/>
      <c r="E41" s="837"/>
      <c r="F41" s="837"/>
      <c r="G41" s="837"/>
      <c r="H41" s="838"/>
      <c r="I41" s="425"/>
      <c r="J41" s="426"/>
      <c r="K41" s="273">
        <f>VLOOKUP(A41,EQUIPOS!A11:D168,4,FALSE)</f>
        <v>15346.70544880902</v>
      </c>
      <c r="L41" s="339"/>
      <c r="M41" s="340">
        <v>40</v>
      </c>
      <c r="N41" s="276">
        <f t="shared" si="0"/>
        <v>383.66763622022552</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104.76938637365021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1229.923598856614</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45839.899252016403</v>
      </c>
      <c r="N51" s="276">
        <f t="shared" ref="N51:N56" si="1">K51*M51</f>
        <v>229.19949626008201</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4201.5069794208184</v>
      </c>
      <c r="N52" s="276">
        <f t="shared" si="1"/>
        <v>21.007534897104094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12044.230001096763</v>
      </c>
      <c r="N53" s="276">
        <f t="shared" si="1"/>
        <v>60.221150005483814</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11982.841388246416</v>
      </c>
      <c r="N54" s="276">
        <f t="shared" si="1"/>
        <v>119.82841388246416</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17607.986512084295</v>
      </c>
      <c r="N55" s="276">
        <f t="shared" si="1"/>
        <v>176.07986512084295</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3986.84129506095</v>
      </c>
      <c r="N56" s="276">
        <f t="shared" si="1"/>
        <v>3986.84129506095</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SUM(N51:N58)</f>
        <v>4593.1777552269268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10"/>
      <c r="C80" s="811"/>
      <c r="D80" s="811"/>
      <c r="E80" s="811"/>
      <c r="F80" s="811"/>
      <c r="G80" s="811"/>
      <c r="H80" s="811"/>
      <c r="I80" s="474"/>
      <c r="J80" s="475"/>
      <c r="K80" s="476"/>
      <c r="L80" s="479"/>
      <c r="M80" s="480"/>
      <c r="N80" s="444"/>
    </row>
    <row r="81" spans="1:14" ht="15.75" thickBot="1">
      <c r="B81" s="829" t="s">
        <v>953</v>
      </c>
      <c r="C81" s="830"/>
      <c r="D81" s="830"/>
      <c r="E81" s="830"/>
      <c r="F81" s="830"/>
      <c r="G81" s="830"/>
      <c r="H81" s="830"/>
      <c r="I81" s="830"/>
      <c r="J81" s="830"/>
      <c r="K81" s="830"/>
      <c r="L81" s="830"/>
      <c r="M81" s="831"/>
      <c r="N81" s="305">
        <f>SUM(N75:N80)</f>
        <v>2095.3877274730039</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7918.489081556545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1583.697816311309</v>
      </c>
      <c r="M88" s="858"/>
      <c r="N88" s="54"/>
    </row>
    <row r="89" spans="1:14">
      <c r="B89" s="92" t="s">
        <v>973</v>
      </c>
      <c r="C89" s="93"/>
      <c r="D89" s="93"/>
      <c r="E89" s="93"/>
      <c r="F89" s="93"/>
      <c r="G89" s="93"/>
      <c r="H89" s="93"/>
      <c r="I89" s="90"/>
      <c r="J89" s="91"/>
      <c r="K89" s="308">
        <v>0.05</v>
      </c>
      <c r="L89" s="857">
        <f>N83*K89</f>
        <v>395.92445407782725</v>
      </c>
      <c r="M89" s="858"/>
      <c r="N89" s="54"/>
    </row>
    <row r="90" spans="1:14" ht="15.75" thickBot="1">
      <c r="B90" s="94" t="s">
        <v>974</v>
      </c>
      <c r="C90" s="95"/>
      <c r="D90" s="95"/>
      <c r="E90" s="95"/>
      <c r="F90" s="95"/>
      <c r="G90" s="95"/>
      <c r="H90" s="95"/>
      <c r="I90" s="96"/>
      <c r="J90" s="97"/>
      <c r="K90" s="309">
        <v>0.05</v>
      </c>
      <c r="L90" s="859">
        <f>N83*K90</f>
        <v>395.92445407782725</v>
      </c>
      <c r="M90" s="860"/>
      <c r="N90" s="54"/>
    </row>
    <row r="91" spans="1:14" ht="15.75" thickBot="1">
      <c r="B91" s="823" t="s">
        <v>953</v>
      </c>
      <c r="C91" s="824"/>
      <c r="D91" s="824"/>
      <c r="E91" s="824"/>
      <c r="F91" s="824"/>
      <c r="G91" s="824"/>
      <c r="H91" s="824"/>
      <c r="I91" s="824"/>
      <c r="J91" s="824"/>
      <c r="K91" s="824"/>
      <c r="L91" s="824"/>
      <c r="M91" s="825"/>
      <c r="N91" s="55">
        <f>L88+L89+L90</f>
        <v>2375.5467244669635</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10294.035806023508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1126</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1325</v>
      </c>
      <c r="B61" s="49" t="str">
        <f>VLOOKUP(A61,TRANSPORTE!A3:D117,3,FALSE)</f>
        <v xml:space="preserve">Transporte de estructuras metálicas </v>
      </c>
      <c r="C61" s="321"/>
      <c r="D61" s="321"/>
      <c r="E61" s="321"/>
      <c r="F61" s="321"/>
      <c r="G61" s="321"/>
      <c r="H61" s="315" t="s">
        <v>2043</v>
      </c>
      <c r="I61" s="283">
        <v>1</v>
      </c>
      <c r="J61" s="290">
        <v>1</v>
      </c>
      <c r="K61" s="283">
        <f>I61*J61</f>
        <v>1</v>
      </c>
      <c r="L61" s="827">
        <f>VLOOKUP(A61,TRANSPORTE!A3:D117,4,FALSE)</f>
        <v>11.543866525137757</v>
      </c>
      <c r="M61" s="828"/>
      <c r="N61" s="291">
        <f>K61*L61</f>
        <v>11.543866525137757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11.543866525137757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11.543866525137757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2.3087733050275516</v>
      </c>
      <c r="M85" s="858"/>
      <c r="N85" s="54"/>
    </row>
    <row r="86" spans="1:14">
      <c r="B86" s="92" t="s">
        <v>973</v>
      </c>
      <c r="C86" s="93"/>
      <c r="D86" s="93"/>
      <c r="E86" s="93"/>
      <c r="F86" s="93"/>
      <c r="G86" s="93"/>
      <c r="H86" s="93"/>
      <c r="I86" s="90"/>
      <c r="J86" s="91"/>
      <c r="K86" s="308">
        <v>0.05</v>
      </c>
      <c r="L86" s="857">
        <f>N80*K86</f>
        <v>0.57719332625688791</v>
      </c>
      <c r="M86" s="858"/>
      <c r="N86" s="54"/>
    </row>
    <row r="87" spans="1:14" ht="15.75" thickBot="1">
      <c r="B87" s="94" t="s">
        <v>974</v>
      </c>
      <c r="C87" s="95"/>
      <c r="D87" s="95"/>
      <c r="E87" s="95"/>
      <c r="F87" s="95"/>
      <c r="G87" s="95"/>
      <c r="H87" s="95"/>
      <c r="I87" s="96"/>
      <c r="J87" s="97"/>
      <c r="K87" s="309">
        <v>0.05</v>
      </c>
      <c r="L87" s="859">
        <f>N80*K87</f>
        <v>0.57719332625688791</v>
      </c>
      <c r="M87" s="860"/>
      <c r="N87" s="54"/>
    </row>
    <row r="88" spans="1:14" ht="15.75" thickBot="1">
      <c r="B88" s="823" t="s">
        <v>953</v>
      </c>
      <c r="C88" s="824"/>
      <c r="D88" s="824"/>
      <c r="E88" s="824"/>
      <c r="F88" s="824"/>
      <c r="G88" s="824"/>
      <c r="H88" s="824"/>
      <c r="I88" s="824"/>
      <c r="J88" s="824"/>
      <c r="K88" s="824"/>
      <c r="L88" s="824"/>
      <c r="M88" s="825"/>
      <c r="N88" s="55">
        <f>L85+L86+L87</f>
        <v>3.4631599575413277</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55">
        <f>N80+N88</f>
        <v>15.007026482679084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1127</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3095.366263928805</v>
      </c>
      <c r="L36" s="274"/>
      <c r="M36" s="340">
        <v>40</v>
      </c>
      <c r="N36" s="276">
        <f t="shared" ref="N36:N41" si="0">K36/M36</f>
        <v>77.38415659822013</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5500.7123787180344</v>
      </c>
      <c r="L37" s="339"/>
      <c r="M37" s="340">
        <v>400</v>
      </c>
      <c r="N37" s="276">
        <f t="shared" si="0"/>
        <v>13.751780946795087</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4946.6919114461252</v>
      </c>
      <c r="L38" s="339"/>
      <c r="M38" s="340">
        <v>400</v>
      </c>
      <c r="N38" s="276">
        <f t="shared" si="0"/>
        <v>12.366729778615314</v>
      </c>
    </row>
    <row r="39" spans="1:14">
      <c r="A39" s="116" t="s">
        <v>208</v>
      </c>
      <c r="B39" s="836" t="str">
        <f>VLOOKUP(A39,EQUIPOS!A9:D154,3,FALSE)</f>
        <v>Equipo de soldadura 400</v>
      </c>
      <c r="C39" s="837"/>
      <c r="D39" s="837"/>
      <c r="E39" s="837"/>
      <c r="F39" s="837"/>
      <c r="G39" s="837"/>
      <c r="H39" s="838"/>
      <c r="I39" s="425"/>
      <c r="J39" s="426"/>
      <c r="K39" s="273">
        <f>VLOOKUP(A39,EQUIPOS!A9:D166,4,FALSE)</f>
        <v>11847.688200315766</v>
      </c>
      <c r="L39" s="339"/>
      <c r="M39" s="340">
        <v>400</v>
      </c>
      <c r="N39" s="276">
        <f t="shared" si="0"/>
        <v>29.619220500789414</v>
      </c>
    </row>
    <row r="40" spans="1:14">
      <c r="A40" s="116" t="s">
        <v>210</v>
      </c>
      <c r="B40" s="836" t="str">
        <f>VLOOKUP(A40,EQUIPOS!A10:D154,3,FALSE)</f>
        <v>Equipo de soldadura 600</v>
      </c>
      <c r="C40" s="837"/>
      <c r="D40" s="837"/>
      <c r="E40" s="837"/>
      <c r="F40" s="837"/>
      <c r="G40" s="837"/>
      <c r="H40" s="838"/>
      <c r="I40" s="425"/>
      <c r="J40" s="426"/>
      <c r="K40" s="273">
        <f>VLOOKUP(A40,EQUIPOS!A10:D167,4,FALSE)</f>
        <v>15346.70544880902</v>
      </c>
      <c r="L40" s="339"/>
      <c r="M40" s="340">
        <v>400</v>
      </c>
      <c r="N40" s="276">
        <f t="shared" si="0"/>
        <v>38.366763622022546</v>
      </c>
    </row>
    <row r="41" spans="1:14">
      <c r="A41" s="116" t="s">
        <v>243</v>
      </c>
      <c r="B41" s="836" t="str">
        <f>VLOOKUP(A41,EQUIPOS!A11:D155,3,FALSE)</f>
        <v>Grúa 10 ton</v>
      </c>
      <c r="C41" s="837"/>
      <c r="D41" s="837"/>
      <c r="E41" s="837"/>
      <c r="F41" s="837"/>
      <c r="G41" s="837"/>
      <c r="H41" s="838"/>
      <c r="I41" s="425"/>
      <c r="J41" s="426"/>
      <c r="K41" s="273">
        <f>VLOOKUP(A41,EQUIPOS!A11:D168,4,FALSE)</f>
        <v>185721.97583572831</v>
      </c>
      <c r="L41" s="339"/>
      <c r="M41" s="340">
        <v>400</v>
      </c>
      <c r="N41" s="276">
        <f t="shared" si="0"/>
        <v>464.30493958932078</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104.76938637365021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740.56297740941341</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45839.899252016403</v>
      </c>
      <c r="N51" s="276">
        <f>K51*M51</f>
        <v>229.19949626008201</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4201.5069794208184</v>
      </c>
      <c r="N52" s="276">
        <f t="shared" ref="N52:N58" si="1">K52*M52</f>
        <v>21.007534897104094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12044.230001096763</v>
      </c>
      <c r="N53" s="276">
        <f t="shared" si="1"/>
        <v>60.221150005483814</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11982.841388246416</v>
      </c>
      <c r="N54" s="276">
        <f t="shared" si="1"/>
        <v>119.82841388246416</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17607.986512084295</v>
      </c>
      <c r="N55" s="276">
        <f t="shared" si="1"/>
        <v>176.07986512084295</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50267.469952070394</v>
      </c>
      <c r="N56" s="276">
        <f t="shared" si="1"/>
        <v>25.133734976035196</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119203.73607359907</v>
      </c>
      <c r="N57" s="276">
        <f t="shared" si="1"/>
        <v>119.20373607359907</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20519.71894683384</v>
      </c>
      <c r="N58" s="276">
        <f t="shared" si="1"/>
        <v>20.519718946833841</v>
      </c>
    </row>
    <row r="59" spans="1:14" ht="15.75" thickBot="1">
      <c r="B59" s="823" t="s">
        <v>953</v>
      </c>
      <c r="C59" s="824"/>
      <c r="D59" s="824"/>
      <c r="E59" s="824"/>
      <c r="F59" s="824"/>
      <c r="G59" s="824"/>
      <c r="H59" s="824"/>
      <c r="I59" s="824"/>
      <c r="J59" s="824"/>
      <c r="K59" s="824"/>
      <c r="L59" s="824"/>
      <c r="M59" s="825"/>
      <c r="N59" s="398">
        <f>SUM(N51:N58)</f>
        <v>771.19365016244512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10"/>
      <c r="C80" s="811"/>
      <c r="D80" s="811"/>
      <c r="E80" s="811"/>
      <c r="F80" s="811"/>
      <c r="G80" s="811"/>
      <c r="H80" s="811"/>
      <c r="I80" s="474"/>
      <c r="J80" s="475"/>
      <c r="K80" s="478"/>
      <c r="L80" s="479"/>
      <c r="M80" s="480"/>
      <c r="N80" s="399"/>
    </row>
    <row r="81" spans="1:14" ht="15.75" thickBot="1">
      <c r="B81" s="829" t="s">
        <v>953</v>
      </c>
      <c r="C81" s="830"/>
      <c r="D81" s="830"/>
      <c r="E81" s="830"/>
      <c r="F81" s="830"/>
      <c r="G81" s="830"/>
      <c r="H81" s="830"/>
      <c r="I81" s="830"/>
      <c r="J81" s="830"/>
      <c r="K81" s="830"/>
      <c r="L81" s="830"/>
      <c r="M81" s="831"/>
      <c r="N81" s="305">
        <f>SUM(N75:N80)</f>
        <v>2095.3877274730039</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3607.1443550448626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721.42887100897258</v>
      </c>
      <c r="M88" s="858"/>
      <c r="N88" s="54"/>
    </row>
    <row r="89" spans="1:14">
      <c r="B89" s="92" t="s">
        <v>973</v>
      </c>
      <c r="C89" s="93"/>
      <c r="D89" s="93"/>
      <c r="E89" s="93"/>
      <c r="F89" s="93"/>
      <c r="G89" s="93"/>
      <c r="H89" s="93"/>
      <c r="I89" s="90"/>
      <c r="J89" s="91"/>
      <c r="K89" s="308">
        <v>0.05</v>
      </c>
      <c r="L89" s="857">
        <f>N83*K89</f>
        <v>180.35721775224314</v>
      </c>
      <c r="M89" s="858"/>
      <c r="N89" s="54"/>
    </row>
    <row r="90" spans="1:14" ht="15.75" thickBot="1">
      <c r="B90" s="94" t="s">
        <v>974</v>
      </c>
      <c r="C90" s="95"/>
      <c r="D90" s="95"/>
      <c r="E90" s="95"/>
      <c r="F90" s="95"/>
      <c r="G90" s="95"/>
      <c r="H90" s="95"/>
      <c r="I90" s="96"/>
      <c r="J90" s="97"/>
      <c r="K90" s="309">
        <v>0.05</v>
      </c>
      <c r="L90" s="859">
        <f>N83*K90</f>
        <v>180.35721775224314</v>
      </c>
      <c r="M90" s="860"/>
      <c r="N90" s="54"/>
    </row>
    <row r="91" spans="1:14" ht="15.75" thickBot="1">
      <c r="B91" s="823" t="s">
        <v>953</v>
      </c>
      <c r="C91" s="824"/>
      <c r="D91" s="824"/>
      <c r="E91" s="824"/>
      <c r="F91" s="824"/>
      <c r="G91" s="824"/>
      <c r="H91" s="824"/>
      <c r="I91" s="824"/>
      <c r="J91" s="824"/>
      <c r="K91" s="824"/>
      <c r="L91" s="824"/>
      <c r="M91" s="825"/>
      <c r="N91" s="55">
        <f>L88+L89+L90</f>
        <v>1082.1433065134588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4689.2876615583209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2.75" customHeight="1" thickBot="1">
      <c r="A31" t="s">
        <v>1844</v>
      </c>
      <c r="B31" s="83" t="s">
        <v>1128</v>
      </c>
      <c r="C31" s="963" t="s">
        <v>2131</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2266.1202429703994</v>
      </c>
      <c r="L36" s="274"/>
      <c r="M36" s="340">
        <v>4</v>
      </c>
      <c r="N36" s="276">
        <f>K36/M36</f>
        <v>566.53006074259986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1682.3057595376249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431656.23858431325</v>
      </c>
      <c r="N48" s="276">
        <f>K48*M48</f>
        <v>4316.5623858431327</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130932.56647308193</v>
      </c>
      <c r="N49" s="276">
        <f>K49*M49</f>
        <v>130932.56647308193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457885.95503553038</v>
      </c>
      <c r="N50" s="276">
        <f>K50*M50</f>
        <v>167128.37358796858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302377.5024468936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29.384387518532471</v>
      </c>
      <c r="M58" s="828"/>
      <c r="N58" s="291">
        <f>K58*L58</f>
        <v>8.2276285051890934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8.2276285051890934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11157.756987950248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315225.79282288667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63045.158564577338</v>
      </c>
      <c r="M82" s="858"/>
      <c r="N82" s="54"/>
    </row>
    <row r="83" spans="1:14">
      <c r="B83" s="92" t="s">
        <v>973</v>
      </c>
      <c r="C83" s="93"/>
      <c r="D83" s="93"/>
      <c r="E83" s="93"/>
      <c r="F83" s="93"/>
      <c r="G83" s="93"/>
      <c r="H83" s="93"/>
      <c r="I83" s="90"/>
      <c r="J83" s="91"/>
      <c r="K83" s="308">
        <v>0.05</v>
      </c>
      <c r="L83" s="857">
        <f>N77*K83</f>
        <v>15761.289641144334</v>
      </c>
      <c r="M83" s="858"/>
      <c r="N83" s="54"/>
    </row>
    <row r="84" spans="1:14" ht="15.75" thickBot="1">
      <c r="B84" s="94" t="s">
        <v>974</v>
      </c>
      <c r="C84" s="95"/>
      <c r="D84" s="95"/>
      <c r="E84" s="95"/>
      <c r="F84" s="95"/>
      <c r="G84" s="95"/>
      <c r="H84" s="95"/>
      <c r="I84" s="96"/>
      <c r="J84" s="97"/>
      <c r="K84" s="309">
        <v>0.05</v>
      </c>
      <c r="L84" s="859">
        <f>N77*K84</f>
        <v>15761.289641144334</v>
      </c>
      <c r="M84" s="860"/>
      <c r="N84" s="54"/>
    </row>
    <row r="85" spans="1:14" ht="15.75" thickBot="1">
      <c r="B85" s="823" t="s">
        <v>953</v>
      </c>
      <c r="C85" s="824"/>
      <c r="D85" s="824"/>
      <c r="E85" s="824"/>
      <c r="F85" s="824"/>
      <c r="G85" s="824"/>
      <c r="H85" s="824"/>
      <c r="I85" s="824"/>
      <c r="J85" s="824"/>
      <c r="K85" s="824"/>
      <c r="L85" s="824"/>
      <c r="M85" s="825"/>
      <c r="N85" s="55">
        <f>L82+L83+L84</f>
        <v>94567.737846866003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409793.53066975268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5" customHeight="1" thickBot="1">
      <c r="A31" t="s">
        <v>1844</v>
      </c>
      <c r="B31" s="83" t="s">
        <v>1129</v>
      </c>
      <c r="C31" s="984" t="s">
        <v>2132</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2266.1202429703994</v>
      </c>
      <c r="L36" s="274"/>
      <c r="M36" s="445">
        <v>4</v>
      </c>
      <c r="N36" s="276">
        <f>K36/M36</f>
        <v>566.53006074259986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1115.7756987950249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1682.3057595376249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431656.23858431325</v>
      </c>
      <c r="N48" s="276">
        <f>K48*M48</f>
        <v>8633.1247716862654</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130932.56647308193</v>
      </c>
      <c r="N49" s="276">
        <f>K49*M49</f>
        <v>130932.56647308193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457885.95503553038</v>
      </c>
      <c r="N50" s="276">
        <f>K50*M50</f>
        <v>210627.53931634399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350193.23056111217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29.384387518532471</v>
      </c>
      <c r="M58" s="828"/>
      <c r="N58" s="291">
        <f>K58*L58</f>
        <v>8.2276285051890934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8.2276285051890934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11157.756987950248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363041.52093710523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72608.304187421047</v>
      </c>
      <c r="M82" s="858"/>
      <c r="N82" s="54"/>
    </row>
    <row r="83" spans="1:14">
      <c r="B83" s="92" t="s">
        <v>973</v>
      </c>
      <c r="C83" s="93"/>
      <c r="D83" s="93"/>
      <c r="E83" s="93"/>
      <c r="F83" s="93"/>
      <c r="G83" s="93"/>
      <c r="H83" s="93"/>
      <c r="I83" s="90"/>
      <c r="J83" s="91"/>
      <c r="K83" s="308">
        <v>0.05</v>
      </c>
      <c r="L83" s="857">
        <f>N77*K83</f>
        <v>18152.076046855262</v>
      </c>
      <c r="M83" s="858"/>
      <c r="N83" s="54"/>
    </row>
    <row r="84" spans="1:14" ht="15.75" thickBot="1">
      <c r="B84" s="94" t="s">
        <v>974</v>
      </c>
      <c r="C84" s="95"/>
      <c r="D84" s="95"/>
      <c r="E84" s="95"/>
      <c r="F84" s="95"/>
      <c r="G84" s="95"/>
      <c r="H84" s="95"/>
      <c r="I84" s="96"/>
      <c r="J84" s="97"/>
      <c r="K84" s="309">
        <v>0.05</v>
      </c>
      <c r="L84" s="859">
        <f>N77*K84</f>
        <v>18152.076046855262</v>
      </c>
      <c r="M84" s="860"/>
      <c r="N84" s="54"/>
    </row>
    <row r="85" spans="1:14" ht="15.75" thickBot="1">
      <c r="B85" s="823" t="s">
        <v>953</v>
      </c>
      <c r="C85" s="824"/>
      <c r="D85" s="824"/>
      <c r="E85" s="824"/>
      <c r="F85" s="824"/>
      <c r="G85" s="824"/>
      <c r="H85" s="824"/>
      <c r="I85" s="824"/>
      <c r="J85" s="824"/>
      <c r="K85" s="824"/>
      <c r="L85" s="824"/>
      <c r="M85" s="825"/>
      <c r="N85" s="55">
        <f>L82+L83+L84</f>
        <v>108912.45628113157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471953.97721823677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1676</v>
      </c>
      <c r="C31" s="84" t="s">
        <v>2133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310</v>
      </c>
      <c r="B36" s="836" t="str">
        <f>VLOOKUP(A36,EQUIPOS!A6:D154,3,FALSE)</f>
        <v>Retroexcavadora A25C</v>
      </c>
      <c r="C36" s="837"/>
      <c r="D36" s="837"/>
      <c r="E36" s="837"/>
      <c r="F36" s="837"/>
      <c r="G36" s="837"/>
      <c r="H36" s="838"/>
      <c r="I36" s="271"/>
      <c r="J36" s="272"/>
      <c r="K36" s="273">
        <f>VLOOKUP(A36,EQUIPOS!A6:D163,4,FALSE)</f>
        <v>193150.85486915745</v>
      </c>
      <c r="L36" s="274"/>
      <c r="M36" s="340">
        <v>3</v>
      </c>
      <c r="N36" s="276">
        <f>K36/M36</f>
        <v>64383.618289719154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1487.7009317267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65871.319221445854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431656.23858431325</v>
      </c>
      <c r="N48" s="276">
        <f>K48*M48</f>
        <v>8633.1247716862654</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50366.410844266931</v>
      </c>
      <c r="N49" s="276">
        <f>K49*M49</f>
        <v>23168.548988362789</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610278.33945138042</v>
      </c>
      <c r="N50" s="276">
        <f>K50*M50</f>
        <v>610278.33945138042</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642080.01321142947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29.384387518532471</v>
      </c>
      <c r="M58" s="828"/>
      <c r="N58" s="291">
        <f>K58*L58</f>
        <v>8.2276285051890934</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827">
        <f>VLOOKUP(A59,TRANSPORTE!A1:D117,4,FALSE)</f>
        <v>1318.0996686884564</v>
      </c>
      <c r="M59" s="828"/>
      <c r="N59" s="291">
        <f>K59*L59</f>
        <v>606.32584759668998</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614.55347610187903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24</v>
      </c>
      <c r="N69" s="399">
        <f>K69/M69</f>
        <v>10431.749166666666</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14877.009317266999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723442.89522624412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144688.57904524883</v>
      </c>
      <c r="M82" s="858"/>
      <c r="N82" s="54"/>
    </row>
    <row r="83" spans="1:14">
      <c r="B83" s="92" t="s">
        <v>973</v>
      </c>
      <c r="C83" s="93"/>
      <c r="D83" s="93"/>
      <c r="E83" s="93"/>
      <c r="F83" s="93"/>
      <c r="G83" s="93"/>
      <c r="H83" s="93"/>
      <c r="I83" s="90"/>
      <c r="J83" s="91"/>
      <c r="K83" s="308">
        <v>0.05</v>
      </c>
      <c r="L83" s="857">
        <f>N77*K83</f>
        <v>36172.144761312207</v>
      </c>
      <c r="M83" s="858"/>
      <c r="N83" s="54"/>
    </row>
    <row r="84" spans="1:14" ht="15.75" thickBot="1">
      <c r="B84" s="94" t="s">
        <v>974</v>
      </c>
      <c r="C84" s="95"/>
      <c r="D84" s="95"/>
      <c r="E84" s="95"/>
      <c r="F84" s="95"/>
      <c r="G84" s="95"/>
      <c r="H84" s="95"/>
      <c r="I84" s="96"/>
      <c r="J84" s="97"/>
      <c r="K84" s="309">
        <v>0.05</v>
      </c>
      <c r="L84" s="859">
        <f>N77*K84</f>
        <v>36172.144761312207</v>
      </c>
      <c r="M84" s="860"/>
      <c r="N84" s="54"/>
    </row>
    <row r="85" spans="1:14" ht="15.75" thickBot="1">
      <c r="B85" s="823" t="s">
        <v>953</v>
      </c>
      <c r="C85" s="824"/>
      <c r="D85" s="824"/>
      <c r="E85" s="824"/>
      <c r="F85" s="824"/>
      <c r="G85" s="824"/>
      <c r="H85" s="824"/>
      <c r="I85" s="824"/>
      <c r="J85" s="824"/>
      <c r="K85" s="824"/>
      <c r="L85" s="824"/>
      <c r="M85" s="825"/>
      <c r="N85" s="55">
        <f>L82+L83+L84</f>
        <v>217032.86856787323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940475.76379411737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1130</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340">
        <v>0.5</v>
      </c>
      <c r="N36" s="276">
        <f>K36/M36</f>
        <v>9966.905959976024</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128279.99772547607</v>
      </c>
      <c r="L37" s="339"/>
      <c r="M37" s="340">
        <v>1.5</v>
      </c>
      <c r="N37" s="276">
        <f>K37/M37</f>
        <v>85519.998483650721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2975.4018634534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98462.306307080144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50366.410844266931</v>
      </c>
      <c r="N48" s="276">
        <f>K48*M48</f>
        <v>29212.518289674819</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231031.58011968163</v>
      </c>
      <c r="N49" s="276">
        <f>K49*M49</f>
        <v>231031.58011968163</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260244.09840935646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1318.0996686884564</v>
      </c>
      <c r="M58" s="828"/>
      <c r="N58" s="291">
        <f>K58*L58</f>
        <v>1318.0996686884564</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1318.0996686884564</v>
      </c>
      <c r="M59" s="828"/>
      <c r="N59" s="291">
        <f>K59*L59</f>
        <v>764.49780783930464</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f>
        <v>2082.597476527761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29754.018634533997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390543.02082749835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78108.604165499666</v>
      </c>
      <c r="M82" s="858"/>
      <c r="N82" s="54"/>
    </row>
    <row r="83" spans="1:14">
      <c r="B83" s="92" t="s">
        <v>973</v>
      </c>
      <c r="C83" s="93"/>
      <c r="D83" s="93"/>
      <c r="E83" s="93"/>
      <c r="F83" s="93"/>
      <c r="G83" s="93"/>
      <c r="H83" s="93"/>
      <c r="I83" s="90"/>
      <c r="J83" s="91"/>
      <c r="K83" s="308">
        <v>0.05</v>
      </c>
      <c r="L83" s="857">
        <f>N77*K83</f>
        <v>19527.151041374917</v>
      </c>
      <c r="M83" s="858"/>
      <c r="N83" s="54"/>
    </row>
    <row r="84" spans="1:14" ht="15.75" thickBot="1">
      <c r="B84" s="94" t="s">
        <v>974</v>
      </c>
      <c r="C84" s="95"/>
      <c r="D84" s="95"/>
      <c r="E84" s="95"/>
      <c r="F84" s="95"/>
      <c r="G84" s="95"/>
      <c r="H84" s="95"/>
      <c r="I84" s="96"/>
      <c r="J84" s="97"/>
      <c r="K84" s="309">
        <v>0.05</v>
      </c>
      <c r="L84" s="859">
        <f>N77*K84</f>
        <v>19527.151041374917</v>
      </c>
      <c r="M84" s="860"/>
      <c r="N84" s="54"/>
    </row>
    <row r="85" spans="1:14" ht="15.75" thickBot="1">
      <c r="B85" s="823" t="s">
        <v>953</v>
      </c>
      <c r="C85" s="824"/>
      <c r="D85" s="824"/>
      <c r="E85" s="824"/>
      <c r="F85" s="824"/>
      <c r="G85" s="824"/>
      <c r="H85" s="824"/>
      <c r="I85" s="824"/>
      <c r="J85" s="824"/>
      <c r="K85" s="824"/>
      <c r="L85" s="824"/>
      <c r="M85" s="825"/>
      <c r="N85" s="55">
        <f>L82+L83+L84</f>
        <v>117162.90624824951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507705.92707574787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1131</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340">
        <v>0.5</v>
      </c>
      <c r="N36" s="276">
        <f>K36/M36</f>
        <v>9966.905959976024</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425"/>
      <c r="J37" s="426"/>
      <c r="K37" s="273">
        <f>VLOOKUP(A37,EQUIPOS!A7:D164,4,FALSE)</f>
        <v>95653.7211243208</v>
      </c>
      <c r="L37" s="339"/>
      <c r="M37" s="340">
        <v>1.5</v>
      </c>
      <c r="N37" s="276">
        <f>K37/M37</f>
        <v>63769.147416213869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2975.4018634534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76711.455239643299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50366.410844266931</v>
      </c>
      <c r="N48" s="276">
        <f>K48*M48</f>
        <v>29212.518289674819</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231031.58011968163</v>
      </c>
      <c r="N49" s="276">
        <f>K49*M49</f>
        <v>231031.58011968163</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260244.09840935646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1318.0996686884564</v>
      </c>
      <c r="M58" s="828"/>
      <c r="N58" s="291">
        <f>K58*L58</f>
        <v>1318.0996686884564</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1318.0996686884564</v>
      </c>
      <c r="M59" s="828"/>
      <c r="N59" s="291">
        <f>K59*L59</f>
        <v>764.49780783930464</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2082.597476527761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29754.018634533997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368792.16976006149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73758.433952012303</v>
      </c>
      <c r="M82" s="858"/>
      <c r="N82" s="54"/>
    </row>
    <row r="83" spans="1:14">
      <c r="B83" s="92" t="s">
        <v>973</v>
      </c>
      <c r="C83" s="93"/>
      <c r="D83" s="93"/>
      <c r="E83" s="93"/>
      <c r="F83" s="93"/>
      <c r="G83" s="93"/>
      <c r="H83" s="93"/>
      <c r="I83" s="90"/>
      <c r="J83" s="91"/>
      <c r="K83" s="308">
        <v>0.05</v>
      </c>
      <c r="L83" s="857">
        <f>N77*K83</f>
        <v>18439.608488003076</v>
      </c>
      <c r="M83" s="858"/>
      <c r="N83" s="54"/>
    </row>
    <row r="84" spans="1:14" ht="15.75" thickBot="1">
      <c r="B84" s="94" t="s">
        <v>974</v>
      </c>
      <c r="C84" s="95"/>
      <c r="D84" s="95"/>
      <c r="E84" s="95"/>
      <c r="F84" s="95"/>
      <c r="G84" s="95"/>
      <c r="H84" s="95"/>
      <c r="I84" s="96"/>
      <c r="J84" s="97"/>
      <c r="K84" s="309">
        <v>0.05</v>
      </c>
      <c r="L84" s="859">
        <f>N77*K84</f>
        <v>18439.608488003076</v>
      </c>
      <c r="M84" s="860"/>
      <c r="N84" s="54"/>
    </row>
    <row r="85" spans="1:14" ht="15.75" thickBot="1">
      <c r="B85" s="823" t="s">
        <v>953</v>
      </c>
      <c r="C85" s="824"/>
      <c r="D85" s="824"/>
      <c r="E85" s="824"/>
      <c r="F85" s="824"/>
      <c r="G85" s="824"/>
      <c r="H85" s="824"/>
      <c r="I85" s="824"/>
      <c r="J85" s="824"/>
      <c r="K85" s="824"/>
      <c r="L85" s="824"/>
      <c r="M85" s="825"/>
      <c r="N85" s="55">
        <f>L82+L83+L84</f>
        <v>110637.65092801847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479429.82068807993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1677</v>
      </c>
      <c r="C31" s="84" t="s">
        <v>1678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147.22886430720399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19741.142369245244</v>
      </c>
      <c r="N48" s="276">
        <f>K48*M48</f>
        <v>19741.142369245244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19741.142369245244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2944.5772861440796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22832.948519696525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4566.5897039393049</v>
      </c>
      <c r="M82" s="858"/>
      <c r="N82" s="54"/>
    </row>
    <row r="83" spans="1:14">
      <c r="B83" s="92" t="s">
        <v>973</v>
      </c>
      <c r="C83" s="93"/>
      <c r="D83" s="93"/>
      <c r="E83" s="93"/>
      <c r="F83" s="93"/>
      <c r="G83" s="93"/>
      <c r="H83" s="93"/>
      <c r="I83" s="90"/>
      <c r="J83" s="91"/>
      <c r="K83" s="308">
        <v>0.05</v>
      </c>
      <c r="L83" s="857">
        <f>N77*K83</f>
        <v>1141.6474259848262</v>
      </c>
      <c r="M83" s="858"/>
      <c r="N83" s="54"/>
    </row>
    <row r="84" spans="1:14" ht="15.75" thickBot="1">
      <c r="B84" s="94" t="s">
        <v>974</v>
      </c>
      <c r="C84" s="95"/>
      <c r="D84" s="95"/>
      <c r="E84" s="95"/>
      <c r="F84" s="95"/>
      <c r="G84" s="95"/>
      <c r="H84" s="95"/>
      <c r="I84" s="96"/>
      <c r="J84" s="97"/>
      <c r="K84" s="309">
        <v>0.05</v>
      </c>
      <c r="L84" s="859">
        <f>N77*K84</f>
        <v>1141.6474259848262</v>
      </c>
      <c r="M84" s="860"/>
      <c r="N84" s="54"/>
    </row>
    <row r="85" spans="1:14" ht="15.75" thickBot="1">
      <c r="B85" s="823" t="s">
        <v>953</v>
      </c>
      <c r="C85" s="824"/>
      <c r="D85" s="824"/>
      <c r="E85" s="824"/>
      <c r="F85" s="824"/>
      <c r="G85" s="824"/>
      <c r="H85" s="824"/>
      <c r="I85" s="824"/>
      <c r="J85" s="824"/>
      <c r="K85" s="824"/>
      <c r="L85" s="824"/>
      <c r="M85" s="825"/>
      <c r="N85" s="55">
        <f>L82+L83+L84</f>
        <v>6849.8845559089577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29682.833075605482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30" customHeight="1" thickBot="1">
      <c r="A31" t="s">
        <v>1844</v>
      </c>
      <c r="B31" s="83" t="s">
        <v>1132</v>
      </c>
      <c r="C31" s="986" t="s">
        <v>2136</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2231.5513975900499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431656.23858431325</v>
      </c>
      <c r="N50" s="276">
        <f>K50*M50</f>
        <v>51798.748630117589</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154875</v>
      </c>
      <c r="N52" s="276">
        <f>K52*M52</f>
        <v>77437.5</v>
      </c>
    </row>
    <row r="53" spans="1:14" ht="15.75" thickBot="1">
      <c r="B53" s="823" t="s">
        <v>953</v>
      </c>
      <c r="C53" s="824"/>
      <c r="D53" s="824"/>
      <c r="E53" s="824"/>
      <c r="F53" s="824"/>
      <c r="G53" s="824"/>
      <c r="H53" s="824"/>
      <c r="I53" s="824"/>
      <c r="J53" s="824"/>
      <c r="K53" s="824"/>
      <c r="L53" s="824"/>
      <c r="M53" s="825"/>
      <c r="N53" s="398">
        <f>SUM(N48:N52)</f>
        <v>208284.92638941313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1618.8493538748967</v>
      </c>
      <c r="M58" s="828"/>
      <c r="N58" s="291">
        <f>K58*L58</f>
        <v>1780.7342892623865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1780.7342892623865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44631.027951800992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256928.24002806656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51385.648005613315</v>
      </c>
      <c r="M82" s="858"/>
      <c r="N82" s="54"/>
    </row>
    <row r="83" spans="1:14">
      <c r="B83" s="92" t="s">
        <v>973</v>
      </c>
      <c r="C83" s="93"/>
      <c r="D83" s="93"/>
      <c r="E83" s="93"/>
      <c r="F83" s="93"/>
      <c r="G83" s="93"/>
      <c r="H83" s="93"/>
      <c r="I83" s="90"/>
      <c r="J83" s="91"/>
      <c r="K83" s="308">
        <v>0.05</v>
      </c>
      <c r="L83" s="857">
        <f>N77*K83</f>
        <v>12846.412001403329</v>
      </c>
      <c r="M83" s="858"/>
      <c r="N83" s="54"/>
    </row>
    <row r="84" spans="1:14" ht="15.75" thickBot="1">
      <c r="B84" s="94" t="s">
        <v>974</v>
      </c>
      <c r="C84" s="95"/>
      <c r="D84" s="95"/>
      <c r="E84" s="95"/>
      <c r="F84" s="95"/>
      <c r="G84" s="95"/>
      <c r="H84" s="95"/>
      <c r="I84" s="96"/>
      <c r="J84" s="97"/>
      <c r="K84" s="309">
        <v>0.05</v>
      </c>
      <c r="L84" s="859">
        <f>N77*K84</f>
        <v>12846.412001403329</v>
      </c>
      <c r="M84" s="860"/>
      <c r="N84" s="54"/>
    </row>
    <row r="85" spans="1:14" ht="15.75" thickBot="1">
      <c r="B85" s="823" t="s">
        <v>953</v>
      </c>
      <c r="C85" s="824"/>
      <c r="D85" s="824"/>
      <c r="E85" s="824"/>
      <c r="F85" s="824"/>
      <c r="G85" s="824"/>
      <c r="H85" s="824"/>
      <c r="I85" s="824"/>
      <c r="J85" s="824"/>
      <c r="K85" s="824"/>
      <c r="L85" s="824"/>
      <c r="M85" s="825"/>
      <c r="N85" s="55">
        <f>L82+L83+L84</f>
        <v>77078.472008419965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334006.71203648654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1133</v>
      </c>
      <c r="C31" s="986" t="s">
        <v>2137</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2231.5513975900499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431656.23858431325</v>
      </c>
      <c r="N50" s="276">
        <f>K50*M50</f>
        <v>51798.748630117589</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154875</v>
      </c>
      <c r="N52" s="276">
        <f>K52*M52</f>
        <v>77437.5</v>
      </c>
    </row>
    <row r="53" spans="1:14" ht="15.75" thickBot="1">
      <c r="B53" s="823" t="s">
        <v>953</v>
      </c>
      <c r="C53" s="824"/>
      <c r="D53" s="824"/>
      <c r="E53" s="824"/>
      <c r="F53" s="824"/>
      <c r="G53" s="824"/>
      <c r="H53" s="824"/>
      <c r="I53" s="824"/>
      <c r="J53" s="824"/>
      <c r="K53" s="824"/>
      <c r="L53" s="824"/>
      <c r="M53" s="825"/>
      <c r="N53" s="398">
        <f>SUM(N48:N52)</f>
        <v>208284.92638941313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1618.8493538748967</v>
      </c>
      <c r="M58" s="828"/>
      <c r="N58" s="291">
        <f>K58*L58</f>
        <v>1780.7342892623865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1780.7342892623865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44631.027951800992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256928.24002806656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51385.648005613315</v>
      </c>
      <c r="M82" s="858"/>
      <c r="N82" s="54"/>
    </row>
    <row r="83" spans="1:14">
      <c r="B83" s="92" t="s">
        <v>973</v>
      </c>
      <c r="C83" s="93"/>
      <c r="D83" s="93"/>
      <c r="E83" s="93"/>
      <c r="F83" s="93"/>
      <c r="G83" s="93"/>
      <c r="H83" s="93"/>
      <c r="I83" s="90"/>
      <c r="J83" s="91"/>
      <c r="K83" s="308">
        <v>0.05</v>
      </c>
      <c r="L83" s="857">
        <f>N77*K83</f>
        <v>12846.412001403329</v>
      </c>
      <c r="M83" s="858"/>
      <c r="N83" s="54"/>
    </row>
    <row r="84" spans="1:14" ht="15.75" thickBot="1">
      <c r="B84" s="94" t="s">
        <v>974</v>
      </c>
      <c r="C84" s="95"/>
      <c r="D84" s="95"/>
      <c r="E84" s="95"/>
      <c r="F84" s="95"/>
      <c r="G84" s="95"/>
      <c r="H84" s="95"/>
      <c r="I84" s="96"/>
      <c r="J84" s="97"/>
      <c r="K84" s="309">
        <v>0.05</v>
      </c>
      <c r="L84" s="859">
        <f>N77*K84</f>
        <v>12846.412001403329</v>
      </c>
      <c r="M84" s="860"/>
      <c r="N84" s="54"/>
    </row>
    <row r="85" spans="1:14" ht="15.75" thickBot="1">
      <c r="B85" s="823" t="s">
        <v>953</v>
      </c>
      <c r="C85" s="824"/>
      <c r="D85" s="824"/>
      <c r="E85" s="824"/>
      <c r="F85" s="824"/>
      <c r="G85" s="824"/>
      <c r="H85" s="824"/>
      <c r="I85" s="824"/>
      <c r="J85" s="824"/>
      <c r="K85" s="824"/>
      <c r="L85" s="824"/>
      <c r="M85" s="825"/>
      <c r="N85" s="55">
        <f>L82+L83+L84</f>
        <v>77078.472008419965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334006.71203648654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1679</v>
      </c>
      <c r="C31" s="986" t="s">
        <v>2138</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2231.5513975900499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431656.23858431325</v>
      </c>
      <c r="N50" s="276">
        <f>K50*M50</f>
        <v>51798.748630117589</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154875</v>
      </c>
      <c r="N52" s="276">
        <f>K52*M52</f>
        <v>77437.5</v>
      </c>
    </row>
    <row r="53" spans="1:14" ht="15.75" thickBot="1">
      <c r="B53" s="823" t="s">
        <v>953</v>
      </c>
      <c r="C53" s="824"/>
      <c r="D53" s="824"/>
      <c r="E53" s="824"/>
      <c r="F53" s="824"/>
      <c r="G53" s="824"/>
      <c r="H53" s="824"/>
      <c r="I53" s="824"/>
      <c r="J53" s="824"/>
      <c r="K53" s="824"/>
      <c r="L53" s="824"/>
      <c r="M53" s="825"/>
      <c r="N53" s="398">
        <f>SUM(N48:N52)</f>
        <v>208284.92638941313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1618.8493538748967</v>
      </c>
      <c r="M58" s="828"/>
      <c r="N58" s="291">
        <f>K58*L58</f>
        <v>1780.7342892623865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1780.7342892623865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44631.027951800992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256928.24002806656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51385.648005613315</v>
      </c>
      <c r="M82" s="858"/>
      <c r="N82" s="54"/>
    </row>
    <row r="83" spans="1:14">
      <c r="B83" s="92" t="s">
        <v>973</v>
      </c>
      <c r="C83" s="93"/>
      <c r="D83" s="93"/>
      <c r="E83" s="93"/>
      <c r="F83" s="93"/>
      <c r="G83" s="93"/>
      <c r="H83" s="93"/>
      <c r="I83" s="90"/>
      <c r="J83" s="91"/>
      <c r="K83" s="308">
        <v>0.05</v>
      </c>
      <c r="L83" s="857">
        <f>N77*K83</f>
        <v>12846.412001403329</v>
      </c>
      <c r="M83" s="858"/>
      <c r="N83" s="54"/>
    </row>
    <row r="84" spans="1:14" ht="15.75" thickBot="1">
      <c r="B84" s="94" t="s">
        <v>974</v>
      </c>
      <c r="C84" s="95"/>
      <c r="D84" s="95"/>
      <c r="E84" s="95"/>
      <c r="F84" s="95"/>
      <c r="G84" s="95"/>
      <c r="H84" s="95"/>
      <c r="I84" s="96"/>
      <c r="J84" s="97"/>
      <c r="K84" s="309">
        <v>0.05</v>
      </c>
      <c r="L84" s="859">
        <f>N77*K84</f>
        <v>12846.412001403329</v>
      </c>
      <c r="M84" s="860"/>
      <c r="N84" s="54"/>
    </row>
    <row r="85" spans="1:14" ht="15.75" thickBot="1">
      <c r="B85" s="823" t="s">
        <v>953</v>
      </c>
      <c r="C85" s="824"/>
      <c r="D85" s="824"/>
      <c r="E85" s="824"/>
      <c r="F85" s="824"/>
      <c r="G85" s="824"/>
      <c r="H85" s="824"/>
      <c r="I85" s="824"/>
      <c r="J85" s="824"/>
      <c r="K85" s="824"/>
      <c r="L85" s="824"/>
      <c r="M85" s="825"/>
      <c r="N85" s="55">
        <f>L82+L83+L84</f>
        <v>77078.472008419965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334006.71203648654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8.5" customHeight="1" thickBot="1">
      <c r="A31" t="s">
        <v>1844</v>
      </c>
      <c r="B31" s="83" t="s">
        <v>1680</v>
      </c>
      <c r="C31" s="986" t="s">
        <v>2139</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2231.5513975900499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431656.23858431325</v>
      </c>
      <c r="N50" s="276">
        <f>K50*M50</f>
        <v>51798.748630117589</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154875</v>
      </c>
      <c r="N52" s="276">
        <f>K52*M52</f>
        <v>77437.5</v>
      </c>
    </row>
    <row r="53" spans="1:14" ht="15.75" thickBot="1">
      <c r="B53" s="823" t="s">
        <v>953</v>
      </c>
      <c r="C53" s="824"/>
      <c r="D53" s="824"/>
      <c r="E53" s="824"/>
      <c r="F53" s="824"/>
      <c r="G53" s="824"/>
      <c r="H53" s="824"/>
      <c r="I53" s="824"/>
      <c r="J53" s="824"/>
      <c r="K53" s="824"/>
      <c r="L53" s="824"/>
      <c r="M53" s="825"/>
      <c r="N53" s="398">
        <f>SUM(N48:N52)</f>
        <v>208284.92638941313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1618.8493538748967</v>
      </c>
      <c r="M58" s="828"/>
      <c r="N58" s="291">
        <f>K58*L58</f>
        <v>1780.7342892623865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1780.7342892623865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44631.027951800992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256928.24002806656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51385.648005613315</v>
      </c>
      <c r="M82" s="858"/>
      <c r="N82" s="54"/>
    </row>
    <row r="83" spans="1:14">
      <c r="B83" s="92" t="s">
        <v>973</v>
      </c>
      <c r="C83" s="93"/>
      <c r="D83" s="93"/>
      <c r="E83" s="93"/>
      <c r="F83" s="93"/>
      <c r="G83" s="93"/>
      <c r="H83" s="93"/>
      <c r="I83" s="90"/>
      <c r="J83" s="91"/>
      <c r="K83" s="308">
        <v>0.05</v>
      </c>
      <c r="L83" s="857">
        <f>N77*K83</f>
        <v>12846.412001403329</v>
      </c>
      <c r="M83" s="858"/>
      <c r="N83" s="54"/>
    </row>
    <row r="84" spans="1:14" ht="15.75" thickBot="1">
      <c r="B84" s="94" t="s">
        <v>974</v>
      </c>
      <c r="C84" s="95"/>
      <c r="D84" s="95"/>
      <c r="E84" s="95"/>
      <c r="F84" s="95"/>
      <c r="G84" s="95"/>
      <c r="H84" s="95"/>
      <c r="I84" s="96"/>
      <c r="J84" s="97"/>
      <c r="K84" s="309">
        <v>0.05</v>
      </c>
      <c r="L84" s="859">
        <f>N77*K84</f>
        <v>12846.412001403329</v>
      </c>
      <c r="M84" s="860"/>
      <c r="N84" s="54"/>
    </row>
    <row r="85" spans="1:14" ht="15.75" thickBot="1">
      <c r="B85" s="823" t="s">
        <v>953</v>
      </c>
      <c r="C85" s="824"/>
      <c r="D85" s="824"/>
      <c r="E85" s="824"/>
      <c r="F85" s="824"/>
      <c r="G85" s="824"/>
      <c r="H85" s="824"/>
      <c r="I85" s="824"/>
      <c r="J85" s="824"/>
      <c r="K85" s="824"/>
      <c r="L85" s="824"/>
      <c r="M85" s="825"/>
      <c r="N85" s="55">
        <f>L82+L83+L84</f>
        <v>77078.472008419965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334006.71203648654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1681</v>
      </c>
      <c r="C31" s="84" t="s">
        <v>2140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5196.7471259057957</v>
      </c>
      <c r="L36" s="274"/>
      <c r="M36" s="340">
        <v>1</v>
      </c>
      <c r="N36" s="276">
        <f>K36*M36</f>
        <v>5196.7471259057957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3796.3137725900497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8993.0608984958453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64044.989190437205</v>
      </c>
      <c r="N48" s="276">
        <f t="shared" ref="N48:N53" si="0">K48*M48</f>
        <v>32278.674551980352</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6195</v>
      </c>
      <c r="N49" s="276">
        <f t="shared" si="0"/>
        <v>12390</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48.603551175819234</v>
      </c>
      <c r="N50" s="276">
        <f t="shared" si="0"/>
        <v>5394.9941805159351</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55599.284698216739</v>
      </c>
      <c r="N51" s="276">
        <f t="shared" si="0"/>
        <v>22239.713879286697</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94292.239379733102</v>
      </c>
      <c r="N52" s="277">
        <f t="shared" si="0"/>
        <v>35642.466485539117</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526.00192113299386</v>
      </c>
      <c r="N53" s="277">
        <f t="shared" si="0"/>
        <v>82056.299696747039</v>
      </c>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190002.14879406913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827">
        <f>VLOOKUP(A60,TRANSPORTE!A1:D117,4,FALSE)</f>
        <v>1618.8493538748967</v>
      </c>
      <c r="M60" s="828"/>
      <c r="N60" s="291">
        <f>K60*L60</f>
        <v>647.53974154995876</v>
      </c>
    </row>
    <row r="61" spans="1:14">
      <c r="A61" t="s">
        <v>1229</v>
      </c>
      <c r="B61" s="49" t="str">
        <f>VLOOKUP(A61,TRANSPORTE!A1:D117,3,FALSE)</f>
        <v>Transporte de arena</v>
      </c>
      <c r="C61" s="50"/>
      <c r="D61" s="50"/>
      <c r="E61" s="50"/>
      <c r="F61" s="50"/>
      <c r="G61" s="50"/>
      <c r="H61" s="315" t="s">
        <v>339</v>
      </c>
      <c r="I61" s="283">
        <v>0.378</v>
      </c>
      <c r="J61" s="290">
        <v>1</v>
      </c>
      <c r="K61" s="283">
        <f>I61*J61</f>
        <v>0.378</v>
      </c>
      <c r="L61" s="827">
        <f>VLOOKUP(A61,TRANSPORTE!A1:D117,4,FALSE)</f>
        <v>1618.8493538748967</v>
      </c>
      <c r="M61" s="828"/>
      <c r="N61" s="291">
        <f t="shared" ref="N61:N62" si="1">K61*L61</f>
        <v>611.92505576471092</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827">
        <f>VLOOKUP(A62,TRANSPORTE!A1:D117,4,FALSE)</f>
        <v>1618.8493538748967</v>
      </c>
      <c r="M62" s="828"/>
      <c r="N62" s="291">
        <f t="shared" si="1"/>
        <v>815.90007435294797</v>
      </c>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2075.364871667618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8</v>
      </c>
      <c r="N71" s="399">
        <f>K71/M71</f>
        <v>62590.494999999995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75926.27545180099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276996.85001603357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55399.370003206714</v>
      </c>
      <c r="M84" s="858"/>
      <c r="N84" s="54"/>
    </row>
    <row r="85" spans="1:14">
      <c r="B85" s="92" t="s">
        <v>973</v>
      </c>
      <c r="C85" s="93"/>
      <c r="D85" s="93"/>
      <c r="E85" s="93"/>
      <c r="F85" s="93"/>
      <c r="G85" s="93"/>
      <c r="H85" s="93"/>
      <c r="I85" s="90"/>
      <c r="J85" s="91"/>
      <c r="K85" s="308">
        <v>0.05</v>
      </c>
      <c r="L85" s="857">
        <f>N79*K85</f>
        <v>13849.842500801678</v>
      </c>
      <c r="M85" s="858"/>
      <c r="N85" s="54"/>
    </row>
    <row r="86" spans="1:14" ht="15.75" thickBot="1">
      <c r="B86" s="94" t="s">
        <v>974</v>
      </c>
      <c r="C86" s="95"/>
      <c r="D86" s="95"/>
      <c r="E86" s="95"/>
      <c r="F86" s="95"/>
      <c r="G86" s="95"/>
      <c r="H86" s="95"/>
      <c r="I86" s="96"/>
      <c r="J86" s="97"/>
      <c r="K86" s="309">
        <v>0.05</v>
      </c>
      <c r="L86" s="859">
        <f>N79*K86</f>
        <v>13849.842500801678</v>
      </c>
      <c r="M86" s="860"/>
      <c r="N86" s="54"/>
    </row>
    <row r="87" spans="1:14" ht="15.75" thickBot="1">
      <c r="B87" s="823" t="s">
        <v>953</v>
      </c>
      <c r="C87" s="824"/>
      <c r="D87" s="824"/>
      <c r="E87" s="824"/>
      <c r="F87" s="824"/>
      <c r="G87" s="824"/>
      <c r="H87" s="824"/>
      <c r="I87" s="824"/>
      <c r="J87" s="824"/>
      <c r="K87" s="824"/>
      <c r="L87" s="824"/>
      <c r="M87" s="825"/>
      <c r="N87" s="55">
        <f>L84+L85+L86</f>
        <v>83099.05500481007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360095.90502084361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1134</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1472.28864307204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1472.28864307204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2469.330419460372</v>
      </c>
      <c r="N48" s="276">
        <f>K48*M48</f>
        <v>1234.665209730186</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457885.95503553038</v>
      </c>
      <c r="N49" s="276">
        <f>K49*M49</f>
        <v>462464.81458588567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6195</v>
      </c>
      <c r="N50" s="276">
        <f>K50*M50</f>
        <v>1858.5</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465557.97979561589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827">
        <f>VLOOKUP(A60,TRANSPORTE!A1:D117,4,FALSE)</f>
        <v>1678.0584157904796</v>
      </c>
      <c r="M60" s="828"/>
      <c r="N60" s="291">
        <f>K60*L60</f>
        <v>1694.8389999483843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1694.8389999483843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29445.772861440797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498170.88030007714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99634.176060015438</v>
      </c>
      <c r="M84" s="858"/>
      <c r="N84" s="54"/>
    </row>
    <row r="85" spans="1:14">
      <c r="B85" s="92" t="s">
        <v>973</v>
      </c>
      <c r="C85" s="93"/>
      <c r="D85" s="93"/>
      <c r="E85" s="93"/>
      <c r="F85" s="93"/>
      <c r="G85" s="93"/>
      <c r="H85" s="93"/>
      <c r="I85" s="90"/>
      <c r="J85" s="91"/>
      <c r="K85" s="308">
        <v>0.05</v>
      </c>
      <c r="L85" s="857">
        <f>N79*K85</f>
        <v>24908.544015003859</v>
      </c>
      <c r="M85" s="858"/>
      <c r="N85" s="54"/>
    </row>
    <row r="86" spans="1:14" ht="15.75" thickBot="1">
      <c r="B86" s="94" t="s">
        <v>974</v>
      </c>
      <c r="C86" s="95"/>
      <c r="D86" s="95"/>
      <c r="E86" s="95"/>
      <c r="F86" s="95"/>
      <c r="G86" s="95"/>
      <c r="H86" s="95"/>
      <c r="I86" s="96"/>
      <c r="J86" s="97"/>
      <c r="K86" s="309">
        <v>0.05</v>
      </c>
      <c r="L86" s="859">
        <f>N79*K86</f>
        <v>24908.544015003859</v>
      </c>
      <c r="M86" s="860"/>
      <c r="N86" s="54"/>
    </row>
    <row r="87" spans="1:14" ht="15.75" thickBot="1">
      <c r="B87" s="823" t="s">
        <v>953</v>
      </c>
      <c r="C87" s="824"/>
      <c r="D87" s="824"/>
      <c r="E87" s="824"/>
      <c r="F87" s="824"/>
      <c r="G87" s="824"/>
      <c r="H87" s="824"/>
      <c r="I87" s="824"/>
      <c r="J87" s="824"/>
      <c r="K87" s="824"/>
      <c r="L87" s="824"/>
      <c r="M87" s="825"/>
      <c r="N87" s="55">
        <f>L84+L85+L86</f>
        <v>149451.26409002315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647622.14439010026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1135</v>
      </c>
      <c r="C31" s="963" t="s">
        <v>2142</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77.289077871469317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2469.330419460372</v>
      </c>
      <c r="N48" s="276">
        <f>K48*M48</f>
        <v>123.4665209730186</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47276.404208990614</v>
      </c>
      <c r="N49" s="276">
        <f>K49*M49</f>
        <v>47276.404208990614</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47399.87072996363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1545.7815574293863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49022.941365264487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9804.5882730528974</v>
      </c>
      <c r="M84" s="858"/>
      <c r="N84" s="54"/>
    </row>
    <row r="85" spans="1:14">
      <c r="B85" s="92" t="s">
        <v>973</v>
      </c>
      <c r="C85" s="93"/>
      <c r="D85" s="93"/>
      <c r="E85" s="93"/>
      <c r="F85" s="93"/>
      <c r="G85" s="93"/>
      <c r="H85" s="93"/>
      <c r="I85" s="90"/>
      <c r="J85" s="91"/>
      <c r="K85" s="308">
        <v>0.05</v>
      </c>
      <c r="L85" s="857">
        <f>N79*K85</f>
        <v>2451.1470682632244</v>
      </c>
      <c r="M85" s="858"/>
      <c r="N85" s="54"/>
    </row>
    <row r="86" spans="1:14" ht="15.75" thickBot="1">
      <c r="B86" s="94" t="s">
        <v>974</v>
      </c>
      <c r="C86" s="95"/>
      <c r="D86" s="95"/>
      <c r="E86" s="95"/>
      <c r="F86" s="95"/>
      <c r="G86" s="95"/>
      <c r="H86" s="95"/>
      <c r="I86" s="96"/>
      <c r="J86" s="97"/>
      <c r="K86" s="309">
        <v>0.05</v>
      </c>
      <c r="L86" s="859">
        <f>N79*K86</f>
        <v>2451.1470682632244</v>
      </c>
      <c r="M86" s="860"/>
      <c r="N86" s="54"/>
    </row>
    <row r="87" spans="1:14" ht="15.75" thickBot="1">
      <c r="B87" s="823" t="s">
        <v>953</v>
      </c>
      <c r="C87" s="824"/>
      <c r="D87" s="824"/>
      <c r="E87" s="824"/>
      <c r="F87" s="824"/>
      <c r="G87" s="824"/>
      <c r="H87" s="824"/>
      <c r="I87" s="824"/>
      <c r="J87" s="824"/>
      <c r="K87" s="824"/>
      <c r="L87" s="824"/>
      <c r="M87" s="825"/>
      <c r="N87" s="55">
        <f>L84+L85+L86</f>
        <v>14706.882409579346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63729.823774843833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1682</v>
      </c>
      <c r="C31" s="963" t="s">
        <v>2143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340">
        <v>1.25</v>
      </c>
      <c r="N36" s="276">
        <f>K36/M36</f>
        <v>3986.7623839904095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2098.1935930720401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6084.9559770624492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24447.586241437075</v>
      </c>
      <c r="N48" s="276">
        <f>K48*M48</f>
        <v>12223.793120718537</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2469.330419460372</v>
      </c>
      <c r="N49" s="276">
        <f>K49*M49</f>
        <v>1234.665209730186</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457885.95503553038</v>
      </c>
      <c r="N50" s="276">
        <f>K50*M50</f>
        <v>462464.81458588567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6195</v>
      </c>
      <c r="N51" s="276">
        <f>K51*M51</f>
        <v>1858.5</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477781.77291633439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1.01</v>
      </c>
      <c r="J58" s="290">
        <v>1</v>
      </c>
      <c r="K58" s="283">
        <f>I58*J58</f>
        <v>1.01</v>
      </c>
      <c r="L58" s="827">
        <f>VLOOKUP(A58,TRANSPORTE!A1:D117,4,FALSE)</f>
        <v>1678.0584157904796</v>
      </c>
      <c r="M58" s="828"/>
      <c r="N58" s="291">
        <f>K58*L58</f>
        <v>1694.8389999483843</v>
      </c>
    </row>
    <row r="59" spans="1:14">
      <c r="A59" t="s">
        <v>1291</v>
      </c>
      <c r="B59" s="49" t="str">
        <f>VLOOKUP(A59,TRANSPORTE!A1:D117,3,FALSE)</f>
        <v>Transporte de material seleccionado para relleno</v>
      </c>
      <c r="C59" s="50"/>
      <c r="D59" s="50"/>
      <c r="E59" s="50"/>
      <c r="F59" s="50"/>
      <c r="G59" s="50"/>
      <c r="H59" s="315" t="s">
        <v>1998</v>
      </c>
      <c r="I59" s="283">
        <v>0.5</v>
      </c>
      <c r="J59" s="290">
        <v>1</v>
      </c>
      <c r="K59" s="283">
        <f>I59*J59</f>
        <v>0.5</v>
      </c>
      <c r="L59" s="827">
        <f>VLOOKUP(A59,TRANSPORTE!A1:D117,4,FALSE)</f>
        <v>1318.0996686884564</v>
      </c>
      <c r="M59" s="828"/>
      <c r="N59" s="291">
        <f>K59*L59</f>
        <v>659.0498343442282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2353.8888342926125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13</v>
      </c>
      <c r="B69" s="52" t="str">
        <f>VLOOKUP(A69,'MANO DE OBRA'!A8:D68,3,FALSE)</f>
        <v>Obrero (5)</v>
      </c>
      <c r="C69" s="50"/>
      <c r="D69" s="50"/>
      <c r="E69" s="50"/>
      <c r="F69" s="50"/>
      <c r="G69" s="50"/>
      <c r="H69" s="50"/>
      <c r="I69" s="296">
        <f>K69/J69*100</f>
        <v>169163.49999999997</v>
      </c>
      <c r="J69" s="297">
        <v>185</v>
      </c>
      <c r="K69" s="298">
        <f>VLOOKUP(A69,'MANO DE OBRA'!A8:D99,4,FALSE)</f>
        <v>312952.47499999998</v>
      </c>
      <c r="L69" s="53"/>
      <c r="M69" s="438">
        <v>10</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41963.871861440799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528184.48958913027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105636.89791782606</v>
      </c>
      <c r="M82" s="858"/>
      <c r="N82" s="54"/>
    </row>
    <row r="83" spans="1:14">
      <c r="B83" s="92" t="s">
        <v>973</v>
      </c>
      <c r="C83" s="93"/>
      <c r="D83" s="93"/>
      <c r="E83" s="93"/>
      <c r="F83" s="93"/>
      <c r="G83" s="93"/>
      <c r="H83" s="93"/>
      <c r="I83" s="90"/>
      <c r="J83" s="91"/>
      <c r="K83" s="308">
        <v>0.05</v>
      </c>
      <c r="L83" s="857">
        <f>N77*K83</f>
        <v>26409.224479456516</v>
      </c>
      <c r="M83" s="858"/>
      <c r="N83" s="54"/>
    </row>
    <row r="84" spans="1:14" ht="15.75" thickBot="1">
      <c r="B84" s="94" t="s">
        <v>974</v>
      </c>
      <c r="C84" s="95"/>
      <c r="D84" s="95"/>
      <c r="E84" s="95"/>
      <c r="F84" s="95"/>
      <c r="G84" s="95"/>
      <c r="H84" s="95"/>
      <c r="I84" s="96"/>
      <c r="J84" s="97"/>
      <c r="K84" s="309">
        <v>0.05</v>
      </c>
      <c r="L84" s="859">
        <f>N77*K84</f>
        <v>26409.224479456516</v>
      </c>
      <c r="M84" s="860"/>
      <c r="N84" s="54"/>
    </row>
    <row r="85" spans="1:14" ht="15.75" thickBot="1">
      <c r="B85" s="823" t="s">
        <v>953</v>
      </c>
      <c r="C85" s="824"/>
      <c r="D85" s="824"/>
      <c r="E85" s="824"/>
      <c r="F85" s="824"/>
      <c r="G85" s="824"/>
      <c r="H85" s="824"/>
      <c r="I85" s="824"/>
      <c r="J85" s="824"/>
      <c r="K85" s="824"/>
      <c r="L85" s="824"/>
      <c r="M85" s="825"/>
      <c r="N85" s="55">
        <f>L82+L83+L84</f>
        <v>158455.34687673909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686639.83646586933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1683</v>
      </c>
      <c r="C31" s="963" t="s">
        <v>2144</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340">
        <v>18.75</v>
      </c>
      <c r="N36" s="276">
        <f>K36/M36</f>
        <v>265.78415893269397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119.016074538136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384.80023347082999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24447.586241437075</v>
      </c>
      <c r="N48" s="276">
        <f>K48*M48</f>
        <v>1222.3793120718537</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2469.330419460372</v>
      </c>
      <c r="N49" s="276">
        <f>K49*M49</f>
        <v>123.4665209730186</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47276.404208990614</v>
      </c>
      <c r="N50" s="276">
        <f>K50*M50</f>
        <v>47276.404208990614</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48622.250042035485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0.05</v>
      </c>
      <c r="J58" s="290">
        <v>1</v>
      </c>
      <c r="K58" s="283">
        <f>I58*J58</f>
        <v>0.05</v>
      </c>
      <c r="L58" s="827">
        <f>VLOOKUP(A58,TRANSPORTE!A1:D117,4,FALSE)</f>
        <v>1318.0996686884564</v>
      </c>
      <c r="M58" s="828"/>
      <c r="N58" s="291">
        <f>K58*L58</f>
        <v>65.904983434422817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65.904983434422817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150</v>
      </c>
      <c r="N69" s="399">
        <f>K69/M69</f>
        <v>1669.0798666666665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2380.3214907627198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51453.276749703458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10290.655349940693</v>
      </c>
      <c r="M82" s="858"/>
      <c r="N82" s="54"/>
    </row>
    <row r="83" spans="1:14">
      <c r="B83" s="92" t="s">
        <v>973</v>
      </c>
      <c r="C83" s="93"/>
      <c r="D83" s="93"/>
      <c r="E83" s="93"/>
      <c r="F83" s="93"/>
      <c r="G83" s="93"/>
      <c r="H83" s="93"/>
      <c r="I83" s="90"/>
      <c r="J83" s="91"/>
      <c r="K83" s="308">
        <v>0.05</v>
      </c>
      <c r="L83" s="857">
        <f>N77*K83</f>
        <v>2572.6638374851732</v>
      </c>
      <c r="M83" s="858"/>
      <c r="N83" s="54"/>
    </row>
    <row r="84" spans="1:14" ht="15.75" thickBot="1">
      <c r="B84" s="94" t="s">
        <v>974</v>
      </c>
      <c r="C84" s="95"/>
      <c r="D84" s="95"/>
      <c r="E84" s="95"/>
      <c r="F84" s="95"/>
      <c r="G84" s="95"/>
      <c r="H84" s="95"/>
      <c r="I84" s="96"/>
      <c r="J84" s="97"/>
      <c r="K84" s="309">
        <v>0.05</v>
      </c>
      <c r="L84" s="859">
        <f>N77*K84</f>
        <v>2572.6638374851732</v>
      </c>
      <c r="M84" s="860"/>
      <c r="N84" s="54"/>
    </row>
    <row r="85" spans="1:14" ht="15.75" thickBot="1">
      <c r="B85" s="823" t="s">
        <v>953</v>
      </c>
      <c r="C85" s="824"/>
      <c r="D85" s="824"/>
      <c r="E85" s="824"/>
      <c r="F85" s="824"/>
      <c r="G85" s="824"/>
      <c r="H85" s="824"/>
      <c r="I85" s="824"/>
      <c r="J85" s="824"/>
      <c r="K85" s="824"/>
      <c r="L85" s="824"/>
      <c r="M85" s="825"/>
      <c r="N85" s="55">
        <f>L82+L83+L84</f>
        <v>15435.98302491104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66889.259774614504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1136</v>
      </c>
      <c r="C31" s="84" t="s">
        <v>2145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147.22886430720399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457885.95503553038</v>
      </c>
      <c r="N48" s="276">
        <f>K48*M48</f>
        <v>32052.01685248713</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6195</v>
      </c>
      <c r="N49" s="276">
        <f>K49*M49</f>
        <v>1858.5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33910.516852487126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7.0000000000000007E-2</v>
      </c>
      <c r="J58" s="290">
        <v>1</v>
      </c>
      <c r="K58" s="283">
        <f>I58*J58</f>
        <v>7.0000000000000007E-2</v>
      </c>
      <c r="L58" s="827">
        <f>VLOOKUP(A58,TRANSPORTE!A1:D117,4,FALSE)</f>
        <v>1678.0584157904796</v>
      </c>
      <c r="M58" s="828"/>
      <c r="N58" s="291">
        <f>K58*L58</f>
        <v>117.46408910533358</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117.46408910533358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5">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2944.5772861440796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37119.787092043742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7423.9574184087487</v>
      </c>
      <c r="M82" s="858"/>
      <c r="N82" s="54"/>
    </row>
    <row r="83" spans="1:14">
      <c r="B83" s="92" t="s">
        <v>973</v>
      </c>
      <c r="C83" s="93"/>
      <c r="D83" s="93"/>
      <c r="E83" s="93"/>
      <c r="F83" s="93"/>
      <c r="G83" s="93"/>
      <c r="H83" s="93"/>
      <c r="I83" s="90"/>
      <c r="J83" s="91"/>
      <c r="K83" s="308">
        <v>0.05</v>
      </c>
      <c r="L83" s="857">
        <f>N77*K83</f>
        <v>1855.9893546021872</v>
      </c>
      <c r="M83" s="858"/>
      <c r="N83" s="54"/>
    </row>
    <row r="84" spans="1:14" ht="15.75" thickBot="1">
      <c r="B84" s="94" t="s">
        <v>974</v>
      </c>
      <c r="C84" s="95"/>
      <c r="D84" s="95"/>
      <c r="E84" s="95"/>
      <c r="F84" s="95"/>
      <c r="G84" s="95"/>
      <c r="H84" s="95"/>
      <c r="I84" s="96"/>
      <c r="J84" s="97"/>
      <c r="K84" s="309">
        <v>0.05</v>
      </c>
      <c r="L84" s="859">
        <f>N77*K84</f>
        <v>1855.9893546021872</v>
      </c>
      <c r="M84" s="860"/>
      <c r="N84" s="54"/>
    </row>
    <row r="85" spans="1:14" ht="15.75" thickBot="1">
      <c r="B85" s="823" t="s">
        <v>953</v>
      </c>
      <c r="C85" s="824"/>
      <c r="D85" s="824"/>
      <c r="E85" s="824"/>
      <c r="F85" s="824"/>
      <c r="G85" s="824"/>
      <c r="H85" s="824"/>
      <c r="I85" s="824"/>
      <c r="J85" s="824"/>
      <c r="K85" s="824"/>
      <c r="L85" s="824"/>
      <c r="M85" s="825"/>
      <c r="N85" s="55">
        <f>L82+L83+L84</f>
        <v>11135.936127613122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48255.723219656866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1684</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77.289077871469317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41300</v>
      </c>
      <c r="N48" s="276">
        <f>K48*M48</f>
        <v>51625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51625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150</v>
      </c>
      <c r="N69" s="399">
        <f>K69/M69</f>
        <v>834.53993333333324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1545.7815574293863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53248.070635300857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10649.614127060173</v>
      </c>
      <c r="M82" s="858"/>
      <c r="N82" s="54"/>
    </row>
    <row r="83" spans="1:14">
      <c r="B83" s="92" t="s">
        <v>973</v>
      </c>
      <c r="C83" s="93"/>
      <c r="D83" s="93"/>
      <c r="E83" s="93"/>
      <c r="F83" s="93"/>
      <c r="G83" s="93"/>
      <c r="H83" s="93"/>
      <c r="I83" s="90"/>
      <c r="J83" s="91"/>
      <c r="K83" s="308">
        <v>0.05</v>
      </c>
      <c r="L83" s="857">
        <f>N77*K83</f>
        <v>2662.4035317650432</v>
      </c>
      <c r="M83" s="858"/>
      <c r="N83" s="54"/>
    </row>
    <row r="84" spans="1:14" ht="15.75" thickBot="1">
      <c r="B84" s="94" t="s">
        <v>974</v>
      </c>
      <c r="C84" s="95"/>
      <c r="D84" s="95"/>
      <c r="E84" s="95"/>
      <c r="F84" s="95"/>
      <c r="G84" s="95"/>
      <c r="H84" s="95"/>
      <c r="I84" s="96"/>
      <c r="J84" s="97"/>
      <c r="K84" s="309">
        <v>0.05</v>
      </c>
      <c r="L84" s="859">
        <f>N77*K84</f>
        <v>2662.4035317650432</v>
      </c>
      <c r="M84" s="860"/>
      <c r="N84" s="54"/>
    </row>
    <row r="85" spans="1:14" ht="15.75" thickBot="1">
      <c r="B85" s="823" t="s">
        <v>953</v>
      </c>
      <c r="C85" s="824"/>
      <c r="D85" s="824"/>
      <c r="E85" s="824"/>
      <c r="F85" s="824"/>
      <c r="G85" s="824"/>
      <c r="H85" s="824"/>
      <c r="I85" s="824"/>
      <c r="J85" s="824"/>
      <c r="K85" s="824"/>
      <c r="L85" s="824"/>
      <c r="M85" s="825"/>
      <c r="N85" s="55">
        <f>L82+L83+L84</f>
        <v>15974.421190590259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69222.49182589112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178.52411180720401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178.52411180720401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431656.23858431325</v>
      </c>
      <c r="N48" s="276">
        <f>K48*M48</f>
        <v>863.31247716862651</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457885.95503553038</v>
      </c>
      <c r="N49" s="276">
        <f>K49*M49</f>
        <v>32052.01685248713</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6195</v>
      </c>
      <c r="N50" s="276">
        <f>K50*M50</f>
        <v>1858.5</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34773.829329655753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7.2000000000000008E-2</v>
      </c>
      <c r="J58" s="290">
        <v>1</v>
      </c>
      <c r="K58" s="283">
        <f>I58*J58</f>
        <v>7.2000000000000008E-2</v>
      </c>
      <c r="L58" s="827">
        <f>VLOOKUP(A58,TRANSPORTE!A1:D117,4,FALSE)</f>
        <v>1678.0584157904796</v>
      </c>
      <c r="M58" s="828"/>
      <c r="N58" s="291">
        <f>K58*L58</f>
        <v>120.82020593691455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120.82020593691455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100</v>
      </c>
      <c r="N69" s="399">
        <f>K69/M69</f>
        <v>2503.6197999999999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3570.4822361440797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38643.65588354395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7728.7311767087904</v>
      </c>
      <c r="M82" s="858"/>
      <c r="N82" s="54"/>
    </row>
    <row r="83" spans="1:14">
      <c r="B83" s="92" t="s">
        <v>973</v>
      </c>
      <c r="C83" s="93"/>
      <c r="D83" s="93"/>
      <c r="E83" s="93"/>
      <c r="F83" s="93"/>
      <c r="G83" s="93"/>
      <c r="H83" s="93"/>
      <c r="I83" s="90"/>
      <c r="J83" s="91"/>
      <c r="K83" s="308">
        <v>0.05</v>
      </c>
      <c r="L83" s="857">
        <f>N77*K83</f>
        <v>1932.1827941771976</v>
      </c>
      <c r="M83" s="858"/>
      <c r="N83" s="54"/>
    </row>
    <row r="84" spans="1:14" ht="15.75" thickBot="1">
      <c r="B84" s="94" t="s">
        <v>974</v>
      </c>
      <c r="C84" s="95"/>
      <c r="D84" s="95"/>
      <c r="E84" s="95"/>
      <c r="F84" s="95"/>
      <c r="G84" s="95"/>
      <c r="H84" s="95"/>
      <c r="I84" s="96"/>
      <c r="J84" s="97"/>
      <c r="K84" s="309">
        <v>0.05</v>
      </c>
      <c r="L84" s="859">
        <f>N77*K84</f>
        <v>1932.1827941771976</v>
      </c>
      <c r="M84" s="860"/>
      <c r="N84" s="54"/>
    </row>
    <row r="85" spans="1:14" ht="15.75" thickBot="1">
      <c r="B85" s="823" t="s">
        <v>953</v>
      </c>
      <c r="C85" s="824"/>
      <c r="D85" s="824"/>
      <c r="E85" s="824"/>
      <c r="F85" s="824"/>
      <c r="G85" s="824"/>
      <c r="H85" s="824"/>
      <c r="I85" s="824"/>
      <c r="J85" s="824"/>
      <c r="K85" s="824"/>
      <c r="L85" s="824"/>
      <c r="M85" s="825"/>
      <c r="N85" s="55">
        <f>L82+L83+L84</f>
        <v>11593.096765063185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50236.752648607137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98.152576204802656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98.152576204802656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431656.23858431325</v>
      </c>
      <c r="N48" s="276">
        <f>K48*M48</f>
        <v>863.31247716862651</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41300</v>
      </c>
      <c r="N49" s="276">
        <f>K49*M49</f>
        <v>51625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52488.312477168627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2E-3</v>
      </c>
      <c r="J58" s="290">
        <v>1</v>
      </c>
      <c r="K58" s="417">
        <f>I58*J58</f>
        <v>2E-3</v>
      </c>
      <c r="L58" s="827">
        <f>VLOOKUP(A58,TRANSPORTE!A1:D117,4,FALSE)</f>
        <v>1678.0584157904796</v>
      </c>
      <c r="M58" s="828"/>
      <c r="N58" s="291">
        <f>K58*L58</f>
        <v>3.3561168315809593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3.3561168315809593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150</v>
      </c>
      <c r="N69" s="399">
        <f>K69/M69</f>
        <v>1251.8099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1963.0515240960531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54552.872694301062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10910.574538860214</v>
      </c>
      <c r="M82" s="858"/>
      <c r="N82" s="54"/>
    </row>
    <row r="83" spans="1:14">
      <c r="B83" s="92" t="s">
        <v>973</v>
      </c>
      <c r="C83" s="93"/>
      <c r="D83" s="93"/>
      <c r="E83" s="93"/>
      <c r="F83" s="93"/>
      <c r="G83" s="93"/>
      <c r="H83" s="93"/>
      <c r="I83" s="90"/>
      <c r="J83" s="91"/>
      <c r="K83" s="308">
        <v>0.05</v>
      </c>
      <c r="L83" s="857">
        <f>N77*K83</f>
        <v>2727.6436347150534</v>
      </c>
      <c r="M83" s="858"/>
      <c r="N83" s="54"/>
    </row>
    <row r="84" spans="1:14" ht="15.75" thickBot="1">
      <c r="B84" s="94" t="s">
        <v>974</v>
      </c>
      <c r="C84" s="95"/>
      <c r="D84" s="95"/>
      <c r="E84" s="95"/>
      <c r="F84" s="95"/>
      <c r="G84" s="95"/>
      <c r="H84" s="95"/>
      <c r="I84" s="96"/>
      <c r="J84" s="97"/>
      <c r="K84" s="309">
        <v>0.05</v>
      </c>
      <c r="L84" s="859">
        <f>N77*K84</f>
        <v>2727.6436347150534</v>
      </c>
      <c r="M84" s="860"/>
      <c r="N84" s="54"/>
    </row>
    <row r="85" spans="1:14" ht="15.75" thickBot="1">
      <c r="B85" s="823" t="s">
        <v>953</v>
      </c>
      <c r="C85" s="824"/>
      <c r="D85" s="824"/>
      <c r="E85" s="824"/>
      <c r="F85" s="824"/>
      <c r="G85" s="824"/>
      <c r="H85" s="824"/>
      <c r="I85" s="824"/>
      <c r="J85" s="824"/>
      <c r="K85" s="824"/>
      <c r="L85" s="824"/>
      <c r="M85" s="825"/>
      <c r="N85" s="55">
        <f>L82+L83+L84</f>
        <v>16365.861808290321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70918.734502591382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1731</v>
      </c>
      <c r="C31" s="84" t="s">
        <v>1687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26.079372916666667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5848.8226478029228</v>
      </c>
      <c r="N48" s="276">
        <f>K48*M48</f>
        <v>6433.7049125832154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6433.7049125832154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521.5874583333333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6981.3717438332151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1396.274348766643</v>
      </c>
      <c r="M82" s="858"/>
      <c r="N82" s="54"/>
    </row>
    <row r="83" spans="1:14">
      <c r="B83" s="92" t="s">
        <v>973</v>
      </c>
      <c r="C83" s="93"/>
      <c r="D83" s="93"/>
      <c r="E83" s="93"/>
      <c r="F83" s="93"/>
      <c r="G83" s="93"/>
      <c r="H83" s="93"/>
      <c r="I83" s="90"/>
      <c r="J83" s="91"/>
      <c r="K83" s="308">
        <v>0.05</v>
      </c>
      <c r="L83" s="857">
        <f>N77*K83</f>
        <v>349.06858719166075</v>
      </c>
      <c r="M83" s="858"/>
      <c r="N83" s="54"/>
    </row>
    <row r="84" spans="1:14" ht="15.75" thickBot="1">
      <c r="B84" s="94" t="s">
        <v>974</v>
      </c>
      <c r="C84" s="95"/>
      <c r="D84" s="95"/>
      <c r="E84" s="95"/>
      <c r="F84" s="95"/>
      <c r="G84" s="95"/>
      <c r="H84" s="95"/>
      <c r="I84" s="96"/>
      <c r="J84" s="97"/>
      <c r="K84" s="309">
        <v>0.05</v>
      </c>
      <c r="L84" s="859">
        <f>N77*K84</f>
        <v>349.06858719166075</v>
      </c>
      <c r="M84" s="860"/>
      <c r="N84" s="54"/>
    </row>
    <row r="85" spans="1:14" ht="15.75" thickBot="1">
      <c r="B85" s="823" t="s">
        <v>953</v>
      </c>
      <c r="C85" s="824"/>
      <c r="D85" s="824"/>
      <c r="E85" s="824"/>
      <c r="F85" s="824"/>
      <c r="G85" s="824"/>
      <c r="H85" s="824"/>
      <c r="I85" s="824"/>
      <c r="J85" s="824"/>
      <c r="K85" s="824"/>
      <c r="L85" s="824"/>
      <c r="M85" s="825"/>
      <c r="N85" s="55">
        <f>L82+L83+L84</f>
        <v>2094.4115231499645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9075.7832669831805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1732</v>
      </c>
      <c r="C31" s="84" t="s">
        <v>2044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26.079372916666667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9312.5330456033334</v>
      </c>
      <c r="N48" s="276">
        <f>K48*M48</f>
        <v>10243.786350163668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10243.786350163668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521.5874583333333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10791.453181413668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2158.2906362827339</v>
      </c>
      <c r="M82" s="858"/>
      <c r="N82" s="54"/>
    </row>
    <row r="83" spans="1:14">
      <c r="B83" s="92" t="s">
        <v>973</v>
      </c>
      <c r="C83" s="93"/>
      <c r="D83" s="93"/>
      <c r="E83" s="93"/>
      <c r="F83" s="93"/>
      <c r="G83" s="93"/>
      <c r="H83" s="93"/>
      <c r="I83" s="90"/>
      <c r="J83" s="91"/>
      <c r="K83" s="308">
        <v>0.05</v>
      </c>
      <c r="L83" s="857">
        <f>N77*K83</f>
        <v>539.57265907068347</v>
      </c>
      <c r="M83" s="858"/>
      <c r="N83" s="54"/>
    </row>
    <row r="84" spans="1:14" ht="15.75" thickBot="1">
      <c r="B84" s="94" t="s">
        <v>974</v>
      </c>
      <c r="C84" s="95"/>
      <c r="D84" s="95"/>
      <c r="E84" s="95"/>
      <c r="F84" s="95"/>
      <c r="G84" s="95"/>
      <c r="H84" s="95"/>
      <c r="I84" s="96"/>
      <c r="J84" s="97"/>
      <c r="K84" s="309">
        <v>0.05</v>
      </c>
      <c r="L84" s="859">
        <f>N77*K84</f>
        <v>539.57265907068347</v>
      </c>
      <c r="M84" s="860"/>
      <c r="N84" s="54"/>
    </row>
    <row r="85" spans="1:14" ht="15.75" thickBot="1">
      <c r="B85" s="823" t="s">
        <v>953</v>
      </c>
      <c r="C85" s="824"/>
      <c r="D85" s="824"/>
      <c r="E85" s="824"/>
      <c r="F85" s="824"/>
      <c r="G85" s="824"/>
      <c r="H85" s="824"/>
      <c r="I85" s="824"/>
      <c r="J85" s="824"/>
      <c r="K85" s="824"/>
      <c r="L85" s="824"/>
      <c r="M85" s="825"/>
      <c r="N85" s="55">
        <f>L82+L83+L84</f>
        <v>3237.4359544241011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14028.88913583777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1137</v>
      </c>
      <c r="C31" s="84" t="s">
        <v>1688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375.54296999999997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375.54296999999997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52328.738539498103</v>
      </c>
      <c r="N48" s="276">
        <f>K48*M48</f>
        <v>57561.612393447918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57561.612393447918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1261</v>
      </c>
      <c r="B58" s="49" t="str">
        <f>VLOOKUP(A58,TRANSPORTE!A1:D117,3,FALSE)</f>
        <v>Transporte de Material Drenante</v>
      </c>
      <c r="C58" s="321"/>
      <c r="D58" s="321"/>
      <c r="E58" s="321"/>
      <c r="F58" s="321"/>
      <c r="G58" s="321"/>
      <c r="H58" s="315" t="s">
        <v>1998</v>
      </c>
      <c r="I58" s="283">
        <v>1.1000000000000001</v>
      </c>
      <c r="J58" s="290">
        <v>1</v>
      </c>
      <c r="K58" s="283">
        <f>I58*J58</f>
        <v>1.1000000000000001</v>
      </c>
      <c r="L58" s="827">
        <f>VLOOKUP(A58,TRANSPORTE!A1:D117,4,FALSE)</f>
        <v>1618.8493538748967</v>
      </c>
      <c r="M58" s="828"/>
      <c r="N58" s="291">
        <f>K58*L58</f>
        <v>1780.7342892623865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1780.7342892623865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25</v>
      </c>
      <c r="N69" s="399">
        <f>K69/M69</f>
        <v>7510.8593999999994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7510.8593999999994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67228.749052710307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13445.749810542062</v>
      </c>
      <c r="M82" s="858"/>
      <c r="N82" s="54"/>
    </row>
    <row r="83" spans="1:14">
      <c r="B83" s="92" t="s">
        <v>973</v>
      </c>
      <c r="C83" s="93"/>
      <c r="D83" s="93"/>
      <c r="E83" s="93"/>
      <c r="F83" s="93"/>
      <c r="G83" s="93"/>
      <c r="H83" s="93"/>
      <c r="I83" s="90"/>
      <c r="J83" s="91"/>
      <c r="K83" s="308">
        <v>0.05</v>
      </c>
      <c r="L83" s="857">
        <f>N77*K83</f>
        <v>3361.4374526355155</v>
      </c>
      <c r="M83" s="858"/>
      <c r="N83" s="54"/>
    </row>
    <row r="84" spans="1:14" ht="15.75" thickBot="1">
      <c r="B84" s="94" t="s">
        <v>974</v>
      </c>
      <c r="C84" s="95"/>
      <c r="D84" s="95"/>
      <c r="E84" s="95"/>
      <c r="F84" s="95"/>
      <c r="G84" s="95"/>
      <c r="H84" s="95"/>
      <c r="I84" s="96"/>
      <c r="J84" s="97"/>
      <c r="K84" s="309">
        <v>0.05</v>
      </c>
      <c r="L84" s="859">
        <f>N77*K84</f>
        <v>3361.4374526355155</v>
      </c>
      <c r="M84" s="860"/>
      <c r="N84" s="54"/>
    </row>
    <row r="85" spans="1:14" ht="15.75" thickBot="1">
      <c r="B85" s="823" t="s">
        <v>953</v>
      </c>
      <c r="C85" s="824"/>
      <c r="D85" s="824"/>
      <c r="E85" s="824"/>
      <c r="F85" s="824"/>
      <c r="G85" s="824"/>
      <c r="H85" s="824"/>
      <c r="I85" s="824"/>
      <c r="J85" s="824"/>
      <c r="K85" s="824"/>
      <c r="L85" s="824"/>
      <c r="M85" s="825"/>
      <c r="N85" s="55">
        <f>L82+L83+L84</f>
        <v>20168.624715813094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87397.373768523394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1138</v>
      </c>
      <c r="C31" s="84" t="s">
        <v>2149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4983.452979988012</v>
      </c>
      <c r="L36" s="274"/>
      <c r="M36" s="340">
        <v>3</v>
      </c>
      <c r="N36" s="276">
        <f>K36/M36</f>
        <v>1661.1509933293373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521.5874583333333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2182.7384516626707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60905.650017876593</v>
      </c>
      <c r="N48" s="276">
        <f>K48*M48</f>
        <v>76132.062522345746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76132.062522345746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827">
        <f>VLOOKUP(A60,TRANSPORTE!A1:D117,4,FALSE)</f>
        <v>1318.0996686884564</v>
      </c>
      <c r="M60" s="828"/>
      <c r="N60" s="291">
        <f>K60*L60</f>
        <v>1647.6245858605705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1647.6245858605705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5215.8745833333332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85178.30014320233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17035.660028640468</v>
      </c>
      <c r="M84" s="858"/>
      <c r="N84" s="54"/>
    </row>
    <row r="85" spans="1:14">
      <c r="B85" s="92" t="s">
        <v>973</v>
      </c>
      <c r="C85" s="93"/>
      <c r="D85" s="93"/>
      <c r="E85" s="93"/>
      <c r="F85" s="93"/>
      <c r="G85" s="93"/>
      <c r="H85" s="93"/>
      <c r="I85" s="90"/>
      <c r="J85" s="91"/>
      <c r="K85" s="308">
        <v>0.05</v>
      </c>
      <c r="L85" s="857">
        <f>N79*K85</f>
        <v>4258.9150071601171</v>
      </c>
      <c r="M85" s="858"/>
      <c r="N85" s="54"/>
    </row>
    <row r="86" spans="1:14" ht="15.75" thickBot="1">
      <c r="B86" s="94" t="s">
        <v>974</v>
      </c>
      <c r="C86" s="95"/>
      <c r="D86" s="95"/>
      <c r="E86" s="95"/>
      <c r="F86" s="95"/>
      <c r="G86" s="95"/>
      <c r="H86" s="95"/>
      <c r="I86" s="96"/>
      <c r="J86" s="97"/>
      <c r="K86" s="309">
        <v>0.05</v>
      </c>
      <c r="L86" s="859">
        <f>N79*K86</f>
        <v>4258.9150071601171</v>
      </c>
      <c r="M86" s="860"/>
      <c r="N86" s="54"/>
    </row>
    <row r="87" spans="1:14" ht="15.75" thickBot="1">
      <c r="B87" s="823" t="s">
        <v>953</v>
      </c>
      <c r="C87" s="824"/>
      <c r="D87" s="824"/>
      <c r="E87" s="824"/>
      <c r="F87" s="824"/>
      <c r="G87" s="824"/>
      <c r="H87" s="824"/>
      <c r="I87" s="824"/>
      <c r="J87" s="824"/>
      <c r="K87" s="824"/>
      <c r="L87" s="824"/>
      <c r="M87" s="825"/>
      <c r="N87" s="55">
        <f>L84+L85+L86</f>
        <v>25553.490042960704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110731.79018616304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1139</v>
      </c>
      <c r="C31" s="84" t="s">
        <v>2150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493930.12107116426</v>
      </c>
      <c r="L36" s="274"/>
      <c r="M36" s="340">
        <v>2.5</v>
      </c>
      <c r="N36" s="276">
        <f>K36/M36</f>
        <v>197572.0484284657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423.19184653601991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197995.24027500171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10224.625089139186</v>
      </c>
      <c r="N48" s="276">
        <f>K48*M48</f>
        <v>10326.871340030579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10326.871340030579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20</v>
      </c>
      <c r="N71" s="399">
        <f>K71/M71</f>
        <v>3129.5247499999996</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8463.8369307203975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216785.94854575268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43357.189709150538</v>
      </c>
      <c r="M84" s="858"/>
      <c r="N84" s="54"/>
    </row>
    <row r="85" spans="1:14">
      <c r="B85" s="92" t="s">
        <v>973</v>
      </c>
      <c r="C85" s="93"/>
      <c r="D85" s="93"/>
      <c r="E85" s="93"/>
      <c r="F85" s="93"/>
      <c r="G85" s="93"/>
      <c r="H85" s="93"/>
      <c r="I85" s="90"/>
      <c r="J85" s="91"/>
      <c r="K85" s="308">
        <v>0.05</v>
      </c>
      <c r="L85" s="857">
        <f>N79*K85</f>
        <v>10839.297427287634</v>
      </c>
      <c r="M85" s="858"/>
      <c r="N85" s="54"/>
    </row>
    <row r="86" spans="1:14" ht="15.75" thickBot="1">
      <c r="B86" s="94" t="s">
        <v>974</v>
      </c>
      <c r="C86" s="95"/>
      <c r="D86" s="95"/>
      <c r="E86" s="95"/>
      <c r="F86" s="95"/>
      <c r="G86" s="95"/>
      <c r="H86" s="95"/>
      <c r="I86" s="96"/>
      <c r="J86" s="97"/>
      <c r="K86" s="309">
        <v>0.05</v>
      </c>
      <c r="L86" s="859">
        <f>N79*K86</f>
        <v>10839.297427287634</v>
      </c>
      <c r="M86" s="860"/>
      <c r="N86" s="54"/>
    </row>
    <row r="87" spans="1:14" ht="15.75" thickBot="1">
      <c r="B87" s="823" t="s">
        <v>953</v>
      </c>
      <c r="C87" s="824"/>
      <c r="D87" s="824"/>
      <c r="E87" s="824"/>
      <c r="F87" s="824"/>
      <c r="G87" s="824"/>
      <c r="H87" s="824"/>
      <c r="I87" s="824"/>
      <c r="J87" s="824"/>
      <c r="K87" s="824"/>
      <c r="L87" s="824"/>
      <c r="M87" s="825"/>
      <c r="N87" s="55">
        <f>L84+L85+L86</f>
        <v>65035.7845637258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281821.73310947849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1140</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493930.12107116426</v>
      </c>
      <c r="L36" s="274"/>
      <c r="M36" s="340">
        <v>1.25</v>
      </c>
      <c r="N36" s="276">
        <f>K36/M36</f>
        <v>395144.0968569314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1159.3361680720398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396303.43302500341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10224.625089139186</v>
      </c>
      <c r="N48" s="276">
        <f>K48*M48</f>
        <v>10326.871340030579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10326.871340030579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23186.723361440796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429817.0277264748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85963.405545294969</v>
      </c>
      <c r="M84" s="858"/>
      <c r="N84" s="54"/>
    </row>
    <row r="85" spans="1:14">
      <c r="B85" s="92" t="s">
        <v>973</v>
      </c>
      <c r="C85" s="93"/>
      <c r="D85" s="93"/>
      <c r="E85" s="93"/>
      <c r="F85" s="93"/>
      <c r="G85" s="93"/>
      <c r="H85" s="93"/>
      <c r="I85" s="90"/>
      <c r="J85" s="91"/>
      <c r="K85" s="308">
        <v>0.05</v>
      </c>
      <c r="L85" s="857">
        <f>N79*K85</f>
        <v>21490.851386323742</v>
      </c>
      <c r="M85" s="858"/>
      <c r="N85" s="54"/>
    </row>
    <row r="86" spans="1:14" ht="15.75" thickBot="1">
      <c r="B86" s="94" t="s">
        <v>974</v>
      </c>
      <c r="C86" s="95"/>
      <c r="D86" s="95"/>
      <c r="E86" s="95"/>
      <c r="F86" s="95"/>
      <c r="G86" s="95"/>
      <c r="H86" s="95"/>
      <c r="I86" s="96"/>
      <c r="J86" s="97"/>
      <c r="K86" s="309">
        <v>0.05</v>
      </c>
      <c r="L86" s="859">
        <f>N79*K86</f>
        <v>21490.851386323742</v>
      </c>
      <c r="M86" s="860"/>
      <c r="N86" s="54"/>
    </row>
    <row r="87" spans="1:14" ht="15.75" thickBot="1">
      <c r="B87" s="823" t="s">
        <v>953</v>
      </c>
      <c r="C87" s="824"/>
      <c r="D87" s="824"/>
      <c r="E87" s="824"/>
      <c r="F87" s="824"/>
      <c r="G87" s="824"/>
      <c r="H87" s="824"/>
      <c r="I87" s="824"/>
      <c r="J87" s="824"/>
      <c r="K87" s="824"/>
      <c r="L87" s="824"/>
      <c r="M87" s="825"/>
      <c r="N87" s="55">
        <f>L84+L85+L86</f>
        <v>128945.10831794246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558762.13604441728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1141</v>
      </c>
      <c r="C31" s="84" t="s">
        <v>1689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314</v>
      </c>
      <c r="B36" s="836" t="str">
        <f>VLOOKUP(A36,EQUIPOS!A6:D154,3,FALSE)</f>
        <v xml:space="preserve">Retroexcavadora E-200 sobre orugas
</v>
      </c>
      <c r="C36" s="837"/>
      <c r="D36" s="837"/>
      <c r="E36" s="837"/>
      <c r="F36" s="837"/>
      <c r="G36" s="837"/>
      <c r="H36" s="838"/>
      <c r="I36" s="271"/>
      <c r="J36" s="272"/>
      <c r="K36" s="273">
        <f>VLOOKUP(A36,EQUIPOS!A6:D163,4,FALSE)</f>
        <v>193150.85486915745</v>
      </c>
      <c r="L36" s="274"/>
      <c r="M36" s="340">
        <v>23</v>
      </c>
      <c r="N36" s="276">
        <f>K36/M36</f>
        <v>8397.8632551807586</v>
      </c>
    </row>
    <row r="37" spans="1:14">
      <c r="A37" s="116" t="s">
        <v>328</v>
      </c>
      <c r="B37" s="836" t="str">
        <f>VLOOKUP(A37,EQUIPOS!A7:D154,3,FALSE)</f>
        <v xml:space="preserve">Taco metálico o puntal (escamas en concreto)
</v>
      </c>
      <c r="C37" s="837"/>
      <c r="D37" s="837"/>
      <c r="E37" s="837"/>
      <c r="F37" s="837"/>
      <c r="G37" s="837"/>
      <c r="H37" s="838"/>
      <c r="I37" s="425"/>
      <c r="J37" s="426"/>
      <c r="K37" s="273">
        <f>VLOOKUP(A37,EQUIPOS!A7:D164,4,FALSE)</f>
        <v>557.68615713137467</v>
      </c>
      <c r="L37" s="339"/>
      <c r="M37" s="340">
        <v>1</v>
      </c>
      <c r="N37" s="276">
        <f>K37/M37</f>
        <v>557.68615713137467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1159.3361680720398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10114.885580384172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5594.0863889005741</v>
      </c>
      <c r="N48" s="276">
        <f>K48*M48</f>
        <v>1957.9302361152008</v>
      </c>
    </row>
    <row r="49" spans="1:14">
      <c r="A49" s="166" t="s">
        <v>1690</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8260</v>
      </c>
      <c r="N49" s="276">
        <f>K49*M49</f>
        <v>8260</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4300.8613796948866</v>
      </c>
      <c r="N50" s="276">
        <f>K50*M50</f>
        <v>16343.273242840569</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477097.87177454942</v>
      </c>
      <c r="N51" s="276">
        <f>K51*M51</f>
        <v>85877.616919418899</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112438.82039837466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0.18</v>
      </c>
      <c r="J58" s="290">
        <v>1</v>
      </c>
      <c r="K58" s="283">
        <f>I58*J58</f>
        <v>0.18</v>
      </c>
      <c r="L58" s="827">
        <f>VLOOKUP(A58,TRANSPORTE!A1:D117,4,FALSE)</f>
        <v>1678.0584157904796</v>
      </c>
      <c r="M58" s="828"/>
      <c r="N58" s="291">
        <f>K58*L58</f>
        <v>302.0505148422863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302.0505148422863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10</v>
      </c>
      <c r="N69" s="399">
        <f>K69/M69</f>
        <v>12518.098999999998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23186.723361440796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146042.47985504192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29208.495971008386</v>
      </c>
      <c r="M82" s="858"/>
      <c r="N82" s="54"/>
    </row>
    <row r="83" spans="1:14">
      <c r="B83" s="92" t="s">
        <v>973</v>
      </c>
      <c r="C83" s="93"/>
      <c r="D83" s="93"/>
      <c r="E83" s="93"/>
      <c r="F83" s="93"/>
      <c r="G83" s="93"/>
      <c r="H83" s="93"/>
      <c r="I83" s="90"/>
      <c r="J83" s="91"/>
      <c r="K83" s="308">
        <v>0.05</v>
      </c>
      <c r="L83" s="857">
        <f>N77*K83</f>
        <v>7302.1239927520965</v>
      </c>
      <c r="M83" s="858"/>
      <c r="N83" s="54"/>
    </row>
    <row r="84" spans="1:14" ht="15.75" thickBot="1">
      <c r="B84" s="94" t="s">
        <v>974</v>
      </c>
      <c r="C84" s="95"/>
      <c r="D84" s="95"/>
      <c r="E84" s="95"/>
      <c r="F84" s="95"/>
      <c r="G84" s="95"/>
      <c r="H84" s="95"/>
      <c r="I84" s="96"/>
      <c r="J84" s="97"/>
      <c r="K84" s="309">
        <v>0.05</v>
      </c>
      <c r="L84" s="859">
        <f>N77*K84</f>
        <v>7302.1239927520965</v>
      </c>
      <c r="M84" s="860"/>
      <c r="N84" s="54"/>
    </row>
    <row r="85" spans="1:14" ht="15.75" thickBot="1">
      <c r="B85" s="823" t="s">
        <v>953</v>
      </c>
      <c r="C85" s="824"/>
      <c r="D85" s="824"/>
      <c r="E85" s="824"/>
      <c r="F85" s="824"/>
      <c r="G85" s="824"/>
      <c r="H85" s="824"/>
      <c r="I85" s="824"/>
      <c r="J85" s="824"/>
      <c r="K85" s="824"/>
      <c r="L85" s="824"/>
      <c r="M85" s="825"/>
      <c r="N85" s="55">
        <f>L82+L83+L84</f>
        <v>43812.743956512575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189855.22381155449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1142</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57.966808403602002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57.966808403602002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3224.2798612428828</v>
      </c>
      <c r="N48" s="276">
        <f>K48*M48</f>
        <v>3224.2798612428828</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1528.3116647507602</v>
      </c>
      <c r="N49" s="276">
        <f>K49*M49</f>
        <v>6113.2466590030408</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9337.5265202459232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400</v>
      </c>
      <c r="N69" s="399">
        <f>K69/M69</f>
        <v>312.95247499999999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579.66808403601999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9975.1614126855457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1995.0322825371093</v>
      </c>
      <c r="M82" s="858"/>
      <c r="N82" s="54"/>
    </row>
    <row r="83" spans="1:14">
      <c r="B83" s="92" t="s">
        <v>973</v>
      </c>
      <c r="C83" s="93"/>
      <c r="D83" s="93"/>
      <c r="E83" s="93"/>
      <c r="F83" s="93"/>
      <c r="G83" s="93"/>
      <c r="H83" s="93"/>
      <c r="I83" s="90"/>
      <c r="J83" s="91"/>
      <c r="K83" s="308">
        <v>0.05</v>
      </c>
      <c r="L83" s="857">
        <f>N77*K83</f>
        <v>498.75807063427732</v>
      </c>
      <c r="M83" s="858"/>
      <c r="N83" s="54"/>
    </row>
    <row r="84" spans="1:14" ht="15.75" thickBot="1">
      <c r="B84" s="94" t="s">
        <v>974</v>
      </c>
      <c r="C84" s="95"/>
      <c r="D84" s="95"/>
      <c r="E84" s="95"/>
      <c r="F84" s="95"/>
      <c r="G84" s="95"/>
      <c r="H84" s="95"/>
      <c r="I84" s="96"/>
      <c r="J84" s="97"/>
      <c r="K84" s="309">
        <v>0.05</v>
      </c>
      <c r="L84" s="859">
        <f>N77*K84</f>
        <v>498.75807063427732</v>
      </c>
      <c r="M84" s="860"/>
      <c r="N84" s="54"/>
    </row>
    <row r="85" spans="1:14" ht="15.75" thickBot="1">
      <c r="B85" s="823" t="s">
        <v>953</v>
      </c>
      <c r="C85" s="824"/>
      <c r="D85" s="824"/>
      <c r="E85" s="824"/>
      <c r="F85" s="824"/>
      <c r="G85" s="824"/>
      <c r="H85" s="824"/>
      <c r="I85" s="824"/>
      <c r="J85" s="824"/>
      <c r="K85" s="824"/>
      <c r="L85" s="824"/>
      <c r="M85" s="825"/>
      <c r="N85" s="55">
        <f>L82+L83+L84</f>
        <v>2992.5484238056638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12967.709836491209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1143</v>
      </c>
      <c r="C31" s="84" t="s">
        <v>2153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269</v>
      </c>
      <c r="B36" s="836" t="str">
        <f>VLOOKUP(A36,EQUIPOS!A6:D154,3,FALSE)</f>
        <v>Motoniveladora  potencia 215 HP, ancho de cuchilla 4,27 m, peso 18 ton.</v>
      </c>
      <c r="C36" s="837"/>
      <c r="D36" s="837"/>
      <c r="E36" s="837"/>
      <c r="F36" s="837"/>
      <c r="G36" s="837"/>
      <c r="H36" s="838"/>
      <c r="I36" s="271"/>
      <c r="J36" s="272"/>
      <c r="K36" s="273">
        <f>VLOOKUP(A36,EQUIPOS!A6:D163,4,FALSE)</f>
        <v>133091.96701358436</v>
      </c>
      <c r="L36" s="274"/>
      <c r="M36" s="340">
        <v>15</v>
      </c>
      <c r="N36" s="276">
        <f>K36/M36</f>
        <v>8872.7978009056242</v>
      </c>
    </row>
    <row r="37" spans="1:14">
      <c r="A37" s="116" t="s">
        <v>365</v>
      </c>
      <c r="B37" s="836" t="str">
        <f>VLOOKUP(A37,EQUIPOS!A7:D154,3,FALSE)</f>
        <v xml:space="preserve">Vibrocompatador, potencia 153 HP, peso 10 Ton. </v>
      </c>
      <c r="C37" s="837"/>
      <c r="D37" s="837"/>
      <c r="E37" s="837"/>
      <c r="F37" s="837"/>
      <c r="G37" s="837"/>
      <c r="H37" s="838"/>
      <c r="I37" s="425"/>
      <c r="J37" s="426"/>
      <c r="K37" s="273">
        <f>VLOOKUP(A37,EQUIPOS!A7:D164,4,FALSE)</f>
        <v>132770.83572902431</v>
      </c>
      <c r="L37" s="339"/>
      <c r="M37" s="340">
        <v>15</v>
      </c>
      <c r="N37" s="276">
        <f>K37/M37</f>
        <v>8851.3890486016207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122.69072025600332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17846.877569763248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24447.586241437075</v>
      </c>
      <c r="N48" s="276">
        <f>K48*M48</f>
        <v>25669.96555350893</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48.603551175819234</v>
      </c>
      <c r="N49" s="276">
        <f>K49*M49</f>
        <v>1458.106535274577</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27128.072088783505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VLOOKUP(A60,TRANSPORTE!A1:D117,3,FALSE)</f>
        <v>Transporte de material seleccionado para relleno</v>
      </c>
      <c r="C60" s="321"/>
      <c r="D60" s="321"/>
      <c r="E60" s="321"/>
      <c r="F60" s="321"/>
      <c r="G60" s="321"/>
      <c r="H60" s="315" t="s">
        <v>1998</v>
      </c>
      <c r="I60" s="283">
        <v>1.05</v>
      </c>
      <c r="J60" s="290">
        <v>1</v>
      </c>
      <c r="K60" s="283">
        <f>I60*J60</f>
        <v>1.05</v>
      </c>
      <c r="L60" s="827">
        <f>VLOOKUP(A60,TRANSPORTE!A1:D117,4,FALSE)</f>
        <v>1318.0996686884564</v>
      </c>
      <c r="M60" s="828"/>
      <c r="N60" s="291">
        <f>K60*L60</f>
        <v>1384.0046521228792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1384.0046521228792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120</v>
      </c>
      <c r="N72" s="399">
        <f>K72/M72</f>
        <v>1564.7623749999998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2453.8144051200661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48812.768715789702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9762.5537431579414</v>
      </c>
      <c r="M84" s="858"/>
      <c r="N84" s="54"/>
    </row>
    <row r="85" spans="1:14">
      <c r="B85" s="92" t="s">
        <v>973</v>
      </c>
      <c r="C85" s="93"/>
      <c r="D85" s="93"/>
      <c r="E85" s="93"/>
      <c r="F85" s="93"/>
      <c r="G85" s="93"/>
      <c r="H85" s="93"/>
      <c r="I85" s="90"/>
      <c r="J85" s="91"/>
      <c r="K85" s="308">
        <v>0.05</v>
      </c>
      <c r="L85" s="857">
        <f>N79*K85</f>
        <v>2440.6384357894854</v>
      </c>
      <c r="M85" s="858"/>
      <c r="N85" s="54"/>
    </row>
    <row r="86" spans="1:14" ht="15.75" thickBot="1">
      <c r="B86" s="94" t="s">
        <v>974</v>
      </c>
      <c r="C86" s="95"/>
      <c r="D86" s="95"/>
      <c r="E86" s="95"/>
      <c r="F86" s="95"/>
      <c r="G86" s="95"/>
      <c r="H86" s="95"/>
      <c r="I86" s="96"/>
      <c r="J86" s="97"/>
      <c r="K86" s="309">
        <v>0.05</v>
      </c>
      <c r="L86" s="859">
        <f>N79*K86</f>
        <v>2440.6384357894854</v>
      </c>
      <c r="M86" s="860"/>
      <c r="N86" s="54"/>
    </row>
    <row r="87" spans="1:14" ht="15.75" thickBot="1">
      <c r="B87" s="823" t="s">
        <v>953</v>
      </c>
      <c r="C87" s="824"/>
      <c r="D87" s="824"/>
      <c r="E87" s="824"/>
      <c r="F87" s="824"/>
      <c r="G87" s="824"/>
      <c r="H87" s="824"/>
      <c r="I87" s="824"/>
      <c r="J87" s="824"/>
      <c r="K87" s="824"/>
      <c r="L87" s="824"/>
      <c r="M87" s="825"/>
      <c r="N87" s="55">
        <f>L84+L85+L86</f>
        <v>14643.830614736913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63456.599330526617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2.25" customHeight="1" thickBot="1">
      <c r="A31" t="s">
        <v>1844</v>
      </c>
      <c r="B31" s="83" t="s">
        <v>1144</v>
      </c>
      <c r="C31" s="963" t="s">
        <v>2154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154875</v>
      </c>
      <c r="N51" s="276">
        <f>K51*M51</f>
        <v>77437.5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156486.17775929556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177011.94378831438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35402.388757662877</v>
      </c>
      <c r="M84" s="858"/>
      <c r="N84" s="54"/>
    </row>
    <row r="85" spans="1:14">
      <c r="B85" s="92" t="s">
        <v>973</v>
      </c>
      <c r="C85" s="93"/>
      <c r="D85" s="93"/>
      <c r="E85" s="93"/>
      <c r="F85" s="93"/>
      <c r="G85" s="93"/>
      <c r="H85" s="93"/>
      <c r="I85" s="90"/>
      <c r="J85" s="91"/>
      <c r="K85" s="308">
        <v>0.05</v>
      </c>
      <c r="L85" s="857">
        <f>N79*K85</f>
        <v>8850.5971894157192</v>
      </c>
      <c r="M85" s="858"/>
      <c r="N85" s="54"/>
    </row>
    <row r="86" spans="1:14" ht="15.75" thickBot="1">
      <c r="B86" s="94" t="s">
        <v>974</v>
      </c>
      <c r="C86" s="95"/>
      <c r="D86" s="95"/>
      <c r="E86" s="95"/>
      <c r="F86" s="95"/>
      <c r="G86" s="95"/>
      <c r="H86" s="95"/>
      <c r="I86" s="96"/>
      <c r="J86" s="97"/>
      <c r="K86" s="309">
        <v>0.05</v>
      </c>
      <c r="L86" s="859">
        <f>N79*K86</f>
        <v>8850.5971894157192</v>
      </c>
      <c r="M86" s="860"/>
      <c r="N86" s="54"/>
    </row>
    <row r="87" spans="1:14" ht="15.75" thickBot="1">
      <c r="B87" s="823" t="s">
        <v>953</v>
      </c>
      <c r="C87" s="824"/>
      <c r="D87" s="824"/>
      <c r="E87" s="824"/>
      <c r="F87" s="824"/>
      <c r="G87" s="824"/>
      <c r="H87" s="824"/>
      <c r="I87" s="824"/>
      <c r="J87" s="824"/>
      <c r="K87" s="824"/>
      <c r="L87" s="824"/>
      <c r="M87" s="825"/>
      <c r="N87" s="55">
        <f>L84+L85+L86</f>
        <v>53103.583136494315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230115.52692480868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1691</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154875</v>
      </c>
      <c r="N51" s="276">
        <f>K51*M51</f>
        <v>77437.5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156486.17775929556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177011.94378831438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35402.388757662877</v>
      </c>
      <c r="M84" s="858"/>
      <c r="N84" s="54"/>
    </row>
    <row r="85" spans="1:14">
      <c r="B85" s="92" t="s">
        <v>973</v>
      </c>
      <c r="C85" s="93"/>
      <c r="D85" s="93"/>
      <c r="E85" s="93"/>
      <c r="F85" s="93"/>
      <c r="G85" s="93"/>
      <c r="H85" s="93"/>
      <c r="I85" s="90"/>
      <c r="J85" s="91"/>
      <c r="K85" s="308">
        <v>0.05</v>
      </c>
      <c r="L85" s="857">
        <f>N79*K85</f>
        <v>8850.5971894157192</v>
      </c>
      <c r="M85" s="858"/>
      <c r="N85" s="54"/>
    </row>
    <row r="86" spans="1:14" ht="15.75" thickBot="1">
      <c r="B86" s="94" t="s">
        <v>974</v>
      </c>
      <c r="C86" s="95"/>
      <c r="D86" s="95"/>
      <c r="E86" s="95"/>
      <c r="F86" s="95"/>
      <c r="G86" s="95"/>
      <c r="H86" s="95"/>
      <c r="I86" s="96"/>
      <c r="J86" s="97"/>
      <c r="K86" s="309">
        <v>0.05</v>
      </c>
      <c r="L86" s="859">
        <f>N79*K86</f>
        <v>8850.5971894157192</v>
      </c>
      <c r="M86" s="860"/>
      <c r="N86" s="54"/>
    </row>
    <row r="87" spans="1:14" ht="15.75" thickBot="1">
      <c r="B87" s="823" t="s">
        <v>953</v>
      </c>
      <c r="C87" s="824"/>
      <c r="D87" s="824"/>
      <c r="E87" s="824"/>
      <c r="F87" s="824"/>
      <c r="G87" s="824"/>
      <c r="H87" s="824"/>
      <c r="I87" s="824"/>
      <c r="J87" s="824"/>
      <c r="K87" s="824"/>
      <c r="L87" s="824"/>
      <c r="M87" s="825"/>
      <c r="N87" s="55">
        <f>L84+L85+L86</f>
        <v>53103.583136494315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230115.52692480868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154875</v>
      </c>
      <c r="N51" s="276">
        <f>K51*M51</f>
        <v>77437.5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156486.17775929556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177011.94378831438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35402.388757662877</v>
      </c>
      <c r="M84" s="858"/>
      <c r="N84" s="54"/>
    </row>
    <row r="85" spans="1:14">
      <c r="B85" s="92" t="s">
        <v>973</v>
      </c>
      <c r="C85" s="93"/>
      <c r="D85" s="93"/>
      <c r="E85" s="93"/>
      <c r="F85" s="93"/>
      <c r="G85" s="93"/>
      <c r="H85" s="93"/>
      <c r="I85" s="90"/>
      <c r="J85" s="91"/>
      <c r="K85" s="308">
        <v>0.05</v>
      </c>
      <c r="L85" s="857">
        <f>N79*K85</f>
        <v>8850.5971894157192</v>
      </c>
      <c r="M85" s="858"/>
      <c r="N85" s="54"/>
    </row>
    <row r="86" spans="1:14" ht="15.75" thickBot="1">
      <c r="B86" s="94" t="s">
        <v>974</v>
      </c>
      <c r="C86" s="95"/>
      <c r="D86" s="95"/>
      <c r="E86" s="95"/>
      <c r="F86" s="95"/>
      <c r="G86" s="95"/>
      <c r="H86" s="95"/>
      <c r="I86" s="96"/>
      <c r="J86" s="97"/>
      <c r="K86" s="309">
        <v>0.05</v>
      </c>
      <c r="L86" s="859">
        <f>N79*K86</f>
        <v>8850.5971894157192</v>
      </c>
      <c r="M86" s="860"/>
      <c r="N86" s="54"/>
    </row>
    <row r="87" spans="1:14" ht="15.75" thickBot="1">
      <c r="B87" s="823" t="s">
        <v>953</v>
      </c>
      <c r="C87" s="824"/>
      <c r="D87" s="824"/>
      <c r="E87" s="824"/>
      <c r="F87" s="824"/>
      <c r="G87" s="824"/>
      <c r="H87" s="824"/>
      <c r="I87" s="824"/>
      <c r="J87" s="824"/>
      <c r="K87" s="824"/>
      <c r="L87" s="824"/>
      <c r="M87" s="825"/>
      <c r="N87" s="55">
        <f>L84+L85+L86</f>
        <v>53103.583136494315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230115.52692480868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4782.1431228322854</v>
      </c>
      <c r="N49" s="276">
        <f>K49*M49</f>
        <v>5499.4645912571277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154875</v>
      </c>
      <c r="N51" s="276">
        <f>K51*M51</f>
        <v>77437.5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156486.17775929556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177011.94378831438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35402.388757662877</v>
      </c>
      <c r="M84" s="858"/>
      <c r="N84" s="54"/>
    </row>
    <row r="85" spans="1:14">
      <c r="B85" s="92" t="s">
        <v>973</v>
      </c>
      <c r="C85" s="93"/>
      <c r="D85" s="93"/>
      <c r="E85" s="93"/>
      <c r="F85" s="93"/>
      <c r="G85" s="93"/>
      <c r="H85" s="93"/>
      <c r="I85" s="90"/>
      <c r="J85" s="91"/>
      <c r="K85" s="308">
        <v>0.05</v>
      </c>
      <c r="L85" s="857">
        <f>N79*K85</f>
        <v>8850.5971894157192</v>
      </c>
      <c r="M85" s="858"/>
      <c r="N85" s="54"/>
    </row>
    <row r="86" spans="1:14" ht="15.75" thickBot="1">
      <c r="B86" s="94" t="s">
        <v>974</v>
      </c>
      <c r="C86" s="95"/>
      <c r="D86" s="95"/>
      <c r="E86" s="95"/>
      <c r="F86" s="95"/>
      <c r="G86" s="95"/>
      <c r="H86" s="95"/>
      <c r="I86" s="96"/>
      <c r="J86" s="97"/>
      <c r="K86" s="309">
        <v>0.05</v>
      </c>
      <c r="L86" s="859">
        <f>N79*K86</f>
        <v>8850.5971894157192</v>
      </c>
      <c r="M86" s="860"/>
      <c r="N86" s="54"/>
    </row>
    <row r="87" spans="1:14" ht="15.75" thickBot="1">
      <c r="B87" s="823" t="s">
        <v>953</v>
      </c>
      <c r="C87" s="824"/>
      <c r="D87" s="824"/>
      <c r="E87" s="824"/>
      <c r="F87" s="824"/>
      <c r="G87" s="824"/>
      <c r="H87" s="824"/>
      <c r="I87" s="824"/>
      <c r="J87" s="824"/>
      <c r="K87" s="824"/>
      <c r="L87" s="824"/>
      <c r="M87" s="825"/>
      <c r="N87" s="55">
        <f>L84+L85+L86</f>
        <v>53103.583136494315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230115.52692480868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1145</v>
      </c>
      <c r="C31" s="963" t="s">
        <v>1733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4782.1431228322854</v>
      </c>
      <c r="N49" s="276">
        <f>K49*M49</f>
        <v>2391.0715614161427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162420.91714179391</v>
      </c>
      <c r="N51" s="276">
        <f>K51*M51</f>
        <v>162420.91714179391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232166.20187124849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252691.96790026731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50538.393580053467</v>
      </c>
      <c r="M84" s="858"/>
      <c r="N84" s="54"/>
    </row>
    <row r="85" spans="1:14">
      <c r="B85" s="92" t="s">
        <v>973</v>
      </c>
      <c r="C85" s="93"/>
      <c r="D85" s="93"/>
      <c r="E85" s="93"/>
      <c r="F85" s="93"/>
      <c r="G85" s="93"/>
      <c r="H85" s="93"/>
      <c r="I85" s="90"/>
      <c r="J85" s="91"/>
      <c r="K85" s="308">
        <v>0.05</v>
      </c>
      <c r="L85" s="857">
        <f>N79*K85</f>
        <v>12634.598395013367</v>
      </c>
      <c r="M85" s="858"/>
      <c r="N85" s="54"/>
    </row>
    <row r="86" spans="1:14" ht="15.75" thickBot="1">
      <c r="B86" s="94" t="s">
        <v>974</v>
      </c>
      <c r="C86" s="95"/>
      <c r="D86" s="95"/>
      <c r="E86" s="95"/>
      <c r="F86" s="95"/>
      <c r="G86" s="95"/>
      <c r="H86" s="95"/>
      <c r="I86" s="96"/>
      <c r="J86" s="97"/>
      <c r="K86" s="309">
        <v>0.05</v>
      </c>
      <c r="L86" s="859">
        <f>N79*K86</f>
        <v>12634.598395013367</v>
      </c>
      <c r="M86" s="860"/>
      <c r="N86" s="54"/>
    </row>
    <row r="87" spans="1:14" ht="15.75" thickBot="1">
      <c r="B87" s="823" t="s">
        <v>953</v>
      </c>
      <c r="C87" s="824"/>
      <c r="D87" s="824"/>
      <c r="E87" s="824"/>
      <c r="F87" s="824"/>
      <c r="G87" s="824"/>
      <c r="H87" s="824"/>
      <c r="I87" s="824"/>
      <c r="J87" s="824"/>
      <c r="K87" s="824"/>
      <c r="L87" s="824"/>
      <c r="M87" s="825"/>
      <c r="N87" s="55">
        <f>L84+L85+L86</f>
        <v>75807.590370080201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328499.55827034754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1694</v>
      </c>
      <c r="C31" s="963" t="s">
        <v>1695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4782.1431228322854</v>
      </c>
      <c r="N49" s="276">
        <f>K49*M49</f>
        <v>2391.0715614161427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162420.91714179391</v>
      </c>
      <c r="N51" s="276">
        <f>K51*M51</f>
        <v>162420.91714179391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232166.20187124849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252691.96790026731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50538.393580053467</v>
      </c>
      <c r="M84" s="858"/>
      <c r="N84" s="54"/>
    </row>
    <row r="85" spans="1:14">
      <c r="B85" s="92" t="s">
        <v>973</v>
      </c>
      <c r="C85" s="93"/>
      <c r="D85" s="93"/>
      <c r="E85" s="93"/>
      <c r="F85" s="93"/>
      <c r="G85" s="93"/>
      <c r="H85" s="93"/>
      <c r="I85" s="90"/>
      <c r="J85" s="91"/>
      <c r="K85" s="308">
        <v>0.05</v>
      </c>
      <c r="L85" s="857">
        <f>N79*K85</f>
        <v>12634.598395013367</v>
      </c>
      <c r="M85" s="858"/>
      <c r="N85" s="54"/>
    </row>
    <row r="86" spans="1:14" ht="15.75" thickBot="1">
      <c r="B86" s="94" t="s">
        <v>974</v>
      </c>
      <c r="C86" s="95"/>
      <c r="D86" s="95"/>
      <c r="E86" s="95"/>
      <c r="F86" s="95"/>
      <c r="G86" s="95"/>
      <c r="H86" s="95"/>
      <c r="I86" s="96"/>
      <c r="J86" s="97"/>
      <c r="K86" s="309">
        <v>0.05</v>
      </c>
      <c r="L86" s="859">
        <f>N79*K86</f>
        <v>12634.598395013367</v>
      </c>
      <c r="M86" s="860"/>
      <c r="N86" s="54"/>
    </row>
    <row r="87" spans="1:14" ht="15.75" thickBot="1">
      <c r="B87" s="823" t="s">
        <v>953</v>
      </c>
      <c r="C87" s="824"/>
      <c r="D87" s="824"/>
      <c r="E87" s="824"/>
      <c r="F87" s="824"/>
      <c r="G87" s="824"/>
      <c r="H87" s="824"/>
      <c r="I87" s="824"/>
      <c r="J87" s="824"/>
      <c r="K87" s="824"/>
      <c r="L87" s="824"/>
      <c r="M87" s="825"/>
      <c r="N87" s="55">
        <f>L84+L85+L86</f>
        <v>75807.590370080201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328499.55827034754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1696</v>
      </c>
      <c r="C31" s="963" t="s">
        <v>1697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4782.1431228322854</v>
      </c>
      <c r="N49" s="276">
        <f>K49*M49</f>
        <v>2391.0715614161427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162420.91714179391</v>
      </c>
      <c r="N51" s="276">
        <f>K51*M51</f>
        <v>162420.91714179391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232166.20187124849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252691.96790026731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50538.393580053467</v>
      </c>
      <c r="M84" s="858"/>
      <c r="N84" s="54"/>
    </row>
    <row r="85" spans="1:14">
      <c r="B85" s="92" t="s">
        <v>973</v>
      </c>
      <c r="C85" s="93"/>
      <c r="D85" s="93"/>
      <c r="E85" s="93"/>
      <c r="F85" s="93"/>
      <c r="G85" s="93"/>
      <c r="H85" s="93"/>
      <c r="I85" s="90"/>
      <c r="J85" s="91"/>
      <c r="K85" s="308">
        <v>0.05</v>
      </c>
      <c r="L85" s="857">
        <f>N79*K85</f>
        <v>12634.598395013367</v>
      </c>
      <c r="M85" s="858"/>
      <c r="N85" s="54"/>
    </row>
    <row r="86" spans="1:14" ht="15.75" thickBot="1">
      <c r="B86" s="94" t="s">
        <v>974</v>
      </c>
      <c r="C86" s="95"/>
      <c r="D86" s="95"/>
      <c r="E86" s="95"/>
      <c r="F86" s="95"/>
      <c r="G86" s="95"/>
      <c r="H86" s="95"/>
      <c r="I86" s="96"/>
      <c r="J86" s="97"/>
      <c r="K86" s="309">
        <v>0.05</v>
      </c>
      <c r="L86" s="859">
        <f>N79*K86</f>
        <v>12634.598395013367</v>
      </c>
      <c r="M86" s="860"/>
      <c r="N86" s="54"/>
    </row>
    <row r="87" spans="1:14" ht="15.75" thickBot="1">
      <c r="B87" s="823" t="s">
        <v>953</v>
      </c>
      <c r="C87" s="824"/>
      <c r="D87" s="824"/>
      <c r="E87" s="824"/>
      <c r="F87" s="824"/>
      <c r="G87" s="824"/>
      <c r="H87" s="824"/>
      <c r="I87" s="824"/>
      <c r="J87" s="824"/>
      <c r="K87" s="824"/>
      <c r="L87" s="824"/>
      <c r="M87" s="825"/>
      <c r="N87" s="55">
        <f>L84+L85+L86</f>
        <v>75807.590370080201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328499.55827034754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1698</v>
      </c>
      <c r="C31" s="963" t="s">
        <v>1699</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892.62055903601981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55599.284698216739</v>
      </c>
      <c r="N48" s="276">
        <f>K48*M48</f>
        <v>61159.213168038419</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4782.1431228322854</v>
      </c>
      <c r="N49" s="276">
        <f>K49*M49</f>
        <v>2391.0715614161427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162420.91714179391</v>
      </c>
      <c r="N51" s="276">
        <f>K51*M51</f>
        <v>162420.91714179391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232166.20187124849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1618.8493538748967</v>
      </c>
      <c r="M60" s="828"/>
      <c r="N60" s="291">
        <f>K60*L60</f>
        <v>1780.7342892623865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1780.7342892623865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17852.411180720395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252691.96790026731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50538.393580053467</v>
      </c>
      <c r="M84" s="858"/>
      <c r="N84" s="54"/>
    </row>
    <row r="85" spans="1:14">
      <c r="B85" s="92" t="s">
        <v>973</v>
      </c>
      <c r="C85" s="93"/>
      <c r="D85" s="93"/>
      <c r="E85" s="93"/>
      <c r="F85" s="93"/>
      <c r="G85" s="93"/>
      <c r="H85" s="93"/>
      <c r="I85" s="90"/>
      <c r="J85" s="91"/>
      <c r="K85" s="308">
        <v>0.05</v>
      </c>
      <c r="L85" s="857">
        <f>N79*K85</f>
        <v>12634.598395013367</v>
      </c>
      <c r="M85" s="858"/>
      <c r="N85" s="54"/>
    </row>
    <row r="86" spans="1:14" ht="15.75" thickBot="1">
      <c r="B86" s="94" t="s">
        <v>974</v>
      </c>
      <c r="C86" s="95"/>
      <c r="D86" s="95"/>
      <c r="E86" s="95"/>
      <c r="F86" s="95"/>
      <c r="G86" s="95"/>
      <c r="H86" s="95"/>
      <c r="I86" s="96"/>
      <c r="J86" s="97"/>
      <c r="K86" s="309">
        <v>0.05</v>
      </c>
      <c r="L86" s="859">
        <f>N79*K86</f>
        <v>12634.598395013367</v>
      </c>
      <c r="M86" s="860"/>
      <c r="N86" s="54"/>
    </row>
    <row r="87" spans="1:14" ht="15.75" thickBot="1">
      <c r="B87" s="823" t="s">
        <v>953</v>
      </c>
      <c r="C87" s="824"/>
      <c r="D87" s="824"/>
      <c r="E87" s="824"/>
      <c r="F87" s="824"/>
      <c r="G87" s="824"/>
      <c r="H87" s="824"/>
      <c r="I87" s="824"/>
      <c r="J87" s="824"/>
      <c r="K87" s="824"/>
      <c r="L87" s="824"/>
      <c r="M87" s="825"/>
      <c r="N87" s="55">
        <f>L84+L85+L86</f>
        <v>75807.590370080201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328499.55827034754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1700</v>
      </c>
      <c r="C31" s="963" t="s">
        <v>1701</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5359.891615777844</v>
      </c>
      <c r="N48" s="276">
        <f>K48*M48</f>
        <v>6967.8591005111975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6967.8591005111975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8753.1002185832367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1750.6200437166474</v>
      </c>
      <c r="M84" s="858"/>
      <c r="N84" s="54"/>
    </row>
    <row r="85" spans="1:14">
      <c r="B85" s="92" t="s">
        <v>973</v>
      </c>
      <c r="C85" s="93"/>
      <c r="D85" s="93"/>
      <c r="E85" s="93"/>
      <c r="F85" s="93"/>
      <c r="G85" s="93"/>
      <c r="H85" s="93"/>
      <c r="I85" s="90"/>
      <c r="J85" s="91"/>
      <c r="K85" s="308">
        <v>0.05</v>
      </c>
      <c r="L85" s="857">
        <f>N79*K85</f>
        <v>437.65501092916185</v>
      </c>
      <c r="M85" s="858"/>
      <c r="N85" s="54"/>
    </row>
    <row r="86" spans="1:14" ht="15.75" thickBot="1">
      <c r="B86" s="94" t="s">
        <v>974</v>
      </c>
      <c r="C86" s="95"/>
      <c r="D86" s="95"/>
      <c r="E86" s="95"/>
      <c r="F86" s="95"/>
      <c r="G86" s="95"/>
      <c r="H86" s="95"/>
      <c r="I86" s="96"/>
      <c r="J86" s="97"/>
      <c r="K86" s="309">
        <v>0.05</v>
      </c>
      <c r="L86" s="859">
        <f>N79*K86</f>
        <v>437.65501092916185</v>
      </c>
      <c r="M86" s="860"/>
      <c r="N86" s="54"/>
    </row>
    <row r="87" spans="1:14" ht="15.75" thickBot="1">
      <c r="B87" s="823" t="s">
        <v>953</v>
      </c>
      <c r="C87" s="824"/>
      <c r="D87" s="824"/>
      <c r="E87" s="824"/>
      <c r="F87" s="824"/>
      <c r="G87" s="824"/>
      <c r="H87" s="824"/>
      <c r="I87" s="824"/>
      <c r="J87" s="824"/>
      <c r="K87" s="824"/>
      <c r="L87" s="824"/>
      <c r="M87" s="825"/>
      <c r="N87" s="55">
        <f>L84+L85+L86</f>
        <v>2625.9300655749712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11379.030284158209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1702</v>
      </c>
      <c r="C31" s="963" t="s">
        <v>1703</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16658.867165512045</v>
      </c>
      <c r="N48" s="276">
        <f>K48*M48</f>
        <v>21656.527315165658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21656.527315165658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23441.768433237699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4688.3536866475397</v>
      </c>
      <c r="M84" s="858"/>
      <c r="N84" s="54"/>
    </row>
    <row r="85" spans="1:14">
      <c r="B85" s="92" t="s">
        <v>973</v>
      </c>
      <c r="C85" s="93"/>
      <c r="D85" s="93"/>
      <c r="E85" s="93"/>
      <c r="F85" s="93"/>
      <c r="G85" s="93"/>
      <c r="H85" s="93"/>
      <c r="I85" s="90"/>
      <c r="J85" s="91"/>
      <c r="K85" s="308">
        <v>0.05</v>
      </c>
      <c r="L85" s="857">
        <f>N79*K85</f>
        <v>1172.0884216618849</v>
      </c>
      <c r="M85" s="858"/>
      <c r="N85" s="54"/>
    </row>
    <row r="86" spans="1:14" ht="15.75" thickBot="1">
      <c r="B86" s="94" t="s">
        <v>974</v>
      </c>
      <c r="C86" s="95"/>
      <c r="D86" s="95"/>
      <c r="E86" s="95"/>
      <c r="F86" s="95"/>
      <c r="G86" s="95"/>
      <c r="H86" s="95"/>
      <c r="I86" s="96"/>
      <c r="J86" s="97"/>
      <c r="K86" s="309">
        <v>0.05</v>
      </c>
      <c r="L86" s="859">
        <f>N79*K86</f>
        <v>1172.0884216618849</v>
      </c>
      <c r="M86" s="860"/>
      <c r="N86" s="54"/>
    </row>
    <row r="87" spans="1:14" ht="15.75" thickBot="1">
      <c r="B87" s="823" t="s">
        <v>953</v>
      </c>
      <c r="C87" s="824"/>
      <c r="D87" s="824"/>
      <c r="E87" s="824"/>
      <c r="F87" s="824"/>
      <c r="G87" s="824"/>
      <c r="H87" s="824"/>
      <c r="I87" s="824"/>
      <c r="J87" s="824"/>
      <c r="K87" s="824"/>
      <c r="L87" s="824"/>
      <c r="M87" s="825"/>
      <c r="N87" s="55">
        <f>L84+L85+L86</f>
        <v>7032.53052997131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30474.29896320901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1704</v>
      </c>
      <c r="C31" s="963" t="s">
        <v>2158</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5359.891615777844</v>
      </c>
      <c r="N48" s="276">
        <f>K48*M48</f>
        <v>6967.8591005111975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6967.8591005111975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8753.1002185832367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1750.6200437166474</v>
      </c>
      <c r="M84" s="858"/>
      <c r="N84" s="54"/>
    </row>
    <row r="85" spans="1:14">
      <c r="B85" s="92" t="s">
        <v>973</v>
      </c>
      <c r="C85" s="93"/>
      <c r="D85" s="93"/>
      <c r="E85" s="93"/>
      <c r="F85" s="93"/>
      <c r="G85" s="93"/>
      <c r="H85" s="93"/>
      <c r="I85" s="90"/>
      <c r="J85" s="91"/>
      <c r="K85" s="308">
        <v>0.05</v>
      </c>
      <c r="L85" s="857">
        <f>N79*K85</f>
        <v>437.65501092916185</v>
      </c>
      <c r="M85" s="858"/>
      <c r="N85" s="54"/>
    </row>
    <row r="86" spans="1:14" ht="15.75" thickBot="1">
      <c r="B86" s="94" t="s">
        <v>974</v>
      </c>
      <c r="C86" s="95"/>
      <c r="D86" s="95"/>
      <c r="E86" s="95"/>
      <c r="F86" s="95"/>
      <c r="G86" s="95"/>
      <c r="H86" s="95"/>
      <c r="I86" s="96"/>
      <c r="J86" s="97"/>
      <c r="K86" s="309">
        <v>0.05</v>
      </c>
      <c r="L86" s="859">
        <f>N79*K86</f>
        <v>437.65501092916185</v>
      </c>
      <c r="M86" s="860"/>
      <c r="N86" s="54"/>
    </row>
    <row r="87" spans="1:14" ht="15.75" thickBot="1">
      <c r="B87" s="823" t="s">
        <v>953</v>
      </c>
      <c r="C87" s="824"/>
      <c r="D87" s="824"/>
      <c r="E87" s="824"/>
      <c r="F87" s="824"/>
      <c r="G87" s="824"/>
      <c r="H87" s="824"/>
      <c r="I87" s="824"/>
      <c r="J87" s="824"/>
      <c r="K87" s="824"/>
      <c r="L87" s="824"/>
      <c r="M87" s="825"/>
      <c r="N87" s="55">
        <f>L84+L85+L86</f>
        <v>2625.9300655749712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11379.030284158209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16658.867165512045</v>
      </c>
      <c r="N48" s="276">
        <f>K48*M48</f>
        <v>21656.527315165658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21656.527315165658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1785.2411180720399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23441.768433237699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4688.3536866475397</v>
      </c>
      <c r="M84" s="858"/>
      <c r="N84" s="54"/>
    </row>
    <row r="85" spans="1:14">
      <c r="B85" s="92" t="s">
        <v>973</v>
      </c>
      <c r="C85" s="93"/>
      <c r="D85" s="93"/>
      <c r="E85" s="93"/>
      <c r="F85" s="93"/>
      <c r="G85" s="93"/>
      <c r="H85" s="93"/>
      <c r="I85" s="90"/>
      <c r="J85" s="91"/>
      <c r="K85" s="308">
        <v>0.05</v>
      </c>
      <c r="L85" s="857">
        <f>N79*K85</f>
        <v>1172.0884216618849</v>
      </c>
      <c r="M85" s="858"/>
      <c r="N85" s="54"/>
    </row>
    <row r="86" spans="1:14" ht="15.75" thickBot="1">
      <c r="B86" s="94" t="s">
        <v>974</v>
      </c>
      <c r="C86" s="95"/>
      <c r="D86" s="95"/>
      <c r="E86" s="95"/>
      <c r="F86" s="95"/>
      <c r="G86" s="95"/>
      <c r="H86" s="95"/>
      <c r="I86" s="96"/>
      <c r="J86" s="97"/>
      <c r="K86" s="309">
        <v>0.05</v>
      </c>
      <c r="L86" s="859">
        <f>N79*K86</f>
        <v>1172.0884216618849</v>
      </c>
      <c r="M86" s="860"/>
      <c r="N86" s="54"/>
    </row>
    <row r="87" spans="1:14" ht="15.75" thickBot="1">
      <c r="B87" s="823" t="s">
        <v>953</v>
      </c>
      <c r="C87" s="824"/>
      <c r="D87" s="824"/>
      <c r="E87" s="824"/>
      <c r="F87" s="824"/>
      <c r="G87" s="824"/>
      <c r="H87" s="824"/>
      <c r="I87" s="824"/>
      <c r="J87" s="824"/>
      <c r="K87" s="824"/>
      <c r="L87" s="824"/>
      <c r="M87" s="825"/>
      <c r="N87" s="55">
        <f>L84+L85+L86</f>
        <v>7032.53052997131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30474.29896320901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1706</v>
      </c>
      <c r="C31" s="84" t="s">
        <v>2160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58570.448668103774</v>
      </c>
      <c r="L36" s="274"/>
      <c r="M36" s="340">
        <v>15</v>
      </c>
      <c r="N36" s="276">
        <f>K36/M36</f>
        <v>3904.6965778735848</v>
      </c>
    </row>
    <row r="37" spans="1:14">
      <c r="A37" s="116" t="s">
        <v>174</v>
      </c>
      <c r="B37" s="836" t="str">
        <f>VLOOKUP(A37,EQUIPOS!A7:D154,3,FALSE)</f>
        <v>Compactador vibratorio tipo DD-20</v>
      </c>
      <c r="C37" s="837"/>
      <c r="D37" s="837"/>
      <c r="E37" s="837"/>
      <c r="F37" s="837"/>
      <c r="G37" s="837"/>
      <c r="H37" s="838"/>
      <c r="I37" s="425"/>
      <c r="J37" s="426"/>
      <c r="K37" s="273">
        <f>VLOOKUP(A37,EQUIPOS!A7:D164,4,FALSE)</f>
        <v>85359.353143698259</v>
      </c>
      <c r="L37" s="339"/>
      <c r="M37" s="340">
        <v>15</v>
      </c>
      <c r="N37" s="276">
        <f>K37/M37</f>
        <v>5690.6235429132175</v>
      </c>
    </row>
    <row r="38" spans="1:14">
      <c r="A38" s="116" t="s">
        <v>269</v>
      </c>
      <c r="B38" s="836" t="str">
        <f>VLOOKUP(A38,EQUIPOS!A8:D154,3,FALSE)</f>
        <v>Motoniveladora  potencia 215 HP, ancho de cuchilla 4,27 m, peso 18 ton.</v>
      </c>
      <c r="C38" s="837"/>
      <c r="D38" s="837"/>
      <c r="E38" s="837"/>
      <c r="F38" s="837"/>
      <c r="G38" s="837"/>
      <c r="H38" s="838"/>
      <c r="I38" s="332"/>
      <c r="J38" s="334"/>
      <c r="K38" s="273">
        <f>VLOOKUP(A38,EQUIPOS!A8:D165,4,FALSE)</f>
        <v>133091.96701358436</v>
      </c>
      <c r="L38" s="427"/>
      <c r="M38" s="428">
        <v>15</v>
      </c>
      <c r="N38" s="276">
        <f>K38/M38</f>
        <v>8872.7978009056242</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N75*M41</f>
        <v>49.076288102401321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18517.19420979483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24447.586241437075</v>
      </c>
      <c r="N48" s="276">
        <f>K48*M48</f>
        <v>31781.862113868199</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48.603551175819234</v>
      </c>
      <c r="N49" s="276">
        <f>K49*M49</f>
        <v>1458.106535274577</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29" t="s">
        <v>953</v>
      </c>
      <c r="C53" s="830"/>
      <c r="D53" s="830"/>
      <c r="E53" s="830"/>
      <c r="F53" s="830"/>
      <c r="G53" s="830"/>
      <c r="H53" s="830"/>
      <c r="I53" s="830"/>
      <c r="J53" s="830"/>
      <c r="K53" s="830"/>
      <c r="L53" s="830"/>
      <c r="M53" s="831"/>
      <c r="N53" s="107">
        <f>SUM(N48:N52)</f>
        <v>33239.968649142778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1.3</v>
      </c>
      <c r="J58" s="290">
        <v>1</v>
      </c>
      <c r="K58" s="283">
        <f>I58*J58</f>
        <v>1.3</v>
      </c>
      <c r="L58" s="827">
        <f>VLOOKUP(A58,TRANSPORTE!A1:D117,4,FALSE)</f>
        <v>1318.0996686884564</v>
      </c>
      <c r="M58" s="828"/>
      <c r="N58" s="291">
        <f>K58*L58</f>
        <v>1713.5295692949933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1713.5295692949933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70"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120</v>
      </c>
      <c r="N69" s="399">
        <f>K69/M69</f>
        <v>1564.7623749999998</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2453.8144051200661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55924.506833352665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11184.901366670534</v>
      </c>
      <c r="M82" s="858"/>
      <c r="N82" s="54"/>
    </row>
    <row r="83" spans="1:14">
      <c r="B83" s="92" t="s">
        <v>973</v>
      </c>
      <c r="C83" s="93"/>
      <c r="D83" s="93"/>
      <c r="E83" s="93"/>
      <c r="F83" s="93"/>
      <c r="G83" s="93"/>
      <c r="H83" s="93"/>
      <c r="I83" s="90"/>
      <c r="J83" s="91"/>
      <c r="K83" s="308">
        <v>0.05</v>
      </c>
      <c r="L83" s="857">
        <f>N77*K83</f>
        <v>2796.2253416676335</v>
      </c>
      <c r="M83" s="858"/>
      <c r="N83" s="54"/>
    </row>
    <row r="84" spans="1:14" ht="15.75" thickBot="1">
      <c r="B84" s="94" t="s">
        <v>974</v>
      </c>
      <c r="C84" s="95"/>
      <c r="D84" s="95"/>
      <c r="E84" s="95"/>
      <c r="F84" s="95"/>
      <c r="G84" s="95"/>
      <c r="H84" s="95"/>
      <c r="I84" s="96"/>
      <c r="J84" s="97"/>
      <c r="K84" s="309">
        <v>0.05</v>
      </c>
      <c r="L84" s="859">
        <f>N77*K84</f>
        <v>2796.2253416676335</v>
      </c>
      <c r="M84" s="860"/>
      <c r="N84" s="54"/>
    </row>
    <row r="85" spans="1:14" ht="15.75" thickBot="1">
      <c r="B85" s="823" t="s">
        <v>953</v>
      </c>
      <c r="C85" s="824"/>
      <c r="D85" s="824"/>
      <c r="E85" s="824"/>
      <c r="F85" s="824"/>
      <c r="G85" s="824"/>
      <c r="H85" s="824"/>
      <c r="I85" s="824"/>
      <c r="J85" s="824"/>
      <c r="K85" s="824"/>
      <c r="L85" s="824"/>
      <c r="M85" s="825"/>
      <c r="N85" s="55">
        <f>L82+L83+L84</f>
        <v>16777.3520500058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72701.858883358465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2046</v>
      </c>
      <c r="C31" s="84" t="s">
        <v>1453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106.68624361440799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1708</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22036.116012317212</v>
      </c>
      <c r="N48" s="276">
        <f>K48*M48</f>
        <v>15425.281208622047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15425.281208622047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2133.7248722881595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17665.692324524614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3533.1384649049232</v>
      </c>
      <c r="M84" s="858"/>
      <c r="N84" s="54"/>
    </row>
    <row r="85" spans="1:14">
      <c r="B85" s="92" t="s">
        <v>973</v>
      </c>
      <c r="C85" s="93"/>
      <c r="D85" s="93"/>
      <c r="E85" s="93"/>
      <c r="F85" s="93"/>
      <c r="G85" s="93"/>
      <c r="H85" s="93"/>
      <c r="I85" s="90"/>
      <c r="J85" s="91"/>
      <c r="K85" s="308">
        <v>0.05</v>
      </c>
      <c r="L85" s="857">
        <f>N79*K85</f>
        <v>883.28461622623081</v>
      </c>
      <c r="M85" s="858"/>
      <c r="N85" s="54"/>
    </row>
    <row r="86" spans="1:14" ht="15.75" thickBot="1">
      <c r="B86" s="94" t="s">
        <v>974</v>
      </c>
      <c r="C86" s="95"/>
      <c r="D86" s="95"/>
      <c r="E86" s="95"/>
      <c r="F86" s="95"/>
      <c r="G86" s="95"/>
      <c r="H86" s="95"/>
      <c r="I86" s="96"/>
      <c r="J86" s="97"/>
      <c r="K86" s="309">
        <v>0.05</v>
      </c>
      <c r="L86" s="859">
        <f>N79*K86</f>
        <v>883.28461622623081</v>
      </c>
      <c r="M86" s="860"/>
      <c r="N86" s="54"/>
    </row>
    <row r="87" spans="1:14" ht="15.75" thickBot="1">
      <c r="B87" s="823" t="s">
        <v>953</v>
      </c>
      <c r="C87" s="824"/>
      <c r="D87" s="824"/>
      <c r="E87" s="824"/>
      <c r="F87" s="824"/>
      <c r="G87" s="824"/>
      <c r="H87" s="824"/>
      <c r="I87" s="824"/>
      <c r="J87" s="824"/>
      <c r="K87" s="824"/>
      <c r="L87" s="824"/>
      <c r="M87" s="825"/>
      <c r="N87" s="55">
        <f>L84+L85+L86</f>
        <v>5299.7076973573839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55">
        <f>N79+N87</f>
        <v>22965.400021882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1709</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579.66808403601988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579.66808403601988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56003.441842337714</v>
      </c>
      <c r="N48" s="276">
        <f>K48*M48</f>
        <v>11200.688368467543</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3453.5523307707113</v>
      </c>
      <c r="N49" s="276">
        <f>K49*M49</f>
        <v>3626.2299473092471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14826.918315776791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20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11593.361680720398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26999.94808053321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5399.9896161066426</v>
      </c>
      <c r="M84" s="858"/>
      <c r="N84" s="54"/>
    </row>
    <row r="85" spans="1:14">
      <c r="B85" s="92" t="s">
        <v>973</v>
      </c>
      <c r="C85" s="93"/>
      <c r="D85" s="93"/>
      <c r="E85" s="93"/>
      <c r="F85" s="93"/>
      <c r="G85" s="93"/>
      <c r="H85" s="93"/>
      <c r="I85" s="90"/>
      <c r="J85" s="91"/>
      <c r="K85" s="308">
        <v>0.05</v>
      </c>
      <c r="L85" s="857">
        <f>N79*K85</f>
        <v>1349.9974040266607</v>
      </c>
      <c r="M85" s="858"/>
      <c r="N85" s="54"/>
    </row>
    <row r="86" spans="1:14" ht="15.75" thickBot="1">
      <c r="B86" s="94" t="s">
        <v>974</v>
      </c>
      <c r="C86" s="95"/>
      <c r="D86" s="95"/>
      <c r="E86" s="95"/>
      <c r="F86" s="95"/>
      <c r="G86" s="95"/>
      <c r="H86" s="95"/>
      <c r="I86" s="96"/>
      <c r="J86" s="97"/>
      <c r="K86" s="309">
        <v>0.05</v>
      </c>
      <c r="L86" s="859">
        <f>N79*K86</f>
        <v>1349.9974040266607</v>
      </c>
      <c r="M86" s="860"/>
      <c r="N86" s="54"/>
    </row>
    <row r="87" spans="1:14" ht="15.75" thickBot="1">
      <c r="B87" s="823" t="s">
        <v>953</v>
      </c>
      <c r="C87" s="824"/>
      <c r="D87" s="824"/>
      <c r="E87" s="824"/>
      <c r="F87" s="824"/>
      <c r="G87" s="824"/>
      <c r="H87" s="824"/>
      <c r="I87" s="824"/>
      <c r="J87" s="824"/>
      <c r="K87" s="824"/>
      <c r="L87" s="824"/>
      <c r="M87" s="825"/>
      <c r="N87" s="55">
        <f>L84+L85+L86</f>
        <v>8099.984424159964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35099.932504693177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1146</v>
      </c>
      <c r="C31" s="84" t="s">
        <v>2162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1500</v>
      </c>
      <c r="N36" s="276">
        <f>K36/M36</f>
        <v>32.498020674923282</v>
      </c>
    </row>
    <row r="37" spans="1:14">
      <c r="A37" s="116" t="s">
        <v>361</v>
      </c>
      <c r="B37" s="836" t="str">
        <f>VLOOKUP(A37,EQUIPOS!A7:D154,3,FALSE)</f>
        <v>Vehículo delineador</v>
      </c>
      <c r="C37" s="837"/>
      <c r="D37" s="837"/>
      <c r="E37" s="837"/>
      <c r="F37" s="837"/>
      <c r="G37" s="837"/>
      <c r="H37" s="838"/>
      <c r="I37" s="425"/>
      <c r="J37" s="426"/>
      <c r="K37" s="273">
        <f>VLOOKUP(A37,EQUIPOS!A7:D164,4,FALSE)</f>
        <v>421969.51964496064</v>
      </c>
      <c r="L37" s="339"/>
      <c r="M37" s="340">
        <v>1500</v>
      </c>
      <c r="N37" s="276">
        <f>K37/M37</f>
        <v>281.31301309664042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0.24538144051200664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314.05641521207571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8117.0008614786611</v>
      </c>
      <c r="N48" s="276">
        <f>K48*M48</f>
        <v>373.38203962801839</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90833.235752647714</v>
      </c>
      <c r="N49" s="276">
        <f>K49*M49</f>
        <v>1271.6653005370681</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40268.943123987716</v>
      </c>
      <c r="N50" s="276">
        <f>K50*M50</f>
        <v>17.315645543314716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1662.3629857084013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12000</v>
      </c>
      <c r="N71" s="399">
        <f>K71/M71</f>
        <v>15.647623749999999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24.538144051200664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2000.9575449716776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400.19150899433555</v>
      </c>
      <c r="M84" s="858"/>
      <c r="N84" s="54"/>
    </row>
    <row r="85" spans="1:14">
      <c r="B85" s="92" t="s">
        <v>973</v>
      </c>
      <c r="C85" s="93"/>
      <c r="D85" s="93"/>
      <c r="E85" s="93"/>
      <c r="F85" s="93"/>
      <c r="G85" s="93"/>
      <c r="H85" s="93"/>
      <c r="I85" s="90"/>
      <c r="J85" s="91"/>
      <c r="K85" s="308">
        <v>0.05</v>
      </c>
      <c r="L85" s="857">
        <f>N79*K85</f>
        <v>100.04787724858389</v>
      </c>
      <c r="M85" s="858"/>
      <c r="N85" s="54"/>
    </row>
    <row r="86" spans="1:14" ht="15.75" thickBot="1">
      <c r="B86" s="94" t="s">
        <v>974</v>
      </c>
      <c r="C86" s="95"/>
      <c r="D86" s="95"/>
      <c r="E86" s="95"/>
      <c r="F86" s="95"/>
      <c r="G86" s="95"/>
      <c r="H86" s="95"/>
      <c r="I86" s="96"/>
      <c r="J86" s="97"/>
      <c r="K86" s="309">
        <v>0.05</v>
      </c>
      <c r="L86" s="859">
        <f>N79*K86</f>
        <v>100.04787724858389</v>
      </c>
      <c r="M86" s="860"/>
      <c r="N86" s="54"/>
    </row>
    <row r="87" spans="1:14" ht="15.75" thickBot="1">
      <c r="B87" s="823" t="s">
        <v>953</v>
      </c>
      <c r="C87" s="824"/>
      <c r="D87" s="824"/>
      <c r="E87" s="824"/>
      <c r="F87" s="824"/>
      <c r="G87" s="824"/>
      <c r="H87" s="824"/>
      <c r="I87" s="824"/>
      <c r="J87" s="824"/>
      <c r="K87" s="824"/>
      <c r="L87" s="824"/>
      <c r="M87" s="825"/>
      <c r="N87" s="55">
        <f>L84+L85+L86</f>
        <v>600.28726349150327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2601.244808463181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1147</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1200</v>
      </c>
      <c r="N36" s="276">
        <f>K36/M36</f>
        <v>40.622525843654103</v>
      </c>
    </row>
    <row r="37" spans="1:14">
      <c r="A37" s="116" t="s">
        <v>201</v>
      </c>
      <c r="B37" s="836" t="str">
        <f>VLOOKUP(A37,EQUIPOS!A7:D154,3,FALSE)</f>
        <v>Equipo autopropulsado para pintura termoplástica</v>
      </c>
      <c r="C37" s="837"/>
      <c r="D37" s="837"/>
      <c r="E37" s="837"/>
      <c r="F37" s="837"/>
      <c r="G37" s="837"/>
      <c r="H37" s="838"/>
      <c r="I37" s="425"/>
      <c r="J37" s="426"/>
      <c r="K37" s="273">
        <f>VLOOKUP(A37,EQUIPOS!A7:D164,4,FALSE)</f>
        <v>135641.36132727226</v>
      </c>
      <c r="L37" s="339"/>
      <c r="M37" s="340">
        <v>1200</v>
      </c>
      <c r="N37" s="276">
        <f>K37/M37</f>
        <v>113.03446777272688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0.43712366522334167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154.09411728160433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8117.0008614786611</v>
      </c>
      <c r="N48" s="276">
        <f>K48*M48</f>
        <v>876.63609303969542</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9931.3256235923982</v>
      </c>
      <c r="N49" s="276">
        <f>K49*M49</f>
        <v>774.64339864020701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1651.2794916799025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9600</v>
      </c>
      <c r="N71" s="399">
        <f>K71/M71</f>
        <v>32.599216145833331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43.712366522334165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1849.0859754838409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369.81719509676822</v>
      </c>
      <c r="M84" s="858"/>
      <c r="N84" s="54"/>
    </row>
    <row r="85" spans="1:14">
      <c r="B85" s="92" t="s">
        <v>973</v>
      </c>
      <c r="C85" s="93"/>
      <c r="D85" s="93"/>
      <c r="E85" s="93"/>
      <c r="F85" s="93"/>
      <c r="G85" s="93"/>
      <c r="H85" s="93"/>
      <c r="I85" s="90"/>
      <c r="J85" s="91"/>
      <c r="K85" s="308">
        <v>0.05</v>
      </c>
      <c r="L85" s="857">
        <f>N79*K85</f>
        <v>92.454298774192054</v>
      </c>
      <c r="M85" s="858"/>
      <c r="N85" s="54"/>
    </row>
    <row r="86" spans="1:14" ht="15.75" thickBot="1">
      <c r="B86" s="94" t="s">
        <v>974</v>
      </c>
      <c r="C86" s="95"/>
      <c r="D86" s="95"/>
      <c r="E86" s="95"/>
      <c r="F86" s="95"/>
      <c r="G86" s="95"/>
      <c r="H86" s="95"/>
      <c r="I86" s="96"/>
      <c r="J86" s="97"/>
      <c r="K86" s="309">
        <v>0.05</v>
      </c>
      <c r="L86" s="859">
        <f>N79*K86</f>
        <v>92.454298774192054</v>
      </c>
      <c r="M86" s="860"/>
      <c r="N86" s="54"/>
    </row>
    <row r="87" spans="1:14" ht="15.75" thickBot="1">
      <c r="B87" s="823" t="s">
        <v>953</v>
      </c>
      <c r="C87" s="824"/>
      <c r="D87" s="824"/>
      <c r="E87" s="824"/>
      <c r="F87" s="824"/>
      <c r="G87" s="824"/>
      <c r="H87" s="824"/>
      <c r="I87" s="824"/>
      <c r="J87" s="824"/>
      <c r="K87" s="824"/>
      <c r="L87" s="824"/>
      <c r="M87" s="825"/>
      <c r="N87" s="55">
        <f>L84+L85+L86</f>
        <v>554.7257926451523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2403.8117681289932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1148</v>
      </c>
      <c r="C31" s="84" t="s">
        <v>2164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199</v>
      </c>
      <c r="B36" s="836" t="str">
        <f>VLOOKUP(A36,EQUIPOS!A6:D154,3,FALSE)</f>
        <v xml:space="preserve">Equipo de pintura (Compresor), Presión máxima de trabajo 3300 psi.
</v>
      </c>
      <c r="C36" s="837"/>
      <c r="D36" s="837"/>
      <c r="E36" s="837"/>
      <c r="F36" s="837"/>
      <c r="G36" s="837"/>
      <c r="H36" s="838"/>
      <c r="I36" s="271"/>
      <c r="J36" s="272"/>
      <c r="K36" s="273">
        <f>VLOOKUP(A36,EQUIPOS!A6:D163,4,FALSE)</f>
        <v>13498.466089559764</v>
      </c>
      <c r="L36" s="274"/>
      <c r="M36" s="340">
        <v>6.1</v>
      </c>
      <c r="N36" s="276">
        <f>K36/M36</f>
        <v>2212.8632933704534</v>
      </c>
    </row>
    <row r="37" spans="1:14">
      <c r="A37" s="116" t="s">
        <v>138</v>
      </c>
      <c r="B37" s="836" t="str">
        <f>VLOOKUP(A37,EQUIPOS!A7:D154,3,FALSE)</f>
        <v>Camioneta D-300</v>
      </c>
      <c r="C37" s="837"/>
      <c r="D37" s="837"/>
      <c r="E37" s="837"/>
      <c r="F37" s="837"/>
      <c r="G37" s="837"/>
      <c r="H37" s="838"/>
      <c r="I37" s="425"/>
      <c r="J37" s="426"/>
      <c r="K37" s="273">
        <f>VLOOKUP(A37,EQUIPOS!A7:D164,4,FALSE)</f>
        <v>48747.031012384927</v>
      </c>
      <c r="L37" s="339"/>
      <c r="M37" s="340">
        <v>6.1</v>
      </c>
      <c r="N37" s="276">
        <f>K37/M37</f>
        <v>7991.3165594073653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85.991540699673777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10290.171393477493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8117.0008614786611</v>
      </c>
      <c r="N48" s="276">
        <f>K48*M48</f>
        <v>3100.6943290848485</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40268.943123987716</v>
      </c>
      <c r="N49" s="276">
        <f>K49*M49</f>
        <v>2013.447156199386</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90833.235752647714</v>
      </c>
      <c r="N50" s="276">
        <f>K50*M50</f>
        <v>10899.988290317726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16014.129775601959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48.8</v>
      </c>
      <c r="N71" s="399">
        <f>K71/M71</f>
        <v>6412.9605532786882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8599.1540699673769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34903.455239046831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6980.6910478093669</v>
      </c>
      <c r="M84" s="858"/>
      <c r="N84" s="54"/>
    </row>
    <row r="85" spans="1:14">
      <c r="B85" s="92" t="s">
        <v>973</v>
      </c>
      <c r="C85" s="93"/>
      <c r="D85" s="93"/>
      <c r="E85" s="93"/>
      <c r="F85" s="93"/>
      <c r="G85" s="93"/>
      <c r="H85" s="93"/>
      <c r="I85" s="90"/>
      <c r="J85" s="91"/>
      <c r="K85" s="308">
        <v>0.05</v>
      </c>
      <c r="L85" s="857">
        <f>N79*K85</f>
        <v>1745.1727619523417</v>
      </c>
      <c r="M85" s="858"/>
      <c r="N85" s="54"/>
    </row>
    <row r="86" spans="1:14" ht="15.75" thickBot="1">
      <c r="B86" s="94" t="s">
        <v>974</v>
      </c>
      <c r="C86" s="95"/>
      <c r="D86" s="95"/>
      <c r="E86" s="95"/>
      <c r="F86" s="95"/>
      <c r="G86" s="95"/>
      <c r="H86" s="95"/>
      <c r="I86" s="96"/>
      <c r="J86" s="97"/>
      <c r="K86" s="309">
        <v>0.05</v>
      </c>
      <c r="L86" s="859">
        <f>N79*K86</f>
        <v>1745.1727619523417</v>
      </c>
      <c r="M86" s="860"/>
      <c r="N86" s="54"/>
    </row>
    <row r="87" spans="1:14" ht="15.75" thickBot="1">
      <c r="B87" s="823" t="s">
        <v>953</v>
      </c>
      <c r="C87" s="824"/>
      <c r="D87" s="824"/>
      <c r="E87" s="824"/>
      <c r="F87" s="824"/>
      <c r="G87" s="824"/>
      <c r="H87" s="824"/>
      <c r="I87" s="824"/>
      <c r="J87" s="824"/>
      <c r="K87" s="824"/>
      <c r="L87" s="824"/>
      <c r="M87" s="825"/>
      <c r="N87" s="55">
        <f>L84+L85+L86</f>
        <v>10471.036571714048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45374.491810760883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1149</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6</v>
      </c>
      <c r="N36" s="276">
        <f>K36/M36</f>
        <v>8124.5051687308214</v>
      </c>
    </row>
    <row r="37" spans="1:14">
      <c r="A37" s="116" t="s">
        <v>1710</v>
      </c>
      <c r="B37" s="836" t="str">
        <f>VLOOKUP(A37,EQUIPOS!A7:D154,3,FALSE)</f>
        <v>Caldera para pintura termoplástica</v>
      </c>
      <c r="C37" s="837"/>
      <c r="D37" s="837"/>
      <c r="E37" s="837"/>
      <c r="F37" s="837"/>
      <c r="G37" s="837"/>
      <c r="H37" s="838"/>
      <c r="I37" s="425"/>
      <c r="J37" s="426"/>
      <c r="K37" s="273">
        <f>VLOOKUP(A37,EQUIPOS!A7:D164,4,FALSE)</f>
        <v>89283.049926322448</v>
      </c>
      <c r="L37" s="339"/>
      <c r="M37" s="340">
        <v>6</v>
      </c>
      <c r="N37" s="276">
        <f>K37/M37</f>
        <v>14880.508321053741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100.46441950300166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23105.477909287565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8117.0008614786611</v>
      </c>
      <c r="N48" s="276">
        <f>K48*M48</f>
        <v>7305.3007753307947</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9931.3256235923982</v>
      </c>
      <c r="N49" s="276">
        <f>K49*M49</f>
        <v>6455.3616553350594</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13760.662430665854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48</v>
      </c>
      <c r="N71" s="399">
        <f>K71/M71</f>
        <v>7823.8118749999994</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10046.441950300166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46912.582290253587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9382.5164580507171</v>
      </c>
      <c r="M84" s="858"/>
      <c r="N84" s="54"/>
    </row>
    <row r="85" spans="1:14">
      <c r="B85" s="92" t="s">
        <v>973</v>
      </c>
      <c r="C85" s="93"/>
      <c r="D85" s="93"/>
      <c r="E85" s="93"/>
      <c r="F85" s="93"/>
      <c r="G85" s="93"/>
      <c r="H85" s="93"/>
      <c r="I85" s="90"/>
      <c r="J85" s="91"/>
      <c r="K85" s="308">
        <v>0.05</v>
      </c>
      <c r="L85" s="857">
        <f>N79*K85</f>
        <v>2345.6291145126793</v>
      </c>
      <c r="M85" s="858"/>
      <c r="N85" s="54"/>
    </row>
    <row r="86" spans="1:14" ht="15.75" thickBot="1">
      <c r="B86" s="94" t="s">
        <v>974</v>
      </c>
      <c r="C86" s="95"/>
      <c r="D86" s="95"/>
      <c r="E86" s="95"/>
      <c r="F86" s="95"/>
      <c r="G86" s="95"/>
      <c r="H86" s="95"/>
      <c r="I86" s="96"/>
      <c r="J86" s="97"/>
      <c r="K86" s="309">
        <v>0.05</v>
      </c>
      <c r="L86" s="859">
        <f>N79*K86</f>
        <v>2345.6291145126793</v>
      </c>
      <c r="M86" s="860"/>
      <c r="N86" s="54"/>
    </row>
    <row r="87" spans="1:14" ht="15.75" thickBot="1">
      <c r="B87" s="823" t="s">
        <v>953</v>
      </c>
      <c r="C87" s="824"/>
      <c r="D87" s="824"/>
      <c r="E87" s="824"/>
      <c r="F87" s="824"/>
      <c r="G87" s="824"/>
      <c r="H87" s="824"/>
      <c r="I87" s="824"/>
      <c r="J87" s="824"/>
      <c r="K87" s="824"/>
      <c r="L87" s="824"/>
      <c r="M87" s="825"/>
      <c r="N87" s="55">
        <f>L84+L85+L86</f>
        <v>14073.774687076077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60986.356977329662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1150</v>
      </c>
      <c r="C31" s="84" t="s">
        <v>2166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250</v>
      </c>
      <c r="N36" s="276">
        <f>K36/M36</f>
        <v>194.98812404953972</v>
      </c>
    </row>
    <row r="37" spans="1:14">
      <c r="A37" s="116" t="s">
        <v>251</v>
      </c>
      <c r="B37" s="836" t="str">
        <f>VLOOKUP(A37,EQUIPOS!A7:D154,3,FALSE)</f>
        <v>Maquina térmica pegatachas</v>
      </c>
      <c r="C37" s="837"/>
      <c r="D37" s="837"/>
      <c r="E37" s="837"/>
      <c r="F37" s="837"/>
      <c r="G37" s="837"/>
      <c r="H37" s="838"/>
      <c r="I37" s="425"/>
      <c r="J37" s="426"/>
      <c r="K37" s="273">
        <f>VLOOKUP(A37,EQUIPOS!A7:D164,4,FALSE)</f>
        <v>30123.593512745716</v>
      </c>
      <c r="L37" s="339"/>
      <c r="M37" s="340">
        <v>250</v>
      </c>
      <c r="N37" s="276">
        <f>K37/M37</f>
        <v>120.49437405098287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1.15933616807204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316.64183426859466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9931.3256235923982</v>
      </c>
      <c r="N48" s="276">
        <f>K48*M48</f>
        <v>794.5060498873919</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6873.1318319714119</v>
      </c>
      <c r="N49" s="276">
        <f>K49*M49</f>
        <v>6873.1318319714119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7667.6378818588037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2000</v>
      </c>
      <c r="N71" s="399">
        <f>K71/M71</f>
        <v>62.590494999999997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115.93361680720399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8100.2133329346025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1620.0426665869206</v>
      </c>
      <c r="M84" s="858"/>
      <c r="N84" s="54"/>
    </row>
    <row r="85" spans="1:14">
      <c r="B85" s="92" t="s">
        <v>973</v>
      </c>
      <c r="C85" s="93"/>
      <c r="D85" s="93"/>
      <c r="E85" s="93"/>
      <c r="F85" s="93"/>
      <c r="G85" s="93"/>
      <c r="H85" s="93"/>
      <c r="I85" s="90"/>
      <c r="J85" s="91"/>
      <c r="K85" s="308">
        <v>0.05</v>
      </c>
      <c r="L85" s="857">
        <f>N79*K85</f>
        <v>405.01066664673016</v>
      </c>
      <c r="M85" s="858"/>
      <c r="N85" s="54"/>
    </row>
    <row r="86" spans="1:14" ht="15.75" thickBot="1">
      <c r="B86" s="94" t="s">
        <v>974</v>
      </c>
      <c r="C86" s="95"/>
      <c r="D86" s="95"/>
      <c r="E86" s="95"/>
      <c r="F86" s="95"/>
      <c r="G86" s="95"/>
      <c r="H86" s="95"/>
      <c r="I86" s="96"/>
      <c r="J86" s="97"/>
      <c r="K86" s="309">
        <v>0.05</v>
      </c>
      <c r="L86" s="859">
        <f>N79*K86</f>
        <v>405.01066664673016</v>
      </c>
      <c r="M86" s="860"/>
      <c r="N86" s="54"/>
    </row>
    <row r="87" spans="1:14" ht="15.75" thickBot="1">
      <c r="B87" s="823" t="s">
        <v>953</v>
      </c>
      <c r="C87" s="824"/>
      <c r="D87" s="824"/>
      <c r="E87" s="824"/>
      <c r="F87" s="824"/>
      <c r="G87" s="824"/>
      <c r="H87" s="824"/>
      <c r="I87" s="824"/>
      <c r="J87" s="824"/>
      <c r="K87" s="824"/>
      <c r="L87" s="824"/>
      <c r="M87" s="825"/>
      <c r="N87" s="55">
        <f>L84+L85+L86</f>
        <v>2430.0639998803808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10530.277332814983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1712</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3.75</v>
      </c>
      <c r="N36" s="276">
        <f>K36/M36</f>
        <v>12999.208269969315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98.152576204802642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13097.360846174117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162911.46841082175</v>
      </c>
      <c r="N48" s="276">
        <f>K48*M48</f>
        <v>162911.46841082175</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351050</v>
      </c>
      <c r="N49" s="276">
        <f>K49*M49</f>
        <v>351050</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457885.95503553038</v>
      </c>
      <c r="N50" s="276">
        <f>K50*M50</f>
        <v>13736.578651065911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527698.04706188769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9815.2576204802644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550610.66552854201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110122.1331057084</v>
      </c>
      <c r="M84" s="858"/>
      <c r="N84" s="54"/>
    </row>
    <row r="85" spans="1:14">
      <c r="B85" s="92" t="s">
        <v>973</v>
      </c>
      <c r="C85" s="93"/>
      <c r="D85" s="93"/>
      <c r="E85" s="93"/>
      <c r="F85" s="93"/>
      <c r="G85" s="93"/>
      <c r="H85" s="93"/>
      <c r="I85" s="90"/>
      <c r="J85" s="91"/>
      <c r="K85" s="308">
        <v>0.05</v>
      </c>
      <c r="L85" s="857">
        <f>N79*K85</f>
        <v>27530.533276427101</v>
      </c>
      <c r="M85" s="858"/>
      <c r="N85" s="54"/>
    </row>
    <row r="86" spans="1:14" ht="15.75" thickBot="1">
      <c r="B86" s="94" t="s">
        <v>974</v>
      </c>
      <c r="C86" s="95"/>
      <c r="D86" s="95"/>
      <c r="E86" s="95"/>
      <c r="F86" s="95"/>
      <c r="G86" s="95"/>
      <c r="H86" s="95"/>
      <c r="I86" s="96"/>
      <c r="J86" s="97"/>
      <c r="K86" s="309">
        <v>0.05</v>
      </c>
      <c r="L86" s="859">
        <f>N79*K86</f>
        <v>27530.533276427101</v>
      </c>
      <c r="M86" s="860"/>
      <c r="N86" s="54"/>
    </row>
    <row r="87" spans="1:14" ht="15.75" thickBot="1">
      <c r="B87" s="823" t="s">
        <v>953</v>
      </c>
      <c r="C87" s="824"/>
      <c r="D87" s="824"/>
      <c r="E87" s="824"/>
      <c r="F87" s="824"/>
      <c r="G87" s="824"/>
      <c r="H87" s="824"/>
      <c r="I87" s="824"/>
      <c r="J87" s="824"/>
      <c r="K87" s="824"/>
      <c r="L87" s="824"/>
      <c r="M87" s="825"/>
      <c r="N87" s="55">
        <f>L84+L85+L86</f>
        <v>165183.1996585626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715793.86518710456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8.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1151</v>
      </c>
      <c r="C31" s="84" t="s">
        <v>2168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3.75</v>
      </c>
      <c r="N36" s="276">
        <f>K36/M36</f>
        <v>12999.208269969315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98.152576204802642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13097.360846174117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162911.46841082175</v>
      </c>
      <c r="N48" s="276">
        <f>K48*M48</f>
        <v>162911.46841082175</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399050.00623855746</v>
      </c>
      <c r="N49" s="276">
        <f>K49*M49</f>
        <v>399050.00623855746</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457885.95503553038</v>
      </c>
      <c r="N50" s="276">
        <f>K50*M50</f>
        <v>13736.578651065911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575698.0533004452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9815.2576204802644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598610.67176709953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119722.13435341991</v>
      </c>
      <c r="M84" s="858"/>
      <c r="N84" s="54"/>
    </row>
    <row r="85" spans="1:14">
      <c r="B85" s="92" t="s">
        <v>973</v>
      </c>
      <c r="C85" s="93"/>
      <c r="D85" s="93"/>
      <c r="E85" s="93"/>
      <c r="F85" s="93"/>
      <c r="G85" s="93"/>
      <c r="H85" s="93"/>
      <c r="I85" s="90"/>
      <c r="J85" s="91"/>
      <c r="K85" s="308">
        <v>0.05</v>
      </c>
      <c r="L85" s="857">
        <f>N79*K85</f>
        <v>29930.533588354978</v>
      </c>
      <c r="M85" s="858"/>
      <c r="N85" s="54"/>
    </row>
    <row r="86" spans="1:14" ht="15.75" thickBot="1">
      <c r="B86" s="94" t="s">
        <v>974</v>
      </c>
      <c r="C86" s="95"/>
      <c r="D86" s="95"/>
      <c r="E86" s="95"/>
      <c r="F86" s="95"/>
      <c r="G86" s="95"/>
      <c r="H86" s="95"/>
      <c r="I86" s="96"/>
      <c r="J86" s="97"/>
      <c r="K86" s="309">
        <v>0.05</v>
      </c>
      <c r="L86" s="859">
        <f>N79*K86</f>
        <v>29930.533588354978</v>
      </c>
      <c r="M86" s="860"/>
      <c r="N86" s="54"/>
    </row>
    <row r="87" spans="1:14" ht="15.75" thickBot="1">
      <c r="B87" s="823" t="s">
        <v>953</v>
      </c>
      <c r="C87" s="824"/>
      <c r="D87" s="824"/>
      <c r="E87" s="824"/>
      <c r="F87" s="824"/>
      <c r="G87" s="824"/>
      <c r="H87" s="824"/>
      <c r="I87" s="824"/>
      <c r="J87" s="824"/>
      <c r="K87" s="824"/>
      <c r="L87" s="824"/>
      <c r="M87" s="825"/>
      <c r="N87" s="55">
        <f>L84+L85+L86</f>
        <v>179583.20153012985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778193.87329722941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1152</v>
      </c>
      <c r="C31" s="84" t="s">
        <v>2169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3</v>
      </c>
      <c r="N36" s="276">
        <f>K36/M36</f>
        <v>16249.010337461643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52.158745833333334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16301.169083294975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163712.96154388445</v>
      </c>
      <c r="N48" s="276">
        <f>K48*M48</f>
        <v>163712.96154388445</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457885.95503553038</v>
      </c>
      <c r="N49" s="276">
        <f>K49*M49</f>
        <v>27473.157302131822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191186.11884601627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5215.8745833333332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212703.16251264457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42540.632502528919</v>
      </c>
      <c r="M84" s="858"/>
      <c r="N84" s="54"/>
    </row>
    <row r="85" spans="1:14">
      <c r="B85" s="92" t="s">
        <v>973</v>
      </c>
      <c r="C85" s="93"/>
      <c r="D85" s="93"/>
      <c r="E85" s="93"/>
      <c r="F85" s="93"/>
      <c r="G85" s="93"/>
      <c r="H85" s="93"/>
      <c r="I85" s="90"/>
      <c r="J85" s="91"/>
      <c r="K85" s="308">
        <v>0.05</v>
      </c>
      <c r="L85" s="857">
        <f>N79*K85</f>
        <v>10635.15812563223</v>
      </c>
      <c r="M85" s="858"/>
      <c r="N85" s="54"/>
    </row>
    <row r="86" spans="1:14" ht="15.75" thickBot="1">
      <c r="B86" s="94" t="s">
        <v>974</v>
      </c>
      <c r="C86" s="95"/>
      <c r="D86" s="95"/>
      <c r="E86" s="95"/>
      <c r="F86" s="95"/>
      <c r="G86" s="95"/>
      <c r="H86" s="95"/>
      <c r="I86" s="96"/>
      <c r="J86" s="97"/>
      <c r="K86" s="309">
        <v>0.05</v>
      </c>
      <c r="L86" s="859">
        <f>N79*K86</f>
        <v>10635.15812563223</v>
      </c>
      <c r="M86" s="860"/>
      <c r="N86" s="54"/>
    </row>
    <row r="87" spans="1:14" ht="15.75" thickBot="1">
      <c r="B87" s="823" t="s">
        <v>953</v>
      </c>
      <c r="C87" s="824"/>
      <c r="D87" s="824"/>
      <c r="E87" s="824"/>
      <c r="F87" s="824"/>
      <c r="G87" s="824"/>
      <c r="H87" s="824"/>
      <c r="I87" s="824"/>
      <c r="J87" s="824"/>
      <c r="K87" s="824"/>
      <c r="L87" s="824"/>
      <c r="M87" s="825"/>
      <c r="N87" s="55">
        <f>L84+L85+L86</f>
        <v>63810.948753793382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276514.11126643798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1153</v>
      </c>
      <c r="C31" s="84" t="s">
        <v>2170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135</v>
      </c>
      <c r="B36" s="836" t="str">
        <f>VLOOKUP(A36,EQUIPOS!A6:D154,3,FALSE)</f>
        <v>Camión 350</v>
      </c>
      <c r="C36" s="837"/>
      <c r="D36" s="837"/>
      <c r="E36" s="837"/>
      <c r="F36" s="837"/>
      <c r="G36" s="837"/>
      <c r="H36" s="838"/>
      <c r="I36" s="271"/>
      <c r="J36" s="272"/>
      <c r="K36" s="273">
        <f>VLOOKUP(A36,EQUIPOS!A6:D163,4,FALSE)</f>
        <v>57725.321965709933</v>
      </c>
      <c r="L36" s="274"/>
      <c r="M36" s="340">
        <v>6.25</v>
      </c>
      <c r="N36" s="276">
        <f>K36/M36</f>
        <v>9236.0515145135887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357.04822361440802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9593.0997381279958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153480.56392273074</v>
      </c>
      <c r="N48" s="276">
        <f>K48*M48</f>
        <v>38370.140980682685</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294349.15428467683</v>
      </c>
      <c r="N49" s="276">
        <f>K49*M49</f>
        <v>71270.981666991967</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109641.12264767465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50</v>
      </c>
      <c r="N71" s="399">
        <f>K71/M71</f>
        <v>5007.2395999999999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7140.9644722881594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126375.18685809082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25275.037371618164</v>
      </c>
      <c r="M84" s="858"/>
      <c r="N84" s="54"/>
    </row>
    <row r="85" spans="1:14">
      <c r="B85" s="92" t="s">
        <v>973</v>
      </c>
      <c r="C85" s="93"/>
      <c r="D85" s="93"/>
      <c r="E85" s="93"/>
      <c r="F85" s="93"/>
      <c r="G85" s="93"/>
      <c r="H85" s="93"/>
      <c r="I85" s="90"/>
      <c r="J85" s="91"/>
      <c r="K85" s="308">
        <v>0.05</v>
      </c>
      <c r="L85" s="857">
        <f>N79*K85</f>
        <v>6318.759342904541</v>
      </c>
      <c r="M85" s="858"/>
      <c r="N85" s="54"/>
    </row>
    <row r="86" spans="1:14" ht="15.75" thickBot="1">
      <c r="B86" s="94" t="s">
        <v>974</v>
      </c>
      <c r="C86" s="95"/>
      <c r="D86" s="95"/>
      <c r="E86" s="95"/>
      <c r="F86" s="95"/>
      <c r="G86" s="95"/>
      <c r="H86" s="95"/>
      <c r="I86" s="96"/>
      <c r="J86" s="97"/>
      <c r="K86" s="309">
        <v>0.05</v>
      </c>
      <c r="L86" s="859">
        <f>N79*K86</f>
        <v>6318.759342904541</v>
      </c>
      <c r="M86" s="860"/>
      <c r="N86" s="54"/>
    </row>
    <row r="87" spans="1:14" ht="15.75" thickBot="1">
      <c r="B87" s="823" t="s">
        <v>953</v>
      </c>
      <c r="C87" s="824"/>
      <c r="D87" s="824"/>
      <c r="E87" s="824"/>
      <c r="F87" s="824"/>
      <c r="G87" s="824"/>
      <c r="H87" s="824"/>
      <c r="I87" s="824"/>
      <c r="J87" s="824"/>
      <c r="K87" s="824"/>
      <c r="L87" s="824"/>
      <c r="M87" s="825"/>
      <c r="N87" s="55">
        <f>L84+L85+L86</f>
        <v>37912.556057427246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164287.74291551806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1154</v>
      </c>
      <c r="C31" s="84" t="s">
        <v>2171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41.726996666666665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41.726996666666665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101381.60735818384</v>
      </c>
      <c r="N48" s="276">
        <f>K48*M48</f>
        <v>101381.60735818384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101381.60735818384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30</v>
      </c>
      <c r="N71" s="399">
        <f>K71/M71</f>
        <v>4172.6996666666664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4172.6996666666664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105596.03402151717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21119.206804303438</v>
      </c>
      <c r="M84" s="858"/>
      <c r="N84" s="54"/>
    </row>
    <row r="85" spans="1:14">
      <c r="B85" s="92" t="s">
        <v>973</v>
      </c>
      <c r="C85" s="93"/>
      <c r="D85" s="93"/>
      <c r="E85" s="93"/>
      <c r="F85" s="93"/>
      <c r="G85" s="93"/>
      <c r="H85" s="93"/>
      <c r="I85" s="90"/>
      <c r="J85" s="91"/>
      <c r="K85" s="308">
        <v>0.05</v>
      </c>
      <c r="L85" s="857">
        <f>N79*K85</f>
        <v>5279.8017010758595</v>
      </c>
      <c r="M85" s="858"/>
      <c r="N85" s="54"/>
    </row>
    <row r="86" spans="1:14" ht="15.75" thickBot="1">
      <c r="B86" s="94" t="s">
        <v>974</v>
      </c>
      <c r="C86" s="95"/>
      <c r="D86" s="95"/>
      <c r="E86" s="95"/>
      <c r="F86" s="95"/>
      <c r="G86" s="95"/>
      <c r="H86" s="95"/>
      <c r="I86" s="96"/>
      <c r="J86" s="97"/>
      <c r="K86" s="309">
        <v>0.05</v>
      </c>
      <c r="L86" s="859">
        <f>N79*K86</f>
        <v>5279.8017010758595</v>
      </c>
      <c r="M86" s="860"/>
      <c r="N86" s="54"/>
    </row>
    <row r="87" spans="1:14" ht="15.75" thickBot="1">
      <c r="B87" s="823" t="s">
        <v>953</v>
      </c>
      <c r="C87" s="824"/>
      <c r="D87" s="824"/>
      <c r="E87" s="824"/>
      <c r="F87" s="824"/>
      <c r="G87" s="824"/>
      <c r="H87" s="824"/>
      <c r="I87" s="824"/>
      <c r="J87" s="824"/>
      <c r="K87" s="824"/>
      <c r="L87" s="824"/>
      <c r="M87" s="825"/>
      <c r="N87" s="55">
        <f>L84+L85+L86</f>
        <v>31678.810206455157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137274.84422797232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1155</v>
      </c>
      <c r="C31" s="84" t="s">
        <v>2047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43.165858620689654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71043.54073396622</v>
      </c>
      <c r="N48" s="276">
        <f>K48*M48</f>
        <v>71043.54073396622</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71043.54073396622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6"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4316.5858620689651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75403.292454655879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15080.658490931177</v>
      </c>
      <c r="M84" s="858"/>
      <c r="N84" s="54"/>
    </row>
    <row r="85" spans="1:14">
      <c r="B85" s="92" t="s">
        <v>973</v>
      </c>
      <c r="C85" s="93"/>
      <c r="D85" s="93"/>
      <c r="E85" s="93"/>
      <c r="F85" s="93"/>
      <c r="G85" s="93"/>
      <c r="H85" s="93"/>
      <c r="I85" s="90"/>
      <c r="J85" s="91"/>
      <c r="K85" s="308">
        <v>0.05</v>
      </c>
      <c r="L85" s="857">
        <f>N79*K85</f>
        <v>3770.1646227327942</v>
      </c>
      <c r="M85" s="858"/>
      <c r="N85" s="54"/>
    </row>
    <row r="86" spans="1:14" ht="15.75" thickBot="1">
      <c r="B86" s="94" t="s">
        <v>974</v>
      </c>
      <c r="C86" s="95"/>
      <c r="D86" s="95"/>
      <c r="E86" s="95"/>
      <c r="F86" s="95"/>
      <c r="G86" s="95"/>
      <c r="H86" s="95"/>
      <c r="I86" s="96"/>
      <c r="J86" s="97"/>
      <c r="K86" s="309">
        <v>0.05</v>
      </c>
      <c r="L86" s="859">
        <f>N79*K86</f>
        <v>3770.1646227327942</v>
      </c>
      <c r="M86" s="860"/>
      <c r="N86" s="54"/>
    </row>
    <row r="87" spans="1:14" ht="15.75" thickBot="1">
      <c r="B87" s="823" t="s">
        <v>953</v>
      </c>
      <c r="C87" s="824"/>
      <c r="D87" s="824"/>
      <c r="E87" s="824"/>
      <c r="F87" s="824"/>
      <c r="G87" s="824"/>
      <c r="H87" s="824"/>
      <c r="I87" s="824"/>
      <c r="J87" s="824"/>
      <c r="K87" s="824"/>
      <c r="L87" s="824"/>
      <c r="M87" s="825"/>
      <c r="N87" s="55">
        <f>L84+L85+L86</f>
        <v>22620.987736396764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98024.280191052647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1713</v>
      </c>
      <c r="C31" s="84" t="s">
        <v>1714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43.165858620689654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38199.691026906374</v>
      </c>
      <c r="N48" s="276">
        <f>K48*M48</f>
        <v>38199.691026906374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38199.691026906374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4316.5858620689651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42559.442747596026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8511.8885495192062</v>
      </c>
      <c r="M84" s="858"/>
      <c r="N84" s="54"/>
    </row>
    <row r="85" spans="1:14">
      <c r="B85" s="92" t="s">
        <v>973</v>
      </c>
      <c r="C85" s="93"/>
      <c r="D85" s="93"/>
      <c r="E85" s="93"/>
      <c r="F85" s="93"/>
      <c r="G85" s="93"/>
      <c r="H85" s="93"/>
      <c r="I85" s="90"/>
      <c r="J85" s="91"/>
      <c r="K85" s="308">
        <v>0.05</v>
      </c>
      <c r="L85" s="857">
        <f>N79*K85</f>
        <v>2127.9721373798016</v>
      </c>
      <c r="M85" s="858"/>
      <c r="N85" s="54"/>
    </row>
    <row r="86" spans="1:14" ht="15.75" thickBot="1">
      <c r="B86" s="94" t="s">
        <v>974</v>
      </c>
      <c r="C86" s="95"/>
      <c r="D86" s="95"/>
      <c r="E86" s="95"/>
      <c r="F86" s="95"/>
      <c r="G86" s="95"/>
      <c r="H86" s="95"/>
      <c r="I86" s="96"/>
      <c r="J86" s="97"/>
      <c r="K86" s="309">
        <v>0.05</v>
      </c>
      <c r="L86" s="859">
        <f>N79*K86</f>
        <v>2127.9721373798016</v>
      </c>
      <c r="M86" s="860"/>
      <c r="N86" s="54"/>
    </row>
    <row r="87" spans="1:14" ht="15.75" thickBot="1">
      <c r="B87" s="823" t="s">
        <v>953</v>
      </c>
      <c r="C87" s="824"/>
      <c r="D87" s="824"/>
      <c r="E87" s="824"/>
      <c r="F87" s="824"/>
      <c r="G87" s="824"/>
      <c r="H87" s="824"/>
      <c r="I87" s="824"/>
      <c r="J87" s="824"/>
      <c r="K87" s="824"/>
      <c r="L87" s="824"/>
      <c r="M87" s="825"/>
      <c r="N87" s="55">
        <f>L84+L85+L86</f>
        <v>12767.83282427881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55327.275571874838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1156</v>
      </c>
      <c r="C31" s="84" t="s">
        <v>2172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4529.1191081956604</v>
      </c>
      <c r="L36" s="274"/>
      <c r="M36" s="340">
        <v>1.25</v>
      </c>
      <c r="N36" s="276">
        <f>K36/M36</f>
        <v>3623.2952865565285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N77*M41</f>
        <v>588.91545722881597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4212.2107437853447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4300.8613796948866</v>
      </c>
      <c r="N48" s="276">
        <f>K48*M48</f>
        <v>41288.269245070907</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477097.87177454942</v>
      </c>
      <c r="N49" s="276">
        <f>K49*M49</f>
        <v>57251.744612945928</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6195</v>
      </c>
      <c r="N50" s="276">
        <f>K50*M50</f>
        <v>3097.5</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101637.51385801684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29445.772861440797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135295.49746324297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27059.099492648595</v>
      </c>
      <c r="M84" s="858"/>
      <c r="N84" s="54"/>
    </row>
    <row r="85" spans="1:14">
      <c r="B85" s="92" t="s">
        <v>973</v>
      </c>
      <c r="C85" s="93"/>
      <c r="D85" s="93"/>
      <c r="E85" s="93"/>
      <c r="F85" s="93"/>
      <c r="G85" s="93"/>
      <c r="H85" s="93"/>
      <c r="I85" s="90"/>
      <c r="J85" s="91"/>
      <c r="K85" s="308">
        <v>0.05</v>
      </c>
      <c r="L85" s="857">
        <f>N79*K85</f>
        <v>6764.7748731621487</v>
      </c>
      <c r="M85" s="858"/>
      <c r="N85" s="54"/>
    </row>
    <row r="86" spans="1:14" ht="15.75" thickBot="1">
      <c r="B86" s="94" t="s">
        <v>974</v>
      </c>
      <c r="C86" s="95"/>
      <c r="D86" s="95"/>
      <c r="E86" s="95"/>
      <c r="F86" s="95"/>
      <c r="G86" s="95"/>
      <c r="H86" s="95"/>
      <c r="I86" s="96"/>
      <c r="J86" s="97"/>
      <c r="K86" s="309">
        <v>0.05</v>
      </c>
      <c r="L86" s="859">
        <f>N79*K86</f>
        <v>6764.7748731621487</v>
      </c>
      <c r="M86" s="860"/>
      <c r="N86" s="54"/>
    </row>
    <row r="87" spans="1:14" ht="15.75" thickBot="1">
      <c r="B87" s="823" t="s">
        <v>953</v>
      </c>
      <c r="C87" s="824"/>
      <c r="D87" s="824"/>
      <c r="E87" s="824"/>
      <c r="F87" s="824"/>
      <c r="G87" s="824"/>
      <c r="H87" s="824"/>
      <c r="I87" s="824"/>
      <c r="J87" s="824"/>
      <c r="K87" s="824"/>
      <c r="L87" s="824"/>
      <c r="M87" s="825"/>
      <c r="N87" s="55">
        <f>L84+L85+L86</f>
        <v>40588.649238972888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175884.14670221586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1157</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8.9414992857142845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8.9414992857142845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14739.609046693398</v>
      </c>
      <c r="N48" s="276">
        <f>K48*M48</f>
        <v>14739.609046693398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14739.609046693398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70</v>
      </c>
      <c r="N71" s="399">
        <f>K71/M71</f>
        <v>894.14992857142852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894.14992857142852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15642.700474550542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3128.5400949101086</v>
      </c>
      <c r="M84" s="858"/>
      <c r="N84" s="54"/>
    </row>
    <row r="85" spans="1:14">
      <c r="B85" s="92" t="s">
        <v>973</v>
      </c>
      <c r="C85" s="93"/>
      <c r="D85" s="93"/>
      <c r="E85" s="93"/>
      <c r="F85" s="93"/>
      <c r="G85" s="93"/>
      <c r="H85" s="93"/>
      <c r="I85" s="90"/>
      <c r="J85" s="91"/>
      <c r="K85" s="308">
        <v>0.05</v>
      </c>
      <c r="L85" s="857">
        <f>N79*K85</f>
        <v>782.13502372752714</v>
      </c>
      <c r="M85" s="858"/>
      <c r="N85" s="54"/>
    </row>
    <row r="86" spans="1:14" ht="15.75" thickBot="1">
      <c r="B86" s="94" t="s">
        <v>974</v>
      </c>
      <c r="C86" s="95"/>
      <c r="D86" s="95"/>
      <c r="E86" s="95"/>
      <c r="F86" s="95"/>
      <c r="G86" s="95"/>
      <c r="H86" s="95"/>
      <c r="I86" s="96"/>
      <c r="J86" s="97"/>
      <c r="K86" s="309">
        <v>0.05</v>
      </c>
      <c r="L86" s="859">
        <f>N79*K86</f>
        <v>782.13502372752714</v>
      </c>
      <c r="M86" s="860"/>
      <c r="N86" s="54"/>
    </row>
    <row r="87" spans="1:14" ht="15.75" thickBot="1">
      <c r="B87" s="823" t="s">
        <v>953</v>
      </c>
      <c r="C87" s="824"/>
      <c r="D87" s="824"/>
      <c r="E87" s="824"/>
      <c r="F87" s="824"/>
      <c r="G87" s="824"/>
      <c r="H87" s="824"/>
      <c r="I87" s="824"/>
      <c r="J87" s="824"/>
      <c r="K87" s="824"/>
      <c r="L87" s="824"/>
      <c r="M87" s="825"/>
      <c r="N87" s="55">
        <f>L84+L85+L86</f>
        <v>4692.8101423651633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20335.510616915704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2197</v>
      </c>
      <c r="M1" s="930"/>
      <c r="N1" s="931"/>
    </row>
    <row r="2" spans="2:14" ht="24.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1716</v>
      </c>
      <c r="C31" s="84" t="s">
        <v>2173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160</v>
      </c>
      <c r="N36" s="276">
        <f>K36/M36</f>
        <v>304.66894382740577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21.159592326800993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325.82853615420674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47194.048191720482</v>
      </c>
      <c r="N48" s="276">
        <f>K48*M48</f>
        <v>47194.048191720482</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457885.95503553038</v>
      </c>
      <c r="N49" s="276">
        <f>K49*M49</f>
        <v>13736.578651065911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60930.626842786391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33832.699999999997</v>
      </c>
      <c r="J72" s="297">
        <v>185</v>
      </c>
      <c r="K72" s="298">
        <f>VLOOKUP(A72,'MANO DE OBRA'!A8:D100,4,FALSE)</f>
        <v>62590.494999999995</v>
      </c>
      <c r="L72" s="53"/>
      <c r="M72" s="438">
        <v>80</v>
      </c>
      <c r="N72" s="399">
        <f>K72/M72</f>
        <v>782.3811874999999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2115.9592326800994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63372.414611620698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12674.48292232414</v>
      </c>
      <c r="M84" s="858"/>
      <c r="N84" s="54"/>
    </row>
    <row r="85" spans="1:14">
      <c r="B85" s="92" t="s">
        <v>973</v>
      </c>
      <c r="C85" s="93"/>
      <c r="D85" s="93"/>
      <c r="E85" s="93"/>
      <c r="F85" s="93"/>
      <c r="G85" s="93"/>
      <c r="H85" s="93"/>
      <c r="I85" s="90"/>
      <c r="J85" s="91"/>
      <c r="K85" s="308">
        <v>0.05</v>
      </c>
      <c r="L85" s="857">
        <f>N79*K85</f>
        <v>3168.6207305810349</v>
      </c>
      <c r="M85" s="858"/>
      <c r="N85" s="54"/>
    </row>
    <row r="86" spans="1:14" ht="15.75" thickBot="1">
      <c r="B86" s="94" t="s">
        <v>974</v>
      </c>
      <c r="C86" s="95"/>
      <c r="D86" s="95"/>
      <c r="E86" s="95"/>
      <c r="F86" s="95"/>
      <c r="G86" s="95"/>
      <c r="H86" s="95"/>
      <c r="I86" s="96"/>
      <c r="J86" s="97"/>
      <c r="K86" s="309">
        <v>0.05</v>
      </c>
      <c r="L86" s="859">
        <f>N79*K86</f>
        <v>3168.6207305810349</v>
      </c>
      <c r="M86" s="860"/>
      <c r="N86" s="54"/>
    </row>
    <row r="87" spans="1:14" ht="15.75" thickBot="1">
      <c r="B87" s="823" t="s">
        <v>953</v>
      </c>
      <c r="C87" s="824"/>
      <c r="D87" s="824"/>
      <c r="E87" s="824"/>
      <c r="F87" s="824"/>
      <c r="G87" s="824"/>
      <c r="H87" s="824"/>
      <c r="I87" s="824"/>
      <c r="J87" s="824"/>
      <c r="K87" s="824"/>
      <c r="L87" s="824"/>
      <c r="M87" s="825"/>
      <c r="N87" s="55">
        <f>L84+L85+L86</f>
        <v>19011.724383486209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82384.138995106914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1158</v>
      </c>
      <c r="C31" s="84" t="s">
        <v>2174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83.453993333333329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8867.4478922994658</v>
      </c>
      <c r="N48" s="276">
        <f>K48*M48</f>
        <v>354.69791569197866</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58541.215939542999</v>
      </c>
      <c r="N49" s="276">
        <f>K49*M49</f>
        <v>23416.4863758172</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549.67162331405575</v>
      </c>
      <c r="N50" s="276">
        <f>K50*M50</f>
        <v>1649.0148699421673</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25420.199161451343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834.53993333333324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26338.193088118009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5267.6386176236019</v>
      </c>
      <c r="M84" s="858"/>
      <c r="N84" s="54"/>
    </row>
    <row r="85" spans="1:14">
      <c r="B85" s="92" t="s">
        <v>973</v>
      </c>
      <c r="C85" s="93"/>
      <c r="D85" s="93"/>
      <c r="E85" s="93"/>
      <c r="F85" s="93"/>
      <c r="G85" s="93"/>
      <c r="H85" s="93"/>
      <c r="I85" s="90"/>
      <c r="J85" s="91"/>
      <c r="K85" s="308">
        <v>0.05</v>
      </c>
      <c r="L85" s="857">
        <f>N79*K85</f>
        <v>1316.9096544059005</v>
      </c>
      <c r="M85" s="858"/>
      <c r="N85" s="54"/>
    </row>
    <row r="86" spans="1:14" ht="15.75" thickBot="1">
      <c r="B86" s="94" t="s">
        <v>974</v>
      </c>
      <c r="C86" s="95"/>
      <c r="D86" s="95"/>
      <c r="E86" s="95"/>
      <c r="F86" s="95"/>
      <c r="G86" s="95"/>
      <c r="H86" s="95"/>
      <c r="I86" s="96"/>
      <c r="J86" s="97"/>
      <c r="K86" s="309">
        <v>0.05</v>
      </c>
      <c r="L86" s="859">
        <f>N79*K86</f>
        <v>1316.9096544059005</v>
      </c>
      <c r="M86" s="860"/>
      <c r="N86" s="54"/>
    </row>
    <row r="87" spans="1:14" ht="15.75" thickBot="1">
      <c r="B87" s="823" t="s">
        <v>953</v>
      </c>
      <c r="C87" s="824"/>
      <c r="D87" s="824"/>
      <c r="E87" s="824"/>
      <c r="F87" s="824"/>
      <c r="G87" s="824"/>
      <c r="H87" s="824"/>
      <c r="I87" s="824"/>
      <c r="J87" s="824"/>
      <c r="K87" s="824"/>
      <c r="L87" s="824"/>
      <c r="M87" s="825"/>
      <c r="N87" s="55">
        <f>L84+L85+L86</f>
        <v>7901.4579264354024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34239.651014553412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1159</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83.453993333333329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45613.082679862579</v>
      </c>
      <c r="N48" s="276">
        <f>K48*M48</f>
        <v>18245.233071945033</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549.67162331405575</v>
      </c>
      <c r="N49" s="276">
        <f>K49*M49</f>
        <v>1649.0148699421673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19894.247941887199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834.53993333333324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20812.241868553865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4162.448373710773</v>
      </c>
      <c r="M84" s="858"/>
      <c r="N84" s="54"/>
    </row>
    <row r="85" spans="1:14">
      <c r="B85" s="92" t="s">
        <v>973</v>
      </c>
      <c r="C85" s="93"/>
      <c r="D85" s="93"/>
      <c r="E85" s="93"/>
      <c r="F85" s="93"/>
      <c r="G85" s="93"/>
      <c r="H85" s="93"/>
      <c r="I85" s="90"/>
      <c r="J85" s="91"/>
      <c r="K85" s="308">
        <v>0.05</v>
      </c>
      <c r="L85" s="857">
        <f>N79*K85</f>
        <v>1040.6120934276933</v>
      </c>
      <c r="M85" s="858"/>
      <c r="N85" s="54"/>
    </row>
    <row r="86" spans="1:14" ht="15.75" thickBot="1">
      <c r="B86" s="94" t="s">
        <v>974</v>
      </c>
      <c r="C86" s="95"/>
      <c r="D86" s="95"/>
      <c r="E86" s="95"/>
      <c r="F86" s="95"/>
      <c r="G86" s="95"/>
      <c r="H86" s="95"/>
      <c r="I86" s="96"/>
      <c r="J86" s="97"/>
      <c r="K86" s="309">
        <v>0.05</v>
      </c>
      <c r="L86" s="859">
        <f>N79*K86</f>
        <v>1040.6120934276933</v>
      </c>
      <c r="M86" s="860"/>
      <c r="N86" s="54"/>
    </row>
    <row r="87" spans="1:14" ht="15.75" thickBot="1">
      <c r="B87" s="823" t="s">
        <v>953</v>
      </c>
      <c r="C87" s="824"/>
      <c r="D87" s="824"/>
      <c r="E87" s="824"/>
      <c r="F87" s="824"/>
      <c r="G87" s="824"/>
      <c r="H87" s="824"/>
      <c r="I87" s="824"/>
      <c r="J87" s="824"/>
      <c r="K87" s="824"/>
      <c r="L87" s="824"/>
      <c r="M87" s="825"/>
      <c r="N87" s="55">
        <f>L84+L85+L86</f>
        <v>6243.6725605661595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27055.914429120025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1160</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309.15631148587727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8867.4478922994658</v>
      </c>
      <c r="N48" s="276">
        <f>K48*M48</f>
        <v>709.39583138395733</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58541.215939542999</v>
      </c>
      <c r="N49" s="276">
        <f>K49*M49</f>
        <v>23416.4863758172</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549.67162331405575</v>
      </c>
      <c r="N50" s="276">
        <f>K50*M50</f>
        <v>1649.0148699421673</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10641.642627360119</v>
      </c>
      <c r="N51" s="276">
        <f>K51*M51</f>
        <v>15962.46394104018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41737.361018183503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3091.5631148587727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45138.080444528154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9027.6160889056318</v>
      </c>
      <c r="M84" s="858"/>
      <c r="N84" s="54"/>
    </row>
    <row r="85" spans="1:14">
      <c r="B85" s="92" t="s">
        <v>973</v>
      </c>
      <c r="C85" s="93"/>
      <c r="D85" s="93"/>
      <c r="E85" s="93"/>
      <c r="F85" s="93"/>
      <c r="G85" s="93"/>
      <c r="H85" s="93"/>
      <c r="I85" s="90"/>
      <c r="J85" s="91"/>
      <c r="K85" s="308">
        <v>0.05</v>
      </c>
      <c r="L85" s="857">
        <f>N79*K85</f>
        <v>2256.904022226408</v>
      </c>
      <c r="M85" s="858"/>
      <c r="N85" s="54"/>
    </row>
    <row r="86" spans="1:14" ht="15.75" thickBot="1">
      <c r="B86" s="94" t="s">
        <v>974</v>
      </c>
      <c r="C86" s="95"/>
      <c r="D86" s="95"/>
      <c r="E86" s="95"/>
      <c r="F86" s="95"/>
      <c r="G86" s="95"/>
      <c r="H86" s="95"/>
      <c r="I86" s="96"/>
      <c r="J86" s="97"/>
      <c r="K86" s="309">
        <v>0.05</v>
      </c>
      <c r="L86" s="859">
        <f>N79*K86</f>
        <v>2256.904022226408</v>
      </c>
      <c r="M86" s="860"/>
      <c r="N86" s="54"/>
    </row>
    <row r="87" spans="1:14" ht="15.75" thickBot="1">
      <c r="B87" s="823" t="s">
        <v>953</v>
      </c>
      <c r="C87" s="824"/>
      <c r="D87" s="824"/>
      <c r="E87" s="824"/>
      <c r="F87" s="824"/>
      <c r="G87" s="824"/>
      <c r="H87" s="824"/>
      <c r="I87" s="824"/>
      <c r="J87" s="824"/>
      <c r="K87" s="824"/>
      <c r="L87" s="824"/>
      <c r="M87" s="825"/>
      <c r="N87" s="55">
        <f>L84+L85+L86</f>
        <v>13541.424133358449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58679.504577886604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1161</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309.15631148587727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45613.082679862579</v>
      </c>
      <c r="N48" s="276">
        <f>K48*M48</f>
        <v>18245.233071945033</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549.67162331405575</v>
      </c>
      <c r="N49" s="276">
        <f>K49*M49</f>
        <v>1649.0148699421673</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10641.642627360119</v>
      </c>
      <c r="N50" s="276">
        <f>K50*M50</f>
        <v>15962.46394104018</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35856.711882927382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3091.5631148587727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39257.431309272033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7851.4862618544066</v>
      </c>
      <c r="M84" s="858"/>
      <c r="N84" s="54"/>
    </row>
    <row r="85" spans="1:14">
      <c r="B85" s="92" t="s">
        <v>973</v>
      </c>
      <c r="C85" s="93"/>
      <c r="D85" s="93"/>
      <c r="E85" s="93"/>
      <c r="F85" s="93"/>
      <c r="G85" s="93"/>
      <c r="H85" s="93"/>
      <c r="I85" s="90"/>
      <c r="J85" s="91"/>
      <c r="K85" s="308">
        <v>0.05</v>
      </c>
      <c r="L85" s="857">
        <f>N79*K85</f>
        <v>1962.8715654636017</v>
      </c>
      <c r="M85" s="858"/>
      <c r="N85" s="54"/>
    </row>
    <row r="86" spans="1:14" ht="15.75" thickBot="1">
      <c r="B86" s="94" t="s">
        <v>974</v>
      </c>
      <c r="C86" s="95"/>
      <c r="D86" s="95"/>
      <c r="E86" s="95"/>
      <c r="F86" s="95"/>
      <c r="G86" s="95"/>
      <c r="H86" s="95"/>
      <c r="I86" s="96"/>
      <c r="J86" s="97"/>
      <c r="K86" s="309">
        <v>0.05</v>
      </c>
      <c r="L86" s="859">
        <f>N79*K86</f>
        <v>1962.8715654636017</v>
      </c>
      <c r="M86" s="860"/>
      <c r="N86" s="54"/>
    </row>
    <row r="87" spans="1:14" ht="15.75" thickBot="1">
      <c r="B87" s="823" t="s">
        <v>953</v>
      </c>
      <c r="C87" s="824"/>
      <c r="D87" s="824"/>
      <c r="E87" s="824"/>
      <c r="F87" s="824"/>
      <c r="G87" s="824"/>
      <c r="H87" s="824"/>
      <c r="I87" s="824"/>
      <c r="J87" s="824"/>
      <c r="K87" s="824"/>
      <c r="L87" s="824"/>
      <c r="M87" s="825"/>
      <c r="N87" s="55">
        <f>L84+L85+L86</f>
        <v>11777.22939278161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51034.660702053647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1717</v>
      </c>
      <c r="C31" s="84" t="s">
        <v>2178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241</v>
      </c>
      <c r="B36" s="836" t="str">
        <f>VLOOKUP(A36,EQUIPOS!A6:D154,3,FALSE)</f>
        <v>Grúa (capacidad 15 ton)</v>
      </c>
      <c r="C36" s="837"/>
      <c r="D36" s="837"/>
      <c r="E36" s="837"/>
      <c r="F36" s="837"/>
      <c r="G36" s="837"/>
      <c r="H36" s="838"/>
      <c r="I36" s="271"/>
      <c r="J36" s="272"/>
      <c r="K36" s="273">
        <f>VLOOKUP(A36,EQUIPOS!A6:D163,4,FALSE)</f>
        <v>185721.97583572831</v>
      </c>
      <c r="L36" s="274"/>
      <c r="M36" s="340">
        <v>0.75</v>
      </c>
      <c r="N36" s="276">
        <f>K36/M36</f>
        <v>247629.30111430443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9815.2576204802663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257444.55873478469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15487.5</v>
      </c>
      <c r="N48" s="276">
        <f>K48*M48</f>
        <v>15487.5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15487.5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v>
      </c>
      <c r="N72" s="399">
        <f>K72/M72</f>
        <v>31295.247499999998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49076.288102401333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322008.34683718602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64401.669367437207</v>
      </c>
      <c r="M84" s="858"/>
      <c r="N84" s="54"/>
    </row>
    <row r="85" spans="1:14">
      <c r="B85" s="92" t="s">
        <v>973</v>
      </c>
      <c r="C85" s="93"/>
      <c r="D85" s="93"/>
      <c r="E85" s="93"/>
      <c r="F85" s="93"/>
      <c r="G85" s="93"/>
      <c r="H85" s="93"/>
      <c r="I85" s="90"/>
      <c r="J85" s="91"/>
      <c r="K85" s="308">
        <v>0.05</v>
      </c>
      <c r="L85" s="857">
        <f>N79*K85</f>
        <v>16100.417341859302</v>
      </c>
      <c r="M85" s="858"/>
      <c r="N85" s="54"/>
    </row>
    <row r="86" spans="1:14" ht="15.75" thickBot="1">
      <c r="B86" s="94" t="s">
        <v>974</v>
      </c>
      <c r="C86" s="95"/>
      <c r="D86" s="95"/>
      <c r="E86" s="95"/>
      <c r="F86" s="95"/>
      <c r="G86" s="95"/>
      <c r="H86" s="95"/>
      <c r="I86" s="96"/>
      <c r="J86" s="97"/>
      <c r="K86" s="309">
        <v>0.05</v>
      </c>
      <c r="L86" s="859">
        <f>N79*K86</f>
        <v>16100.417341859302</v>
      </c>
      <c r="M86" s="860"/>
      <c r="N86" s="54"/>
    </row>
    <row r="87" spans="1:14" ht="15.75" thickBot="1">
      <c r="B87" s="823" t="s">
        <v>953</v>
      </c>
      <c r="C87" s="824"/>
      <c r="D87" s="824"/>
      <c r="E87" s="824"/>
      <c r="F87" s="824"/>
      <c r="G87" s="824"/>
      <c r="H87" s="824"/>
      <c r="I87" s="824"/>
      <c r="J87" s="824"/>
      <c r="K87" s="824"/>
      <c r="L87" s="824"/>
      <c r="M87" s="825"/>
      <c r="N87" s="55">
        <f>L84+L85+L86</f>
        <v>96602.504051155804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418610.85088834184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7361.4432153601992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7361.4432153601992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15487.5</v>
      </c>
      <c r="N48" s="276">
        <f>K48*M48</f>
        <v>15487.5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15487.5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8</v>
      </c>
      <c r="N72" s="399">
        <f>K72/M72</f>
        <v>23471.435624999998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36807.216076800993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59656.159292161188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11931.231858432238</v>
      </c>
      <c r="M84" s="858"/>
      <c r="N84" s="54"/>
    </row>
    <row r="85" spans="1:14">
      <c r="B85" s="92" t="s">
        <v>973</v>
      </c>
      <c r="C85" s="93"/>
      <c r="D85" s="93"/>
      <c r="E85" s="93"/>
      <c r="F85" s="93"/>
      <c r="G85" s="93"/>
      <c r="H85" s="93"/>
      <c r="I85" s="90"/>
      <c r="J85" s="91"/>
      <c r="K85" s="308">
        <v>0.05</v>
      </c>
      <c r="L85" s="857">
        <f>N79*K85</f>
        <v>2982.8079646080596</v>
      </c>
      <c r="M85" s="858"/>
      <c r="N85" s="54"/>
    </row>
    <row r="86" spans="1:14" ht="15.75" thickBot="1">
      <c r="B86" s="94" t="s">
        <v>974</v>
      </c>
      <c r="C86" s="95"/>
      <c r="D86" s="95"/>
      <c r="E86" s="95"/>
      <c r="F86" s="95"/>
      <c r="G86" s="95"/>
      <c r="H86" s="95"/>
      <c r="I86" s="96"/>
      <c r="J86" s="97"/>
      <c r="K86" s="309">
        <v>0.05</v>
      </c>
      <c r="L86" s="859">
        <f>N79*K86</f>
        <v>2982.8079646080596</v>
      </c>
      <c r="M86" s="860"/>
      <c r="N86" s="54"/>
    </row>
    <row r="87" spans="1:14" ht="15.75" thickBot="1">
      <c r="B87" s="823" t="s">
        <v>953</v>
      </c>
      <c r="C87" s="824"/>
      <c r="D87" s="824"/>
      <c r="E87" s="824"/>
      <c r="F87" s="824"/>
      <c r="G87" s="824"/>
      <c r="H87" s="824"/>
      <c r="I87" s="824"/>
      <c r="J87" s="824"/>
      <c r="K87" s="824"/>
      <c r="L87" s="824"/>
      <c r="M87" s="825"/>
      <c r="N87" s="55">
        <f>L84+L85+L86</f>
        <v>17896.847787648356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77553.00707980954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2898.3404201801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2898.3404201801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15487.5</v>
      </c>
      <c r="N48" s="276">
        <f>K48*M48</f>
        <v>15487.5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15487.5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12</v>
      </c>
      <c r="N72" s="399">
        <f>K72/M72</f>
        <v>10431.749166666666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19322.269467867332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37708.109888047431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7541.6219776094867</v>
      </c>
      <c r="M84" s="858"/>
      <c r="N84" s="54"/>
    </row>
    <row r="85" spans="1:14">
      <c r="B85" s="92" t="s">
        <v>973</v>
      </c>
      <c r="C85" s="93"/>
      <c r="D85" s="93"/>
      <c r="E85" s="93"/>
      <c r="F85" s="93"/>
      <c r="G85" s="93"/>
      <c r="H85" s="93"/>
      <c r="I85" s="90"/>
      <c r="J85" s="91"/>
      <c r="K85" s="308">
        <v>0.05</v>
      </c>
      <c r="L85" s="857">
        <f>N79*K85</f>
        <v>1885.4054944023717</v>
      </c>
      <c r="M85" s="858"/>
      <c r="N85" s="54"/>
    </row>
    <row r="86" spans="1:14" ht="15.75" thickBot="1">
      <c r="B86" s="94" t="s">
        <v>974</v>
      </c>
      <c r="C86" s="95"/>
      <c r="D86" s="95"/>
      <c r="E86" s="95"/>
      <c r="F86" s="95"/>
      <c r="G86" s="95"/>
      <c r="H86" s="95"/>
      <c r="I86" s="96"/>
      <c r="J86" s="97"/>
      <c r="K86" s="309">
        <v>0.05</v>
      </c>
      <c r="L86" s="859">
        <f>N79*K86</f>
        <v>1885.4054944023717</v>
      </c>
      <c r="M86" s="860"/>
      <c r="N86" s="54"/>
    </row>
    <row r="87" spans="1:14" ht="15.75" thickBot="1">
      <c r="B87" s="823" t="s">
        <v>953</v>
      </c>
      <c r="C87" s="824"/>
      <c r="D87" s="824"/>
      <c r="E87" s="824"/>
      <c r="F87" s="824"/>
      <c r="G87" s="824"/>
      <c r="H87" s="824"/>
      <c r="I87" s="824"/>
      <c r="J87" s="824"/>
      <c r="K87" s="824"/>
      <c r="L87" s="824"/>
      <c r="M87" s="825"/>
      <c r="N87" s="55">
        <f>L84+L85+L86</f>
        <v>11312.43296641423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49020.542854461659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2173.7553151350749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2173.7553151350749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15487.5</v>
      </c>
      <c r="N48" s="276">
        <f>K48*M48</f>
        <v>15487.5</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15487.5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16</v>
      </c>
      <c r="N72" s="399">
        <f>K72/M72</f>
        <v>7823.8118749999994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14491.702100900498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32152.95741603557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6430.5914832071139</v>
      </c>
      <c r="M84" s="858"/>
      <c r="N84" s="54"/>
    </row>
    <row r="85" spans="1:14">
      <c r="B85" s="92" t="s">
        <v>973</v>
      </c>
      <c r="C85" s="93"/>
      <c r="D85" s="93"/>
      <c r="E85" s="93"/>
      <c r="F85" s="93"/>
      <c r="G85" s="93"/>
      <c r="H85" s="93"/>
      <c r="I85" s="90"/>
      <c r="J85" s="91"/>
      <c r="K85" s="308">
        <v>0.05</v>
      </c>
      <c r="L85" s="857">
        <f>N79*K85</f>
        <v>1607.6478708017785</v>
      </c>
      <c r="M85" s="858"/>
      <c r="N85" s="54"/>
    </row>
    <row r="86" spans="1:14" ht="15.75" thickBot="1">
      <c r="B86" s="94" t="s">
        <v>974</v>
      </c>
      <c r="C86" s="95"/>
      <c r="D86" s="95"/>
      <c r="E86" s="95"/>
      <c r="F86" s="95"/>
      <c r="G86" s="95"/>
      <c r="H86" s="95"/>
      <c r="I86" s="96"/>
      <c r="J86" s="97"/>
      <c r="K86" s="309">
        <v>0.05</v>
      </c>
      <c r="L86" s="859">
        <f>N79*K86</f>
        <v>1607.6478708017785</v>
      </c>
      <c r="M86" s="860"/>
      <c r="N86" s="54"/>
    </row>
    <row r="87" spans="1:14" ht="15.75" thickBot="1">
      <c r="B87" s="823" t="s">
        <v>953</v>
      </c>
      <c r="C87" s="824"/>
      <c r="D87" s="824"/>
      <c r="E87" s="824"/>
      <c r="F87" s="824"/>
      <c r="G87" s="824"/>
      <c r="H87" s="824"/>
      <c r="I87" s="824"/>
      <c r="J87" s="824"/>
      <c r="K87" s="824"/>
      <c r="L87" s="824"/>
      <c r="M87" s="825"/>
      <c r="N87" s="55">
        <f>L84+L85+L86</f>
        <v>9645.8872248106709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41798.844640846241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12372.173471193613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69920.258662347303</v>
      </c>
      <c r="N48" s="276">
        <f>K48*M48</f>
        <v>146832.54319092934</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15487.5</v>
      </c>
      <c r="N49" s="276">
        <f>K49*M49</f>
        <v>15487.5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162320.04319092934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82481.156474624091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257173.37313674705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51434.674627349414</v>
      </c>
      <c r="M84" s="858"/>
      <c r="N84" s="54"/>
    </row>
    <row r="85" spans="1:14">
      <c r="B85" s="92" t="s">
        <v>973</v>
      </c>
      <c r="C85" s="93"/>
      <c r="D85" s="93"/>
      <c r="E85" s="93"/>
      <c r="F85" s="93"/>
      <c r="G85" s="93"/>
      <c r="H85" s="93"/>
      <c r="I85" s="90"/>
      <c r="J85" s="91"/>
      <c r="K85" s="308">
        <v>0.05</v>
      </c>
      <c r="L85" s="857">
        <f>N79*K85</f>
        <v>12858.668656837353</v>
      </c>
      <c r="M85" s="858"/>
      <c r="N85" s="54"/>
    </row>
    <row r="86" spans="1:14" ht="15.75" thickBot="1">
      <c r="B86" s="94" t="s">
        <v>974</v>
      </c>
      <c r="C86" s="95"/>
      <c r="D86" s="95"/>
      <c r="E86" s="95"/>
      <c r="F86" s="95"/>
      <c r="G86" s="95"/>
      <c r="H86" s="95"/>
      <c r="I86" s="96"/>
      <c r="J86" s="97"/>
      <c r="K86" s="309">
        <v>0.05</v>
      </c>
      <c r="L86" s="859">
        <f>N79*K86</f>
        <v>12858.668656837353</v>
      </c>
      <c r="M86" s="860"/>
      <c r="N86" s="54"/>
    </row>
    <row r="87" spans="1:14" ht="15.75" thickBot="1">
      <c r="B87" s="823" t="s">
        <v>953</v>
      </c>
      <c r="C87" s="824"/>
      <c r="D87" s="824"/>
      <c r="E87" s="824"/>
      <c r="F87" s="824"/>
      <c r="G87" s="824"/>
      <c r="H87" s="824"/>
      <c r="I87" s="824"/>
      <c r="J87" s="824"/>
      <c r="K87" s="824"/>
      <c r="L87" s="824"/>
      <c r="M87" s="825"/>
      <c r="N87" s="55">
        <f>L84+L85+L86</f>
        <v>77152.011941024117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334325.38507777115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12372.173471193613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69920.258662347303</v>
      </c>
      <c r="N48" s="276">
        <f>K48*M48</f>
        <v>139840.51732469461</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15487.5</v>
      </c>
      <c r="N49" s="276">
        <f>K49*M49</f>
        <v>15487.5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155328.01732469461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82481.156474624091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250181.34727051231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50036.269454102468</v>
      </c>
      <c r="M84" s="858"/>
      <c r="N84" s="54"/>
    </row>
    <row r="85" spans="1:14">
      <c r="B85" s="92" t="s">
        <v>973</v>
      </c>
      <c r="C85" s="93"/>
      <c r="D85" s="93"/>
      <c r="E85" s="93"/>
      <c r="F85" s="93"/>
      <c r="G85" s="93"/>
      <c r="H85" s="93"/>
      <c r="I85" s="90"/>
      <c r="J85" s="91"/>
      <c r="K85" s="308">
        <v>0.05</v>
      </c>
      <c r="L85" s="857">
        <f>N79*K85</f>
        <v>12509.067363525617</v>
      </c>
      <c r="M85" s="858"/>
      <c r="N85" s="54"/>
    </row>
    <row r="86" spans="1:14" ht="15.75" thickBot="1">
      <c r="B86" s="94" t="s">
        <v>974</v>
      </c>
      <c r="C86" s="95"/>
      <c r="D86" s="95"/>
      <c r="E86" s="95"/>
      <c r="F86" s="95"/>
      <c r="G86" s="95"/>
      <c r="H86" s="95"/>
      <c r="I86" s="96"/>
      <c r="J86" s="97"/>
      <c r="K86" s="309">
        <v>0.05</v>
      </c>
      <c r="L86" s="859">
        <f>N79*K86</f>
        <v>12509.067363525617</v>
      </c>
      <c r="M86" s="860"/>
      <c r="N86" s="54"/>
    </row>
    <row r="87" spans="1:14" ht="15.75" thickBot="1">
      <c r="B87" s="823" t="s">
        <v>953</v>
      </c>
      <c r="C87" s="824"/>
      <c r="D87" s="824"/>
      <c r="E87" s="824"/>
      <c r="F87" s="824"/>
      <c r="G87" s="824"/>
      <c r="H87" s="824"/>
      <c r="I87" s="824"/>
      <c r="J87" s="824"/>
      <c r="K87" s="824"/>
      <c r="L87" s="824"/>
      <c r="M87" s="825"/>
      <c r="N87" s="55">
        <f>L84+L85+L86</f>
        <v>75054.404181153703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325235.751451666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5165.9250634106666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5165.9250634106666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69920.258662347303</v>
      </c>
      <c r="N48" s="276">
        <f>K48*M48</f>
        <v>91595.538847674965</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15487.5</v>
      </c>
      <c r="N49" s="276">
        <f>K49*M49</f>
        <v>15487.5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107083.03884767496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5.7</v>
      </c>
      <c r="N72" s="399">
        <f>K72/M72</f>
        <v>32942.365789473683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51659.250634106662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163908.21454519231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32781.642909038463</v>
      </c>
      <c r="M84" s="858"/>
      <c r="N84" s="54"/>
    </row>
    <row r="85" spans="1:14">
      <c r="B85" s="92" t="s">
        <v>973</v>
      </c>
      <c r="C85" s="93"/>
      <c r="D85" s="93"/>
      <c r="E85" s="93"/>
      <c r="F85" s="93"/>
      <c r="G85" s="93"/>
      <c r="H85" s="93"/>
      <c r="I85" s="90"/>
      <c r="J85" s="91"/>
      <c r="K85" s="308">
        <v>0.05</v>
      </c>
      <c r="L85" s="857">
        <f>N79*K85</f>
        <v>8195.4107272596157</v>
      </c>
      <c r="M85" s="858"/>
      <c r="N85" s="54"/>
    </row>
    <row r="86" spans="1:14" ht="15.75" thickBot="1">
      <c r="B86" s="94" t="s">
        <v>974</v>
      </c>
      <c r="C86" s="95"/>
      <c r="D86" s="95"/>
      <c r="E86" s="95"/>
      <c r="F86" s="95"/>
      <c r="G86" s="95"/>
      <c r="H86" s="95"/>
      <c r="I86" s="96"/>
      <c r="J86" s="97"/>
      <c r="K86" s="309">
        <v>0.05</v>
      </c>
      <c r="L86" s="859">
        <f>N79*K86</f>
        <v>8195.4107272596157</v>
      </c>
      <c r="M86" s="860"/>
      <c r="N86" s="54"/>
    </row>
    <row r="87" spans="1:14" ht="15.75" thickBot="1">
      <c r="B87" s="823" t="s">
        <v>953</v>
      </c>
      <c r="C87" s="824"/>
      <c r="D87" s="824"/>
      <c r="E87" s="824"/>
      <c r="F87" s="824"/>
      <c r="G87" s="824"/>
      <c r="H87" s="824"/>
      <c r="I87" s="824"/>
      <c r="J87" s="824"/>
      <c r="K87" s="824"/>
      <c r="L87" s="824"/>
      <c r="M87" s="825"/>
      <c r="N87" s="55">
        <f>L84+L85+L86</f>
        <v>49172.464363557694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213080.67890875001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4330.2607149177647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4330.2607149177647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69920.258662347303</v>
      </c>
      <c r="N48" s="276">
        <f>K48*M48</f>
        <v>76912.284528582037</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15487.5</v>
      </c>
      <c r="N49" s="276">
        <f>K49*M49</f>
        <v>15487.5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92399.784528582037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6.8</v>
      </c>
      <c r="N72" s="399">
        <f>K72/M72</f>
        <v>27613.453676470588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43302.607149177646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140032.65239267744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28006.530478535489</v>
      </c>
      <c r="M84" s="858"/>
      <c r="N84" s="54"/>
    </row>
    <row r="85" spans="1:14">
      <c r="B85" s="92" t="s">
        <v>973</v>
      </c>
      <c r="C85" s="93"/>
      <c r="D85" s="93"/>
      <c r="E85" s="93"/>
      <c r="F85" s="93"/>
      <c r="G85" s="93"/>
      <c r="H85" s="93"/>
      <c r="I85" s="90"/>
      <c r="J85" s="91"/>
      <c r="K85" s="308">
        <v>0.05</v>
      </c>
      <c r="L85" s="857">
        <f>N79*K85</f>
        <v>7001.6326196338723</v>
      </c>
      <c r="M85" s="858"/>
      <c r="N85" s="54"/>
    </row>
    <row r="86" spans="1:14" ht="15.75" thickBot="1">
      <c r="B86" s="94" t="s">
        <v>974</v>
      </c>
      <c r="C86" s="95"/>
      <c r="D86" s="95"/>
      <c r="E86" s="95"/>
      <c r="F86" s="95"/>
      <c r="G86" s="95"/>
      <c r="H86" s="95"/>
      <c r="I86" s="96"/>
      <c r="J86" s="97"/>
      <c r="K86" s="309">
        <v>0.05</v>
      </c>
      <c r="L86" s="859">
        <f>N79*K86</f>
        <v>7001.6326196338723</v>
      </c>
      <c r="M86" s="860"/>
      <c r="N86" s="54"/>
    </row>
    <row r="87" spans="1:14" ht="15.75" thickBot="1">
      <c r="B87" s="823" t="s">
        <v>953</v>
      </c>
      <c r="C87" s="824"/>
      <c r="D87" s="824"/>
      <c r="E87" s="824"/>
      <c r="F87" s="824"/>
      <c r="G87" s="824"/>
      <c r="H87" s="824"/>
      <c r="I87" s="824"/>
      <c r="J87" s="824"/>
      <c r="K87" s="824"/>
      <c r="L87" s="824"/>
      <c r="M87" s="825"/>
      <c r="N87" s="55">
        <f>L84+L85+L86</f>
        <v>42009.79571780323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182042.44811048068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1162</v>
      </c>
      <c r="C31" s="84" t="s">
        <v>2186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294.45772861440798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294.45772861440798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69920.258662347303</v>
      </c>
      <c r="N48" s="276">
        <f>K48*M48</f>
        <v>3496.0129331173653</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48.603551175819234</v>
      </c>
      <c r="N49" s="276">
        <f>K49*M49</f>
        <v>243.01775587909617</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11568.995278488752</v>
      </c>
      <c r="N50" s="276">
        <f>K50*M50</f>
        <v>11568.995278488752</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15308.025967485213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100</v>
      </c>
      <c r="N72" s="399">
        <f>K72/M72</f>
        <v>1877.7148499999998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2944.5772861440796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18547.0609822437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3709.4121964487404</v>
      </c>
      <c r="M84" s="858"/>
      <c r="N84" s="54"/>
    </row>
    <row r="85" spans="1:14">
      <c r="B85" s="92" t="s">
        <v>973</v>
      </c>
      <c r="C85" s="93"/>
      <c r="D85" s="93"/>
      <c r="E85" s="93"/>
      <c r="F85" s="93"/>
      <c r="G85" s="93"/>
      <c r="H85" s="93"/>
      <c r="I85" s="90"/>
      <c r="J85" s="91"/>
      <c r="K85" s="308">
        <v>0.05</v>
      </c>
      <c r="L85" s="857">
        <f>N79*K85</f>
        <v>927.35304911218509</v>
      </c>
      <c r="M85" s="858"/>
      <c r="N85" s="54"/>
    </row>
    <row r="86" spans="1:14" ht="15.75" thickBot="1">
      <c r="B86" s="94" t="s">
        <v>974</v>
      </c>
      <c r="C86" s="95"/>
      <c r="D86" s="95"/>
      <c r="E86" s="95"/>
      <c r="F86" s="95"/>
      <c r="G86" s="95"/>
      <c r="H86" s="95"/>
      <c r="I86" s="96"/>
      <c r="J86" s="97"/>
      <c r="K86" s="309">
        <v>0.05</v>
      </c>
      <c r="L86" s="859">
        <f>N79*K86</f>
        <v>927.35304911218509</v>
      </c>
      <c r="M86" s="860"/>
      <c r="N86" s="54"/>
    </row>
    <row r="87" spans="1:14" ht="15.75" thickBot="1">
      <c r="B87" s="823" t="s">
        <v>953</v>
      </c>
      <c r="C87" s="824"/>
      <c r="D87" s="824"/>
      <c r="E87" s="824"/>
      <c r="F87" s="824"/>
      <c r="G87" s="824"/>
      <c r="H87" s="824"/>
      <c r="I87" s="824"/>
      <c r="J87" s="824"/>
      <c r="K87" s="824"/>
      <c r="L87" s="824"/>
      <c r="M87" s="825"/>
      <c r="N87" s="55">
        <f>L84+L85+L86</f>
        <v>5564.1182946731114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24111.17927691681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1163</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125.18099000000001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125.18099000000001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545.43985208419372</v>
      </c>
      <c r="N48" s="276">
        <f>K48*M48</f>
        <v>545.43985208419372</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77263.974534015986</v>
      </c>
      <c r="N49" s="276">
        <f>K49*M49</f>
        <v>3863.1987267007994</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69920.258662347303</v>
      </c>
      <c r="N50" s="276">
        <f>K50*M50</f>
        <v>5244.0193996760472</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48.603551175819234</v>
      </c>
      <c r="N51" s="276">
        <f>K51*M51</f>
        <v>243.01775587909617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9895.6757343401368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100</v>
      </c>
      <c r="N71" s="399">
        <f>K71/M71</f>
        <v>1251.8099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1251.8099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11272.666624340138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2254.5333248680276</v>
      </c>
      <c r="M84" s="858"/>
      <c r="N84" s="54"/>
    </row>
    <row r="85" spans="1:14">
      <c r="B85" s="92" t="s">
        <v>973</v>
      </c>
      <c r="C85" s="93"/>
      <c r="D85" s="93"/>
      <c r="E85" s="93"/>
      <c r="F85" s="93"/>
      <c r="G85" s="93"/>
      <c r="H85" s="93"/>
      <c r="I85" s="90"/>
      <c r="J85" s="91"/>
      <c r="K85" s="308">
        <v>0.05</v>
      </c>
      <c r="L85" s="857">
        <f>N79*K85</f>
        <v>563.63333121700691</v>
      </c>
      <c r="M85" s="858"/>
      <c r="N85" s="54"/>
    </row>
    <row r="86" spans="1:14" ht="15.75" thickBot="1">
      <c r="B86" s="94" t="s">
        <v>974</v>
      </c>
      <c r="C86" s="95"/>
      <c r="D86" s="95"/>
      <c r="E86" s="95"/>
      <c r="F86" s="95"/>
      <c r="G86" s="95"/>
      <c r="H86" s="95"/>
      <c r="I86" s="96"/>
      <c r="J86" s="97"/>
      <c r="K86" s="309">
        <v>0.05</v>
      </c>
      <c r="L86" s="859">
        <f>N79*K86</f>
        <v>563.63333121700691</v>
      </c>
      <c r="M86" s="860"/>
      <c r="N86" s="54"/>
    </row>
    <row r="87" spans="1:14" ht="15.75" thickBot="1">
      <c r="B87" s="823" t="s">
        <v>953</v>
      </c>
      <c r="C87" s="824"/>
      <c r="D87" s="824"/>
      <c r="E87" s="824"/>
      <c r="F87" s="824"/>
      <c r="G87" s="824"/>
      <c r="H87" s="824"/>
      <c r="I87" s="824"/>
      <c r="J87" s="824"/>
      <c r="K87" s="824"/>
      <c r="L87" s="824"/>
      <c r="M87" s="825"/>
      <c r="N87" s="55">
        <f>L84+L85+L86</f>
        <v>3381.7999873020412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14654.466611642179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1164</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253</v>
      </c>
      <c r="B36" s="836" t="str">
        <f>VLOOKUP(A36,EQUIPOS!A6:D154,3,FALSE)</f>
        <v>Máquina hidrosembradora</v>
      </c>
      <c r="C36" s="837"/>
      <c r="D36" s="837"/>
      <c r="E36" s="837"/>
      <c r="F36" s="837"/>
      <c r="G36" s="837"/>
      <c r="H36" s="838"/>
      <c r="I36" s="271"/>
      <c r="J36" s="272"/>
      <c r="K36" s="273">
        <f>VLOOKUP(A36,EQUIPOS!A6:D163,4,FALSE)</f>
        <v>31893.976635250041</v>
      </c>
      <c r="L36" s="274"/>
      <c r="M36" s="340">
        <v>350</v>
      </c>
      <c r="N36" s="276">
        <f>K36/M36</f>
        <v>91.125647529285828</v>
      </c>
    </row>
    <row r="37" spans="1:14">
      <c r="A37" s="116" t="s">
        <v>138</v>
      </c>
      <c r="B37" s="836" t="str">
        <f>VLOOKUP(A37,EQUIPOS!A7:D154,3,FALSE)</f>
        <v>Camioneta D-300</v>
      </c>
      <c r="C37" s="837"/>
      <c r="D37" s="837"/>
      <c r="E37" s="837"/>
      <c r="F37" s="837"/>
      <c r="G37" s="837"/>
      <c r="H37" s="838"/>
      <c r="I37" s="425"/>
      <c r="J37" s="426"/>
      <c r="K37" s="273">
        <f>VLOOKUP(A37,EQUIPOS!A7:D164,4,FALSE)</f>
        <v>48747.031012384927</v>
      </c>
      <c r="L37" s="339"/>
      <c r="M37" s="340">
        <v>350</v>
      </c>
      <c r="N37" s="276">
        <f>K37/M37</f>
        <v>139.27723146395692</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5.2581737252572855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235.66105271850003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545.43985208419372</v>
      </c>
      <c r="N48" s="276">
        <f>K48*M48</f>
        <v>545.43985208419372</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4325.7160546479117</v>
      </c>
      <c r="N49" s="276">
        <f>K49*M49</f>
        <v>1730.2864218591649</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48.603551175819234</v>
      </c>
      <c r="N50" s="276">
        <f>K50*M50</f>
        <v>243.01775587909617</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77263.974534015986</v>
      </c>
      <c r="N51" s="276">
        <f>K51*M51</f>
        <v>3863.1987267007994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6381.9427565232545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2800</v>
      </c>
      <c r="N71" s="399">
        <f>K71/M71</f>
        <v>67.061244642857133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105.1634745051457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6722.7672837469008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1344.5534567493803</v>
      </c>
      <c r="M84" s="858"/>
      <c r="N84" s="54"/>
    </row>
    <row r="85" spans="1:14">
      <c r="B85" s="92" t="s">
        <v>973</v>
      </c>
      <c r="C85" s="93"/>
      <c r="D85" s="93"/>
      <c r="E85" s="93"/>
      <c r="F85" s="93"/>
      <c r="G85" s="93"/>
      <c r="H85" s="93"/>
      <c r="I85" s="90"/>
      <c r="J85" s="91"/>
      <c r="K85" s="308">
        <v>0.05</v>
      </c>
      <c r="L85" s="857">
        <f>N79*K85</f>
        <v>336.13836418734508</v>
      </c>
      <c r="M85" s="858"/>
      <c r="N85" s="54"/>
    </row>
    <row r="86" spans="1:14" ht="15.75" thickBot="1">
      <c r="B86" s="94" t="s">
        <v>974</v>
      </c>
      <c r="C86" s="95"/>
      <c r="D86" s="95"/>
      <c r="E86" s="95"/>
      <c r="F86" s="95"/>
      <c r="G86" s="95"/>
      <c r="H86" s="95"/>
      <c r="I86" s="96"/>
      <c r="J86" s="97"/>
      <c r="K86" s="309">
        <v>0.05</v>
      </c>
      <c r="L86" s="859">
        <f>N79*K86</f>
        <v>336.13836418734508</v>
      </c>
      <c r="M86" s="860"/>
      <c r="N86" s="54"/>
    </row>
    <row r="87" spans="1:14" ht="15.75" thickBot="1">
      <c r="B87" s="823" t="s">
        <v>953</v>
      </c>
      <c r="C87" s="824"/>
      <c r="D87" s="824"/>
      <c r="E87" s="824"/>
      <c r="F87" s="824"/>
      <c r="G87" s="824"/>
      <c r="H87" s="824"/>
      <c r="I87" s="824"/>
      <c r="J87" s="824"/>
      <c r="K87" s="824"/>
      <c r="L87" s="824"/>
      <c r="M87" s="825"/>
      <c r="N87" s="55">
        <f>L84+L85+L86</f>
        <v>2016.8301851240706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8739.5974688709721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1725</v>
      </c>
      <c r="C31" s="963" t="s">
        <v>2048</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8000</v>
      </c>
      <c r="N36" s="276">
        <f>K36/M36</f>
        <v>6.0933788765481163</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29.445772861440798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35.539151737988917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5467.8995072796633</v>
      </c>
      <c r="N48" s="276">
        <f>K48*M48</f>
        <v>5741.2944826436469</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30284.062678466707</v>
      </c>
      <c r="N49" s="276">
        <f>K49*M49</f>
        <v>30284.062678466707</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764.02082251100342</v>
      </c>
      <c r="N50" s="276">
        <f>K50*M50</f>
        <v>1528.0416450220068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37553.398806132362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2944.5772861440796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40533.51524401443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8106.7030488028868</v>
      </c>
      <c r="M84" s="858"/>
      <c r="N84" s="54"/>
    </row>
    <row r="85" spans="1:14">
      <c r="B85" s="92" t="s">
        <v>973</v>
      </c>
      <c r="C85" s="93"/>
      <c r="D85" s="93"/>
      <c r="E85" s="93"/>
      <c r="F85" s="93"/>
      <c r="G85" s="93"/>
      <c r="H85" s="93"/>
      <c r="I85" s="90"/>
      <c r="J85" s="91"/>
      <c r="K85" s="308">
        <v>0.05</v>
      </c>
      <c r="L85" s="857">
        <f>N79*K85</f>
        <v>2026.6757622007217</v>
      </c>
      <c r="M85" s="858"/>
      <c r="N85" s="54"/>
    </row>
    <row r="86" spans="1:14" ht="15.75" thickBot="1">
      <c r="B86" s="94" t="s">
        <v>974</v>
      </c>
      <c r="C86" s="95"/>
      <c r="D86" s="95"/>
      <c r="E86" s="95"/>
      <c r="F86" s="95"/>
      <c r="G86" s="95"/>
      <c r="H86" s="95"/>
      <c r="I86" s="96"/>
      <c r="J86" s="97"/>
      <c r="K86" s="309">
        <v>0.05</v>
      </c>
      <c r="L86" s="859">
        <f>N79*K86</f>
        <v>2026.6757622007217</v>
      </c>
      <c r="M86" s="860"/>
      <c r="N86" s="54"/>
    </row>
    <row r="87" spans="1:14" ht="15.75" thickBot="1">
      <c r="B87" s="823" t="s">
        <v>953</v>
      </c>
      <c r="C87" s="824"/>
      <c r="D87" s="824"/>
      <c r="E87" s="824"/>
      <c r="F87" s="824"/>
      <c r="G87" s="824"/>
      <c r="H87" s="824"/>
      <c r="I87" s="824"/>
      <c r="J87" s="824"/>
      <c r="K87" s="824"/>
      <c r="L87" s="824"/>
      <c r="M87" s="825"/>
      <c r="N87" s="55">
        <f>L84+L85+L86</f>
        <v>12160.054573204328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52693.569817218755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1726</v>
      </c>
      <c r="C31" s="963" t="s">
        <v>2051</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48747.031012384927</v>
      </c>
      <c r="L36" s="274"/>
      <c r="M36" s="340">
        <v>8000</v>
      </c>
      <c r="N36" s="276">
        <f>K36/M36</f>
        <v>6.0933788765481163</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29.445772861440798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35.539151737988917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11334.078114472288</v>
      </c>
      <c r="N48" s="276">
        <f>K48*M48</f>
        <v>11900.782020195902</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30284.062678466707</v>
      </c>
      <c r="N49" s="276">
        <f>K49*M49</f>
        <v>30284.062678466707</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764.02082251100342</v>
      </c>
      <c r="N50" s="276">
        <f>K50*M50</f>
        <v>1528.0416450220068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43712.886343684615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2944.5772861440796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46693.002781566684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9338.6005563133367</v>
      </c>
      <c r="M84" s="858"/>
      <c r="N84" s="54"/>
    </row>
    <row r="85" spans="1:14">
      <c r="B85" s="92" t="s">
        <v>973</v>
      </c>
      <c r="C85" s="93"/>
      <c r="D85" s="93"/>
      <c r="E85" s="93"/>
      <c r="F85" s="93"/>
      <c r="G85" s="93"/>
      <c r="H85" s="93"/>
      <c r="I85" s="90"/>
      <c r="J85" s="91"/>
      <c r="K85" s="308">
        <v>0.05</v>
      </c>
      <c r="L85" s="857">
        <f>N79*K85</f>
        <v>2334.6501390783342</v>
      </c>
      <c r="M85" s="858"/>
      <c r="N85" s="54"/>
    </row>
    <row r="86" spans="1:14" ht="15.75" thickBot="1">
      <c r="B86" s="94" t="s">
        <v>974</v>
      </c>
      <c r="C86" s="95"/>
      <c r="D86" s="95"/>
      <c r="E86" s="95"/>
      <c r="F86" s="95"/>
      <c r="G86" s="95"/>
      <c r="H86" s="95"/>
      <c r="I86" s="96"/>
      <c r="J86" s="97"/>
      <c r="K86" s="309">
        <v>0.05</v>
      </c>
      <c r="L86" s="859">
        <f>N79*K86</f>
        <v>2334.6501390783342</v>
      </c>
      <c r="M86" s="860"/>
      <c r="N86" s="54"/>
    </row>
    <row r="87" spans="1:14" ht="15.75" thickBot="1">
      <c r="B87" s="823" t="s">
        <v>953</v>
      </c>
      <c r="C87" s="824"/>
      <c r="D87" s="824"/>
      <c r="E87" s="824"/>
      <c r="F87" s="824"/>
      <c r="G87" s="824"/>
      <c r="H87" s="824"/>
      <c r="I87" s="824"/>
      <c r="J87" s="824"/>
      <c r="K87" s="824"/>
      <c r="L87" s="824"/>
      <c r="M87" s="825"/>
      <c r="N87" s="55">
        <f>L84+L85+L86</f>
        <v>14007.900834470005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60700.903616036689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1165</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119</v>
      </c>
      <c r="B36" s="836" t="str">
        <f>VLOOKUP(A36,EQUIPOS!A6:D154,3,FALSE)</f>
        <v xml:space="preserve">Bomba de concreto, Producción: 30 m3/h, POTENCIA: 67 HP, MAX PRESION DE CONCRETO: 1150 PSI
</v>
      </c>
      <c r="C36" s="837"/>
      <c r="D36" s="837"/>
      <c r="E36" s="837"/>
      <c r="F36" s="837"/>
      <c r="G36" s="837"/>
      <c r="H36" s="838"/>
      <c r="I36" s="271"/>
      <c r="J36" s="272"/>
      <c r="K36" s="273">
        <f>VLOOKUP(A36,EQUIPOS!A6:D163,4,FALSE)</f>
        <v>63499.095348663825</v>
      </c>
      <c r="L36" s="274"/>
      <c r="M36" s="340">
        <v>100</v>
      </c>
      <c r="N36" s="276">
        <f>K36/M36</f>
        <v>634.9909534866382</v>
      </c>
    </row>
    <row r="37" spans="1:14">
      <c r="A37" s="116" t="s">
        <v>138</v>
      </c>
      <c r="B37" s="836" t="str">
        <f>VLOOKUP(A37,EQUIPOS!A7:D154,3,FALSE)</f>
        <v>Camioneta D-300</v>
      </c>
      <c r="C37" s="837"/>
      <c r="D37" s="837"/>
      <c r="E37" s="837"/>
      <c r="F37" s="837"/>
      <c r="G37" s="837"/>
      <c r="H37" s="838"/>
      <c r="I37" s="425"/>
      <c r="J37" s="426"/>
      <c r="K37" s="273">
        <f>VLOOKUP(A37,EQUIPOS!A7:D164,4,FALSE)</f>
        <v>48747.031012384927</v>
      </c>
      <c r="L37" s="339"/>
      <c r="M37" s="340">
        <v>1000</v>
      </c>
      <c r="N37" s="276">
        <f>K37/M37</f>
        <v>48.74703101238493</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4.4631027951800997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688.20108729420326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431656.23858431325</v>
      </c>
      <c r="N48" s="276">
        <f>K48*M48</f>
        <v>43165.623858431325</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2816.5173978612215</v>
      </c>
      <c r="N49" s="276">
        <f>K49*M49</f>
        <v>3098.1691376473441</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8161.8710864485329</v>
      </c>
      <c r="N50" s="276">
        <f>K50*M50</f>
        <v>8161.8710864485329</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54425.664082527204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800</v>
      </c>
      <c r="N71" s="399">
        <f>K71/M71</f>
        <v>312.95247499999999</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446.31027951800996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55560.175449339418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11112.035089867884</v>
      </c>
      <c r="M84" s="858"/>
      <c r="N84" s="54"/>
    </row>
    <row r="85" spans="1:14">
      <c r="B85" s="92" t="s">
        <v>973</v>
      </c>
      <c r="C85" s="93"/>
      <c r="D85" s="93"/>
      <c r="E85" s="93"/>
      <c r="F85" s="93"/>
      <c r="G85" s="93"/>
      <c r="H85" s="93"/>
      <c r="I85" s="90"/>
      <c r="J85" s="91"/>
      <c r="K85" s="308">
        <v>0.05</v>
      </c>
      <c r="L85" s="857">
        <f>N79*K85</f>
        <v>2778.0087724669711</v>
      </c>
      <c r="M85" s="858"/>
      <c r="N85" s="54"/>
    </row>
    <row r="86" spans="1:14" ht="15.75" thickBot="1">
      <c r="B86" s="94" t="s">
        <v>974</v>
      </c>
      <c r="C86" s="95"/>
      <c r="D86" s="95"/>
      <c r="E86" s="95"/>
      <c r="F86" s="95"/>
      <c r="G86" s="95"/>
      <c r="H86" s="95"/>
      <c r="I86" s="96"/>
      <c r="J86" s="97"/>
      <c r="K86" s="309">
        <v>0.05</v>
      </c>
      <c r="L86" s="859">
        <f>N79*K86</f>
        <v>2778.0087724669711</v>
      </c>
      <c r="M86" s="860"/>
      <c r="N86" s="54"/>
    </row>
    <row r="87" spans="1:14" ht="15.75" thickBot="1">
      <c r="B87" s="823" t="s">
        <v>953</v>
      </c>
      <c r="C87" s="824"/>
      <c r="D87" s="824"/>
      <c r="E87" s="824"/>
      <c r="F87" s="824"/>
      <c r="G87" s="824"/>
      <c r="H87" s="824"/>
      <c r="I87" s="824"/>
      <c r="J87" s="824"/>
      <c r="K87" s="824"/>
      <c r="L87" s="824"/>
      <c r="M87" s="825"/>
      <c r="N87" s="55">
        <f>L84+L85+L86</f>
        <v>16668.052634801828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72228.228084141243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1727</v>
      </c>
      <c r="C31" s="84" t="s">
        <v>2190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312.95247499999999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312.95247499999999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69920.258662347303</v>
      </c>
      <c r="N48" s="276">
        <f>K48*M48</f>
        <v>34960.129331173652</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21146.595057412691</v>
      </c>
      <c r="N49" s="276">
        <f>K49*M49</f>
        <v>21146.595057412691</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56106.724388586343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91">
        <v>10</v>
      </c>
      <c r="N71" s="399">
        <f>K71/M71</f>
        <v>6259.0494999999992</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6259.0494999999992</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62678.726363586342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12535.745272717269</v>
      </c>
      <c r="M84" s="858"/>
      <c r="N84" s="54"/>
    </row>
    <row r="85" spans="1:14">
      <c r="B85" s="92" t="s">
        <v>973</v>
      </c>
      <c r="C85" s="93"/>
      <c r="D85" s="93"/>
      <c r="E85" s="93"/>
      <c r="F85" s="93"/>
      <c r="G85" s="93"/>
      <c r="H85" s="93"/>
      <c r="I85" s="90"/>
      <c r="J85" s="91"/>
      <c r="K85" s="308">
        <v>0.05</v>
      </c>
      <c r="L85" s="857">
        <f>N79*K85</f>
        <v>3133.9363181793174</v>
      </c>
      <c r="M85" s="858"/>
      <c r="N85" s="54"/>
    </row>
    <row r="86" spans="1:14" ht="15.75" thickBot="1">
      <c r="B86" s="94" t="s">
        <v>974</v>
      </c>
      <c r="C86" s="95"/>
      <c r="D86" s="95"/>
      <c r="E86" s="95"/>
      <c r="F86" s="95"/>
      <c r="G86" s="95"/>
      <c r="H86" s="95"/>
      <c r="I86" s="96"/>
      <c r="J86" s="97"/>
      <c r="K86" s="309">
        <v>0.05</v>
      </c>
      <c r="L86" s="859">
        <f>N79*K86</f>
        <v>3133.9363181793174</v>
      </c>
      <c r="M86" s="860"/>
      <c r="N86" s="54"/>
    </row>
    <row r="87" spans="1:14" ht="15.75" thickBot="1">
      <c r="B87" s="823" t="s">
        <v>953</v>
      </c>
      <c r="C87" s="824"/>
      <c r="D87" s="824"/>
      <c r="E87" s="824"/>
      <c r="F87" s="824"/>
      <c r="G87" s="824"/>
      <c r="H87" s="824"/>
      <c r="I87" s="824"/>
      <c r="J87" s="824"/>
      <c r="K87" s="824"/>
      <c r="L87" s="824"/>
      <c r="M87" s="825"/>
      <c r="N87" s="55">
        <f>L84+L85+L86</f>
        <v>18803.617909075903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81482.344272662245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1728</v>
      </c>
      <c r="C31" s="84" t="s">
        <v>2191</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N76*M41</f>
        <v>104317.49166666667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104317.49166666667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21146.6325</v>
      </c>
      <c r="N48" s="276">
        <f>K48*M48</f>
        <v>23261295.75</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3" t="s">
        <v>953</v>
      </c>
      <c r="C54" s="824"/>
      <c r="D54" s="824"/>
      <c r="E54" s="824"/>
      <c r="F54" s="824"/>
      <c r="G54" s="824"/>
      <c r="H54" s="824"/>
      <c r="I54" s="824"/>
      <c r="J54" s="824"/>
      <c r="K54" s="824"/>
      <c r="L54" s="824"/>
      <c r="M54" s="825"/>
      <c r="N54" s="398">
        <f>SUM(N48:N53)</f>
        <v>23261295.75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5"/>
      <c r="M64" s="996"/>
      <c r="N64" s="489"/>
    </row>
    <row r="65" spans="1:15" ht="15.75" thickBot="1">
      <c r="B65" s="823" t="s">
        <v>953</v>
      </c>
      <c r="C65" s="824"/>
      <c r="D65" s="824"/>
      <c r="E65" s="824"/>
      <c r="F65" s="824"/>
      <c r="G65" s="824"/>
      <c r="H65" s="824"/>
      <c r="I65" s="824"/>
      <c r="J65" s="824"/>
      <c r="K65" s="824"/>
      <c r="L65" s="824"/>
      <c r="M65" s="82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975"/>
      <c r="N69" s="101" t="s">
        <v>951</v>
      </c>
    </row>
    <row r="70" spans="1:15">
      <c r="A70" s="174"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491">
        <v>0.15</v>
      </c>
      <c r="N70" s="399">
        <f>K70/M70</f>
        <v>2086349.8333333333</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1"/>
      <c r="C75" s="992"/>
      <c r="D75" s="992"/>
      <c r="E75" s="992"/>
      <c r="F75" s="992"/>
      <c r="G75" s="992"/>
      <c r="H75" s="992"/>
      <c r="I75" s="172"/>
      <c r="J75" s="172"/>
      <c r="K75" s="172"/>
      <c r="L75" s="993"/>
      <c r="M75" s="994"/>
      <c r="N75" s="48"/>
    </row>
    <row r="76" spans="1:15" ht="15.75" thickBot="1">
      <c r="B76" s="823" t="s">
        <v>953</v>
      </c>
      <c r="C76" s="824"/>
      <c r="D76" s="824"/>
      <c r="E76" s="824"/>
      <c r="F76" s="824"/>
      <c r="G76" s="824"/>
      <c r="H76" s="824"/>
      <c r="I76" s="824"/>
      <c r="J76" s="824"/>
      <c r="K76" s="824"/>
      <c r="L76" s="824"/>
      <c r="M76" s="825"/>
      <c r="N76" s="305">
        <f>SUM(N70:N75)</f>
        <v>2086349.8333333333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25451963.074999999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5090392.6150000002</v>
      </c>
      <c r="M83" s="858"/>
      <c r="N83" s="54"/>
    </row>
    <row r="84" spans="1:14">
      <c r="B84" s="92" t="s">
        <v>973</v>
      </c>
      <c r="C84" s="93"/>
      <c r="D84" s="93"/>
      <c r="E84" s="93"/>
      <c r="F84" s="93"/>
      <c r="G84" s="93"/>
      <c r="H84" s="93"/>
      <c r="I84" s="90"/>
      <c r="J84" s="91"/>
      <c r="K84" s="308">
        <v>0.05</v>
      </c>
      <c r="L84" s="857">
        <f>N78*K84</f>
        <v>1272598.1537500001</v>
      </c>
      <c r="M84" s="858"/>
      <c r="N84" s="54"/>
    </row>
    <row r="85" spans="1:14" ht="15.75" thickBot="1">
      <c r="B85" s="94" t="s">
        <v>974</v>
      </c>
      <c r="C85" s="95"/>
      <c r="D85" s="95"/>
      <c r="E85" s="95"/>
      <c r="F85" s="95"/>
      <c r="G85" s="95"/>
      <c r="H85" s="95"/>
      <c r="I85" s="96"/>
      <c r="J85" s="97"/>
      <c r="K85" s="309">
        <v>0.05</v>
      </c>
      <c r="L85" s="859">
        <f>N78*K85</f>
        <v>1272598.1537500001</v>
      </c>
      <c r="M85" s="860"/>
      <c r="N85" s="54"/>
    </row>
    <row r="86" spans="1:14" ht="15.75" thickBot="1">
      <c r="B86" s="823" t="s">
        <v>953</v>
      </c>
      <c r="C86" s="824"/>
      <c r="D86" s="824"/>
      <c r="E86" s="824"/>
      <c r="F86" s="824"/>
      <c r="G86" s="824"/>
      <c r="H86" s="824"/>
      <c r="I86" s="824"/>
      <c r="J86" s="824"/>
      <c r="K86" s="824"/>
      <c r="L86" s="824"/>
      <c r="M86" s="825"/>
      <c r="N86" s="55">
        <f>L83+L84+L85</f>
        <v>7635588.9225000013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33087551.997500002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8.5" customHeight="1" thickBot="1">
      <c r="A31" t="s">
        <v>1844</v>
      </c>
      <c r="B31" s="110" t="s">
        <v>1166</v>
      </c>
      <c r="C31" s="997" t="s">
        <v>2192</v>
      </c>
      <c r="D31" s="998"/>
      <c r="E31" s="998"/>
      <c r="F31" s="998"/>
      <c r="G31" s="998"/>
      <c r="H31" s="998"/>
      <c r="I31" s="998"/>
      <c r="J31" s="998"/>
      <c r="K31" s="492"/>
      <c r="L31" s="462" t="s">
        <v>1729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74" t="s">
        <v>373</v>
      </c>
      <c r="B36" s="836" t="str">
        <f>VLOOKUP(A36,EQUIPOS!A6:D154,3,FALSE)</f>
        <v>Volqueta 6 m3</v>
      </c>
      <c r="C36" s="837"/>
      <c r="D36" s="837"/>
      <c r="E36" s="837"/>
      <c r="F36" s="837"/>
      <c r="G36" s="837"/>
      <c r="H36" s="838"/>
      <c r="I36" s="271"/>
      <c r="J36" s="272"/>
      <c r="K36" s="273">
        <f>VLOOKUP(A36,EQUIPOS!A6:D161,4,FALSE)</f>
        <v>71518.28773339183</v>
      </c>
      <c r="L36" s="274"/>
      <c r="M36" s="459">
        <v>81</v>
      </c>
      <c r="N36" s="276">
        <f>K36/M36</f>
        <v>882.94182386903492</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882.94182386903492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882.94182386903492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176.588364773807</v>
      </c>
      <c r="M83" s="858"/>
      <c r="N83" s="54"/>
    </row>
    <row r="84" spans="1:14">
      <c r="B84" s="92" t="s">
        <v>973</v>
      </c>
      <c r="C84" s="93"/>
      <c r="D84" s="93"/>
      <c r="E84" s="93"/>
      <c r="F84" s="93"/>
      <c r="G84" s="93"/>
      <c r="H84" s="93"/>
      <c r="I84" s="90"/>
      <c r="J84" s="91"/>
      <c r="K84" s="308">
        <v>0.05</v>
      </c>
      <c r="L84" s="857">
        <f>N78*K84</f>
        <v>44.14709119345175</v>
      </c>
      <c r="M84" s="858"/>
      <c r="N84" s="54"/>
    </row>
    <row r="85" spans="1:14" ht="15.75" thickBot="1">
      <c r="B85" s="94" t="s">
        <v>974</v>
      </c>
      <c r="C85" s="95"/>
      <c r="D85" s="95"/>
      <c r="E85" s="95"/>
      <c r="F85" s="95"/>
      <c r="G85" s="95"/>
      <c r="H85" s="95"/>
      <c r="I85" s="96"/>
      <c r="J85" s="97"/>
      <c r="K85" s="309">
        <v>0.05</v>
      </c>
      <c r="L85" s="859">
        <f>N78*K85</f>
        <v>44.14709119345175</v>
      </c>
      <c r="M85" s="860"/>
      <c r="N85" s="54"/>
    </row>
    <row r="86" spans="1:14" ht="15.75" thickBot="1">
      <c r="B86" s="823" t="s">
        <v>953</v>
      </c>
      <c r="C86" s="824"/>
      <c r="D86" s="824"/>
      <c r="E86" s="824"/>
      <c r="F86" s="824"/>
      <c r="G86" s="824"/>
      <c r="H86" s="824"/>
      <c r="I86" s="824"/>
      <c r="J86" s="824"/>
      <c r="K86" s="824"/>
      <c r="L86" s="824"/>
      <c r="M86" s="825"/>
      <c r="N86" s="55">
        <f>L83+L84+L85</f>
        <v>264.88254716071049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1147.8243710297454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110" t="s">
        <v>1167</v>
      </c>
      <c r="C31" s="997" t="s">
        <v>2195</v>
      </c>
      <c r="D31" s="998"/>
      <c r="E31" s="998"/>
      <c r="F31" s="998"/>
      <c r="G31" s="998"/>
      <c r="H31" s="998"/>
      <c r="I31" s="998"/>
      <c r="J31" s="998"/>
      <c r="K31" s="492"/>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71518.28773339183</v>
      </c>
      <c r="L36" s="274"/>
      <c r="M36" s="287">
        <v>66</v>
      </c>
      <c r="N36" s="276">
        <f>K36/M36</f>
        <v>1083.6104202029064</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1083.6104202029064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1083.6104202029064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216.72208404058131</v>
      </c>
      <c r="M83" s="858"/>
      <c r="N83" s="54"/>
    </row>
    <row r="84" spans="1:14">
      <c r="B84" s="92" t="s">
        <v>973</v>
      </c>
      <c r="C84" s="93"/>
      <c r="D84" s="93"/>
      <c r="E84" s="93"/>
      <c r="F84" s="93"/>
      <c r="G84" s="93"/>
      <c r="H84" s="93"/>
      <c r="I84" s="90"/>
      <c r="J84" s="91"/>
      <c r="K84" s="308">
        <v>0.05</v>
      </c>
      <c r="L84" s="857">
        <f>N78*K84</f>
        <v>54.180521010145327</v>
      </c>
      <c r="M84" s="858"/>
      <c r="N84" s="54"/>
    </row>
    <row r="85" spans="1:14" ht="15.75" thickBot="1">
      <c r="B85" s="94" t="s">
        <v>974</v>
      </c>
      <c r="C85" s="95"/>
      <c r="D85" s="95"/>
      <c r="E85" s="95"/>
      <c r="F85" s="95"/>
      <c r="G85" s="95"/>
      <c r="H85" s="95"/>
      <c r="I85" s="96"/>
      <c r="J85" s="97"/>
      <c r="K85" s="309">
        <v>0.05</v>
      </c>
      <c r="L85" s="859">
        <f>N78*K85</f>
        <v>54.180521010145327</v>
      </c>
      <c r="M85" s="860"/>
      <c r="N85" s="54"/>
    </row>
    <row r="86" spans="1:14" ht="15.75" thickBot="1">
      <c r="B86" s="823" t="s">
        <v>953</v>
      </c>
      <c r="C86" s="824"/>
      <c r="D86" s="824"/>
      <c r="E86" s="824"/>
      <c r="F86" s="824"/>
      <c r="G86" s="824"/>
      <c r="H86" s="824"/>
      <c r="I86" s="824"/>
      <c r="J86" s="824"/>
      <c r="K86" s="824"/>
      <c r="L86" s="824"/>
      <c r="M86" s="825"/>
      <c r="N86" s="55">
        <f>L83+L84+L85</f>
        <v>325.0831260608719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1408.6935462637784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4"/>
      <c r="H25" s="904"/>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1001" t="s">
        <v>942</v>
      </c>
      <c r="C27" s="1002"/>
      <c r="D27" s="1002"/>
      <c r="E27" s="1002"/>
      <c r="F27" s="1002"/>
      <c r="G27" s="1002"/>
      <c r="H27" s="1002"/>
      <c r="I27" s="1002"/>
      <c r="J27" s="1002"/>
      <c r="K27" s="1002"/>
      <c r="L27" s="1002"/>
      <c r="M27" s="1002"/>
      <c r="N27" s="1003"/>
    </row>
    <row r="28" spans="1:14" ht="15.75" thickBot="1">
      <c r="B28" s="36"/>
      <c r="C28" s="37"/>
      <c r="D28" s="37"/>
      <c r="E28" s="37"/>
      <c r="F28" s="37"/>
      <c r="G28" s="37"/>
      <c r="H28" s="37"/>
      <c r="I28" s="37"/>
      <c r="J28" s="37"/>
      <c r="K28" s="37"/>
      <c r="L28" s="37"/>
      <c r="M28" s="37"/>
      <c r="N28" s="38"/>
    </row>
    <row r="29" spans="1:14" ht="26.25" thickBot="1">
      <c r="B29" s="74" t="s">
        <v>943</v>
      </c>
      <c r="C29" s="999" t="s">
        <v>944</v>
      </c>
      <c r="D29" s="1000"/>
      <c r="E29" s="1000"/>
      <c r="F29" s="1000"/>
      <c r="G29" s="1000"/>
      <c r="H29" s="1000"/>
      <c r="I29" s="1000"/>
      <c r="J29" s="75"/>
      <c r="K29" s="346" t="s">
        <v>2214</v>
      </c>
      <c r="L29" s="1004" t="s">
        <v>945</v>
      </c>
      <c r="M29" s="100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110" t="s">
        <v>1168</v>
      </c>
      <c r="C31" s="460" t="s">
        <v>2193</v>
      </c>
      <c r="D31" s="461"/>
      <c r="E31" s="461"/>
      <c r="F31" s="461"/>
      <c r="G31" s="461"/>
      <c r="H31" s="461"/>
      <c r="I31" s="461"/>
      <c r="J31" s="461"/>
      <c r="K31" s="463"/>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71518.28773339183</v>
      </c>
      <c r="L36" s="274"/>
      <c r="M36" s="287">
        <v>66</v>
      </c>
      <c r="N36" s="276">
        <f>K36/M36</f>
        <v>1083.6104202029064</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1083.6104202029064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1083.6104202029064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216.72208404058131</v>
      </c>
      <c r="M83" s="858"/>
      <c r="N83" s="54"/>
    </row>
    <row r="84" spans="1:14">
      <c r="B84" s="92" t="s">
        <v>973</v>
      </c>
      <c r="C84" s="93"/>
      <c r="D84" s="93"/>
      <c r="E84" s="93"/>
      <c r="F84" s="93"/>
      <c r="G84" s="93"/>
      <c r="H84" s="93"/>
      <c r="I84" s="90"/>
      <c r="J84" s="91"/>
      <c r="K84" s="308">
        <v>0.05</v>
      </c>
      <c r="L84" s="857">
        <f>N78*K84</f>
        <v>54.180521010145327</v>
      </c>
      <c r="M84" s="858"/>
      <c r="N84" s="54"/>
    </row>
    <row r="85" spans="1:14" ht="15.75" thickBot="1">
      <c r="B85" s="94" t="s">
        <v>974</v>
      </c>
      <c r="C85" s="95"/>
      <c r="D85" s="95"/>
      <c r="E85" s="95"/>
      <c r="F85" s="95"/>
      <c r="G85" s="95"/>
      <c r="H85" s="95"/>
      <c r="I85" s="96"/>
      <c r="J85" s="97"/>
      <c r="K85" s="309">
        <v>0.05</v>
      </c>
      <c r="L85" s="859">
        <f>N78*K85</f>
        <v>54.180521010145327</v>
      </c>
      <c r="M85" s="860"/>
      <c r="N85" s="54"/>
    </row>
    <row r="86" spans="1:14" ht="15.75" thickBot="1">
      <c r="B86" s="823" t="s">
        <v>953</v>
      </c>
      <c r="C86" s="824"/>
      <c r="D86" s="824"/>
      <c r="E86" s="824"/>
      <c r="F86" s="824"/>
      <c r="G86" s="824"/>
      <c r="H86" s="824"/>
      <c r="I86" s="824"/>
      <c r="J86" s="824"/>
      <c r="K86" s="824"/>
      <c r="L86" s="824"/>
      <c r="M86" s="825"/>
      <c r="N86" s="55">
        <f>L83+L84+L85</f>
        <v>325.0831260608719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1408.6935462637784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D5CE5369-2015-4FAE-BF78-0A2A208B2D2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E19CDCE-2B74-4664-88D8-577F3F0BC2CB}">
  <ds:schemaRefs>
    <ds:schemaRef ds:uri="http://schemas.microsoft.com/sharepoint/v3/contenttype/forms"/>
  </ds:schemaRefs>
</ds:datastoreItem>
</file>

<file path=customXml/itemProps3.xml><?xml version="1.0" encoding="utf-8"?>
<ds:datastoreItem xmlns:ds="http://schemas.openxmlformats.org/officeDocument/2006/customXml" ds:itemID="{0EFFC08E-EDE9-4334-ACEB-8975516B299F}">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2021-08-10T20:22:15Z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