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comments1.xml" ContentType="application/vnd.openxmlformats-officedocument.spreadsheetml.comments+xml"/>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778AE5CA-BC81-4D4C-B86F-BCA6F768AF81}" xr6:coauthVersionLast="45" xr6:coauthVersionMax="45" xr10:uidLastSave="{00000000-0000-0000-0000-000000000000}"/>
  <bookViews>
    <workbookView xWindow="2685" yWindow="2685"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9" i="2" s="1"/>
  <c r="D51" i="2"/>
  <c r="D52" i="2" s="1"/>
  <c r="D47" i="2"/>
  <c r="D46" i="2"/>
  <c r="D45" i="2"/>
  <c r="D9" i="2"/>
  <c r="D36" i="2" l="1"/>
  <c r="D37" i="2"/>
  <c r="D29" i="2"/>
  <c r="D32" i="2"/>
  <c r="D33" i="2"/>
  <c r="D34" i="2"/>
  <c r="D38" i="2"/>
  <c r="D31" i="2"/>
  <c r="D35"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7" i="329"/>
  <c r="N41" i="329" s="1"/>
  <c r="N61" i="221"/>
  <c r="N76" i="26"/>
  <c r="N42" i="26" s="1"/>
  <c r="N43" i="26" s="1"/>
  <c r="N76" i="56"/>
  <c r="N42" i="56" s="1"/>
  <c r="N43" i="56" s="1"/>
  <c r="N78" i="56" s="1"/>
  <c r="L85" i="56" s="1"/>
  <c r="N76" i="67"/>
  <c r="N41" i="67" s="1"/>
  <c r="N43" i="67" s="1"/>
  <c r="N78" i="67" s="1"/>
  <c r="N76" i="68"/>
  <c r="N41" i="68" s="1"/>
  <c r="N43" i="68" s="1"/>
  <c r="N75" i="75"/>
  <c r="N41" i="75" s="1"/>
  <c r="N43" i="75" s="1"/>
  <c r="N76" i="80"/>
  <c r="N41" i="80" s="1"/>
  <c r="N76" i="82"/>
  <c r="N41" i="82" s="1"/>
  <c r="N76" i="84"/>
  <c r="N41" i="84" s="1"/>
  <c r="N76" i="86"/>
  <c r="N41" i="86" s="1"/>
  <c r="N43" i="86" s="1"/>
  <c r="N76" i="88"/>
  <c r="N41" i="88" s="1"/>
  <c r="N76" i="90"/>
  <c r="N41" i="90" s="1"/>
  <c r="N76" i="94"/>
  <c r="N41" i="94" s="1"/>
  <c r="N43" i="94" s="1"/>
  <c r="N76" i="102"/>
  <c r="N41" i="102" s="1"/>
  <c r="N43" i="102" s="1"/>
  <c r="N76" i="105"/>
  <c r="N41" i="105" s="1"/>
  <c r="N76" i="108"/>
  <c r="N41" i="108" s="1"/>
  <c r="N80" i="164"/>
  <c r="N46" i="164" s="1"/>
  <c r="N83" i="165"/>
  <c r="N49" i="165" s="1"/>
  <c r="N51" i="165" s="1"/>
  <c r="N79" i="50"/>
  <c r="N42" i="50" s="1"/>
  <c r="N43" i="50" s="1"/>
  <c r="N81" i="170"/>
  <c r="N47" i="170" s="1"/>
  <c r="N81" i="176"/>
  <c r="N47" i="176" s="1"/>
  <c r="N49" i="176" s="1"/>
  <c r="N81" i="171"/>
  <c r="N47" i="171" s="1"/>
  <c r="N49" i="171" s="1"/>
  <c r="N81" i="178"/>
  <c r="N47" i="178" s="1"/>
  <c r="N80" i="179"/>
  <c r="N46" i="179" s="1"/>
  <c r="N80" i="180"/>
  <c r="N46" i="180" s="1"/>
  <c r="N80" i="177"/>
  <c r="N46" i="177" s="1"/>
  <c r="N48" i="177" s="1"/>
  <c r="N80" i="181"/>
  <c r="N46" i="181" s="1"/>
  <c r="N48" i="181" s="1"/>
  <c r="N80" i="183"/>
  <c r="N46" i="183" s="1"/>
  <c r="N48" i="183" s="1"/>
  <c r="N80" i="184"/>
  <c r="N46" i="184" s="1"/>
  <c r="N48" i="184" s="1"/>
  <c r="N81" i="185"/>
  <c r="N47" i="185" s="1"/>
  <c r="N49" i="185" s="1"/>
  <c r="N81" i="186"/>
  <c r="N47" i="186" s="1"/>
  <c r="N80" i="188"/>
  <c r="N46" i="188" s="1"/>
  <c r="N81" i="187"/>
  <c r="N47" i="187" s="1"/>
  <c r="N76" i="231"/>
  <c r="N40" i="231" s="1"/>
  <c r="N42" i="231" s="1"/>
  <c r="N77" i="233"/>
  <c r="N41" i="233" s="1"/>
  <c r="N43" i="233" s="1"/>
  <c r="N76" i="243"/>
  <c r="N40" i="243" s="1"/>
  <c r="N42" i="243" s="1"/>
  <c r="N77" i="259"/>
  <c r="N41" i="259" s="1"/>
  <c r="N43" i="259" s="1"/>
  <c r="N81" i="267"/>
  <c r="N41" i="267" s="1"/>
  <c r="N43" i="267" s="1"/>
  <c r="N83" i="279"/>
  <c r="N46" i="279" s="1"/>
  <c r="N75" i="283"/>
  <c r="N41" i="283" s="1"/>
  <c r="N75" i="292"/>
  <c r="N41" i="292" s="1"/>
  <c r="N43" i="292" s="1"/>
  <c r="N75" i="302"/>
  <c r="N41" i="302" s="1"/>
  <c r="N43" i="302" s="1"/>
  <c r="N77" i="308"/>
  <c r="N41" i="308" s="1"/>
  <c r="N43" i="308" s="1"/>
  <c r="N79" i="308" s="1"/>
  <c r="N77" i="323"/>
  <c r="N79" i="323" s="1"/>
  <c r="L85" i="323" s="1"/>
  <c r="N77" i="328"/>
  <c r="N41" i="328" s="1"/>
  <c r="N43" i="328" s="1"/>
  <c r="N77" i="333"/>
  <c r="N41" i="333" s="1"/>
  <c r="N43" i="333" s="1"/>
  <c r="N77" i="337"/>
  <c r="N41" i="337" s="1"/>
  <c r="N77" i="362"/>
  <c r="N41" i="362" s="1"/>
  <c r="N53" i="325"/>
  <c r="N76" i="63"/>
  <c r="N41" i="63" s="1"/>
  <c r="N43" i="63" s="1"/>
  <c r="N76" i="95"/>
  <c r="N41" i="95" s="1"/>
  <c r="N43" i="95" s="1"/>
  <c r="N76" i="97"/>
  <c r="N41" i="97" s="1"/>
  <c r="N43" i="97" s="1"/>
  <c r="N76" i="99"/>
  <c r="N41" i="99" s="1"/>
  <c r="N43" i="99" s="1"/>
  <c r="N76" i="103"/>
  <c r="N41" i="103" s="1"/>
  <c r="N43" i="103" s="1"/>
  <c r="N81" i="154"/>
  <c r="N47" i="154" s="1"/>
  <c r="N73" i="229"/>
  <c r="N40" i="229" s="1"/>
  <c r="N77" i="258"/>
  <c r="N41" i="258" s="1"/>
  <c r="N75" i="286"/>
  <c r="N41" i="286" s="1"/>
  <c r="N43" i="286" s="1"/>
  <c r="N75" i="291"/>
  <c r="N41" i="291" s="1"/>
  <c r="N43" i="291" s="1"/>
  <c r="N76" i="65"/>
  <c r="N41" i="65" s="1"/>
  <c r="N43" i="65" s="1"/>
  <c r="N76" i="92"/>
  <c r="N41" i="92" s="1"/>
  <c r="N43" i="92" s="1"/>
  <c r="N76" i="96"/>
  <c r="N41" i="96" s="1"/>
  <c r="N43" i="96" s="1"/>
  <c r="N76" i="98"/>
  <c r="N41" i="98" s="1"/>
  <c r="N43" i="98" s="1"/>
  <c r="N76" i="101"/>
  <c r="N41" i="101" s="1"/>
  <c r="N76" i="107"/>
  <c r="N41" i="107" s="1"/>
  <c r="N75" i="133"/>
  <c r="N41" i="133" s="1"/>
  <c r="N76" i="134"/>
  <c r="N41" i="134" s="1"/>
  <c r="N43" i="134" s="1"/>
  <c r="N76" i="135"/>
  <c r="N41" i="135" s="1"/>
  <c r="N76" i="136"/>
  <c r="N41" i="136" s="1"/>
  <c r="N43" i="136" s="1"/>
  <c r="N76" i="137"/>
  <c r="N41" i="137" s="1"/>
  <c r="N76" i="146"/>
  <c r="N41" i="146" s="1"/>
  <c r="N76" i="144"/>
  <c r="N41" i="144" s="1"/>
  <c r="N84" i="220"/>
  <c r="N46" i="220" s="1"/>
  <c r="N83" i="221"/>
  <c r="N46" i="221" s="1"/>
  <c r="N48" i="221" s="1"/>
  <c r="N72" i="227"/>
  <c r="N41" i="227" s="1"/>
  <c r="N43" i="227" s="1"/>
  <c r="N76" i="242"/>
  <c r="N40" i="242" s="1"/>
  <c r="N42" i="242" s="1"/>
  <c r="N78" i="273"/>
  <c r="N41" i="273" s="1"/>
  <c r="N43" i="273" s="1"/>
  <c r="N81" i="282"/>
  <c r="N44" i="282" s="1"/>
  <c r="N46" i="282" s="1"/>
  <c r="N75" i="289"/>
  <c r="N41" i="289" s="1"/>
  <c r="N43" i="289" s="1"/>
  <c r="N75" i="293"/>
  <c r="N41" i="293" s="1"/>
  <c r="N43" i="293" s="1"/>
  <c r="N77" i="295"/>
  <c r="N41" i="295" s="1"/>
  <c r="N43" i="295" s="1"/>
  <c r="N43" i="306"/>
  <c r="N76" i="19"/>
  <c r="N42" i="19" s="1"/>
  <c r="N43" i="19" s="1"/>
  <c r="N43" i="22"/>
  <c r="N76" i="24"/>
  <c r="N42" i="24" s="1"/>
  <c r="N43" i="24" s="1"/>
  <c r="N76" i="25"/>
  <c r="N42" i="25" s="1"/>
  <c r="N43" i="25" s="1"/>
  <c r="N76" i="61"/>
  <c r="N42" i="61" s="1"/>
  <c r="N76" i="64"/>
  <c r="N41" i="64" s="1"/>
  <c r="N43" i="64" s="1"/>
  <c r="N75" i="72"/>
  <c r="N41" i="72" s="1"/>
  <c r="N43" i="72" s="1"/>
  <c r="N77" i="72" s="1"/>
  <c r="L84" i="72" s="1"/>
  <c r="N75" i="74"/>
  <c r="N41" i="74" s="1"/>
  <c r="N43" i="74" s="1"/>
  <c r="N77" i="74" s="1"/>
  <c r="N76" i="79"/>
  <c r="N41" i="79" s="1"/>
  <c r="N43" i="79" s="1"/>
  <c r="N76" i="81"/>
  <c r="N41" i="81" s="1"/>
  <c r="N43" i="81" s="1"/>
  <c r="N76" i="83"/>
  <c r="N41" i="83" s="1"/>
  <c r="N43" i="83" s="1"/>
  <c r="N76" i="85"/>
  <c r="N41" i="85" s="1"/>
  <c r="N43" i="85" s="1"/>
  <c r="N76" i="87"/>
  <c r="N41" i="87" s="1"/>
  <c r="N76" i="89"/>
  <c r="N41" i="89" s="1"/>
  <c r="N43" i="89" s="1"/>
  <c r="N76" i="91"/>
  <c r="N41" i="91" s="1"/>
  <c r="N76" i="100"/>
  <c r="N41" i="100" s="1"/>
  <c r="N43" i="100" s="1"/>
  <c r="N76" i="106"/>
  <c r="N41" i="106" s="1"/>
  <c r="N43" i="106" s="1"/>
  <c r="N80" i="160"/>
  <c r="N46" i="160" s="1"/>
  <c r="N48" i="160" s="1"/>
  <c r="N77" i="193"/>
  <c r="N43" i="193" s="1"/>
  <c r="N45" i="193" s="1"/>
  <c r="N78" i="232"/>
  <c r="N41" i="232" s="1"/>
  <c r="N43" i="232" s="1"/>
  <c r="N76" i="234"/>
  <c r="N40" i="234" s="1"/>
  <c r="N79" i="244"/>
  <c r="N45" i="244" s="1"/>
  <c r="N87" i="246"/>
  <c r="N45" i="246" s="1"/>
  <c r="N47" i="246" s="1"/>
  <c r="N77" i="250"/>
  <c r="N41" i="250" s="1"/>
  <c r="N43" i="250" s="1"/>
  <c r="N79" i="250" s="1"/>
  <c r="N77" i="254"/>
  <c r="N41" i="254" s="1"/>
  <c r="N43" i="254" s="1"/>
  <c r="N91" i="260"/>
  <c r="N47" i="260" s="1"/>
  <c r="N49" i="260" s="1"/>
  <c r="N81" i="266"/>
  <c r="N41" i="266" s="1"/>
  <c r="N43" i="266" s="1"/>
  <c r="N78" i="272"/>
  <c r="N41" i="272" s="1"/>
  <c r="N43" i="272" s="1"/>
  <c r="N81" i="280"/>
  <c r="N44" i="280" s="1"/>
  <c r="N75" i="290"/>
  <c r="N41" i="290" s="1"/>
  <c r="N43" i="290" s="1"/>
  <c r="N77" i="294"/>
  <c r="N41" i="294" s="1"/>
  <c r="N75" i="299"/>
  <c r="N41" i="299" s="1"/>
  <c r="N43" i="299" s="1"/>
  <c r="N77" i="321"/>
  <c r="N79" i="321" s="1"/>
  <c r="L85" i="321" s="1"/>
  <c r="N77" i="342"/>
  <c r="N41" i="342" s="1"/>
  <c r="N43" i="342" s="1"/>
  <c r="N77" i="347"/>
  <c r="N41" i="347" s="1"/>
  <c r="N43" i="347" s="1"/>
  <c r="N77" i="364"/>
  <c r="N41" i="364" s="1"/>
  <c r="N43" i="364" s="1"/>
  <c r="N77" i="262"/>
  <c r="N41" i="262" s="1"/>
  <c r="N78" i="270"/>
  <c r="N41" i="270" s="1"/>
  <c r="N43" i="270" s="1"/>
  <c r="N78" i="271"/>
  <c r="N41" i="271" s="1"/>
  <c r="N43" i="271" s="1"/>
  <c r="N77" i="334"/>
  <c r="N41" i="334" s="1"/>
  <c r="N43" i="334" s="1"/>
  <c r="N77" i="348"/>
  <c r="N41" i="348" s="1"/>
  <c r="N43" i="348" s="1"/>
  <c r="N77" i="354"/>
  <c r="N41" i="354" s="1"/>
  <c r="N43" i="354" s="1"/>
  <c r="N77" i="363"/>
  <c r="N41" i="363" s="1"/>
  <c r="N43" i="363" s="1"/>
  <c r="N77" i="365"/>
  <c r="N41" i="365" s="1"/>
  <c r="N43" i="365" s="1"/>
  <c r="N43" i="31"/>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I70" i="96"/>
  <c r="I71" i="96"/>
  <c r="I70" i="106"/>
  <c r="I71" i="106"/>
  <c r="I70" i="107"/>
  <c r="I71" i="107"/>
  <c r="I70" i="108"/>
  <c r="I71" i="108"/>
  <c r="I69" i="149"/>
  <c r="I70" i="149"/>
  <c r="I70" i="148"/>
  <c r="I71" i="148"/>
  <c r="I69" i="145"/>
  <c r="I70" i="145"/>
  <c r="I69" i="144"/>
  <c r="I70" i="144"/>
  <c r="N61" i="150"/>
  <c r="N49" i="154"/>
  <c r="I75" i="154"/>
  <c r="I76" i="154"/>
  <c r="I77" i="154"/>
  <c r="N77" i="157"/>
  <c r="N81" i="157" s="1"/>
  <c r="N47" i="157" s="1"/>
  <c r="N49" i="157" s="1"/>
  <c r="I77" i="157"/>
  <c r="N49" i="170"/>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88"/>
  <c r="N43" i="90"/>
  <c r="N43" i="91"/>
  <c r="N43" i="101"/>
  <c r="N43" i="107"/>
  <c r="N43" i="108"/>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8"/>
  <c r="N48" i="180"/>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4"/>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81" i="268"/>
  <c r="N41" i="268" s="1"/>
  <c r="N43" i="268" s="1"/>
  <c r="N46" i="280"/>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43" i="312"/>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9" i="347" l="1"/>
  <c r="L84" i="347" s="1"/>
  <c r="L83" i="47"/>
  <c r="N81" i="248"/>
  <c r="N43" i="248" s="1"/>
  <c r="N45" i="248" s="1"/>
  <c r="L85" i="51"/>
  <c r="L83" i="51"/>
  <c r="L84" i="67"/>
  <c r="L85" i="67"/>
  <c r="N81" i="50"/>
  <c r="L87" i="50" s="1"/>
  <c r="N93" i="260"/>
  <c r="L99" i="260" s="1"/>
  <c r="N79" i="356"/>
  <c r="L84" i="356" s="1"/>
  <c r="N43" i="137"/>
  <c r="N78" i="34"/>
  <c r="L83" i="34" s="1"/>
  <c r="N79" i="328"/>
  <c r="L84" i="328" s="1"/>
  <c r="N78" i="31"/>
  <c r="L83" i="31" s="1"/>
  <c r="L83" i="7"/>
  <c r="N78" i="43"/>
  <c r="L85" i="43" s="1"/>
  <c r="N78" i="39"/>
  <c r="L85" i="39" s="1"/>
  <c r="N79" i="364"/>
  <c r="L86" i="364" s="1"/>
  <c r="N78" i="21"/>
  <c r="L85" i="21" s="1"/>
  <c r="N78" i="22"/>
  <c r="L83" i="22" s="1"/>
  <c r="N78" i="37"/>
  <c r="L85" i="37" s="1"/>
  <c r="N79" i="306"/>
  <c r="L86" i="306" s="1"/>
  <c r="L84" i="208"/>
  <c r="L84" i="65"/>
  <c r="L84" i="78"/>
  <c r="L83" i="65"/>
  <c r="N80" i="275"/>
  <c r="L87" i="275" s="1"/>
  <c r="L83" i="289"/>
  <c r="N79" i="354"/>
  <c r="L85" i="354" s="1"/>
  <c r="L82" i="289"/>
  <c r="N78" i="25"/>
  <c r="L85" i="25" s="1"/>
  <c r="L84" i="74"/>
  <c r="L83" i="74"/>
  <c r="L82" i="74"/>
  <c r="L83" i="67"/>
  <c r="N78" i="42"/>
  <c r="L85" i="42" s="1"/>
  <c r="L84" i="253"/>
  <c r="N79" i="333"/>
  <c r="L85" i="333" s="1"/>
  <c r="L84" i="63"/>
  <c r="L83" i="78"/>
  <c r="L86" i="323"/>
  <c r="L84" i="226"/>
  <c r="L85" i="46"/>
  <c r="L83" i="46"/>
  <c r="N78" i="38"/>
  <c r="L85" i="38" s="1"/>
  <c r="L85" i="63"/>
  <c r="L82" i="72"/>
  <c r="N79" i="363"/>
  <c r="L84" i="363" s="1"/>
  <c r="L86" i="340"/>
  <c r="L86" i="327"/>
  <c r="L84" i="303"/>
  <c r="N77" i="75"/>
  <c r="L82"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5" i="347"/>
  <c r="L88" i="219"/>
  <c r="L89" i="219"/>
  <c r="L87" i="219"/>
  <c r="L83" i="21"/>
  <c r="L85" i="7"/>
  <c r="L84" i="46"/>
  <c r="L84" i="339"/>
  <c r="N83" i="282"/>
  <c r="L90" i="282" s="1"/>
  <c r="N79" i="256"/>
  <c r="L84" i="256" s="1"/>
  <c r="N78" i="35"/>
  <c r="N77" i="284"/>
  <c r="L84" i="284" s="1"/>
  <c r="L88" i="218"/>
  <c r="L85" i="253"/>
  <c r="N78" i="33"/>
  <c r="L83" i="33" s="1"/>
  <c r="L84" i="64"/>
  <c r="N78" i="53"/>
  <c r="L85" i="53" s="1"/>
  <c r="L84" i="348"/>
  <c r="N78" i="142"/>
  <c r="L83" i="142" s="1"/>
  <c r="N80" i="272"/>
  <c r="L85" i="272" s="1"/>
  <c r="L85" i="32"/>
  <c r="L84" i="32"/>
  <c r="N74" i="227"/>
  <c r="L79" i="227" s="1"/>
  <c r="N79" i="261"/>
  <c r="L84" i="261" s="1"/>
  <c r="L82" i="305"/>
  <c r="L83" i="305"/>
  <c r="L87" i="281"/>
  <c r="N78" i="243"/>
  <c r="L83" i="243" s="1"/>
  <c r="L85" i="128"/>
  <c r="N79" i="332"/>
  <c r="L85" i="332" s="1"/>
  <c r="N78" i="9"/>
  <c r="L84" i="9" s="1"/>
  <c r="N80" i="273"/>
  <c r="L86" i="273" s="1"/>
  <c r="N78" i="19"/>
  <c r="L85" i="19" s="1"/>
  <c r="N79" i="334"/>
  <c r="L84" i="334" s="1"/>
  <c r="L83" i="132"/>
  <c r="L85" i="132"/>
  <c r="L84" i="127"/>
  <c r="L82" i="127"/>
  <c r="L83" i="130"/>
  <c r="L85" i="130"/>
  <c r="L85" i="58"/>
  <c r="L84" i="58"/>
  <c r="L85" i="47"/>
  <c r="N86" i="47" s="1"/>
  <c r="N88" i="47" s="1"/>
  <c r="D39" i="5" s="1"/>
  <c r="L83" i="72"/>
  <c r="L86" i="360"/>
  <c r="L86" i="348"/>
  <c r="L85" i="131"/>
  <c r="N78" i="79"/>
  <c r="L83" i="79" s="1"/>
  <c r="N78" i="68"/>
  <c r="L84" i="130"/>
  <c r="L85" i="208"/>
  <c r="N79" i="342"/>
  <c r="L85" i="342" s="1"/>
  <c r="N78" i="40"/>
  <c r="L84" i="40" s="1"/>
  <c r="L87" i="277"/>
  <c r="L86" i="277"/>
  <c r="L85" i="250"/>
  <c r="L84" i="250"/>
  <c r="N78" i="101"/>
  <c r="N78" i="45"/>
  <c r="L85" i="45" s="1"/>
  <c r="N78" i="36"/>
  <c r="N80" i="274"/>
  <c r="L86" i="274" s="1"/>
  <c r="N79" i="259"/>
  <c r="L84" i="259" s="1"/>
  <c r="N78" i="99"/>
  <c r="L85" i="99"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4" i="57"/>
  <c r="L86" i="347"/>
  <c r="L85" i="371"/>
  <c r="L86" i="343"/>
  <c r="L86" i="321"/>
  <c r="L84" i="323"/>
  <c r="L86" i="250"/>
  <c r="L85" i="224"/>
  <c r="L84" i="132"/>
  <c r="L83" i="131"/>
  <c r="L83" i="127"/>
  <c r="L83" i="129"/>
  <c r="L84" i="129"/>
  <c r="L85" i="129"/>
  <c r="L84" i="52"/>
  <c r="L85" i="52"/>
  <c r="L83" i="52"/>
  <c r="N79" i="337"/>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4" i="36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79" i="316" l="1"/>
  <c r="N70" i="168"/>
  <c r="L85" i="31"/>
  <c r="N86" i="67"/>
  <c r="N88" i="67" s="1"/>
  <c r="D58" i="5" s="1"/>
  <c r="L84" i="31"/>
  <c r="N86" i="31" s="1"/>
  <c r="N88" i="31" s="1"/>
  <c r="D23" i="5" s="1"/>
  <c r="N86" i="7"/>
  <c r="N88" i="7" s="1"/>
  <c r="D3" i="5" s="1"/>
  <c r="L86" i="50"/>
  <c r="L84" i="39"/>
  <c r="N87" i="323"/>
  <c r="N89" i="323" s="1"/>
  <c r="D279" i="5" s="1"/>
  <c r="L98" i="260"/>
  <c r="L86" i="356"/>
  <c r="N85" i="78"/>
  <c r="N87" i="78" s="1"/>
  <c r="D69" i="5" s="1"/>
  <c r="N86" i="51"/>
  <c r="N88" i="51" s="1"/>
  <c r="D43" i="5" s="1"/>
  <c r="L85" i="363"/>
  <c r="L86" i="363"/>
  <c r="N86" i="64"/>
  <c r="N88" i="64" s="1"/>
  <c r="D55" i="5" s="1"/>
  <c r="N70" i="267"/>
  <c r="N83" i="267" s="1"/>
  <c r="L88" i="267" s="1"/>
  <c r="N79" i="239"/>
  <c r="L84" i="239" s="1"/>
  <c r="N70" i="268"/>
  <c r="N83" i="268" s="1"/>
  <c r="L90" i="268" s="1"/>
  <c r="N70" i="266"/>
  <c r="N83" i="266" s="1"/>
  <c r="L90" i="266" s="1"/>
  <c r="N72" i="165"/>
  <c r="N85" i="165" s="1"/>
  <c r="L91" i="165" s="1"/>
  <c r="N79" i="315"/>
  <c r="L84" i="315" s="1"/>
  <c r="N77" i="287"/>
  <c r="L84" i="287" s="1"/>
  <c r="N69" i="179"/>
  <c r="N82" i="179" s="1"/>
  <c r="L89" i="179" s="1"/>
  <c r="N69" i="177"/>
  <c r="N82" i="177" s="1"/>
  <c r="L89" i="177" s="1"/>
  <c r="N79" i="317"/>
  <c r="L86" i="317" s="1"/>
  <c r="N79" i="319"/>
  <c r="L84" i="319" s="1"/>
  <c r="L88" i="50"/>
  <c r="L84" i="43"/>
  <c r="L83" i="43"/>
  <c r="L85" i="364"/>
  <c r="N87" i="364" s="1"/>
  <c r="N89" i="364" s="1"/>
  <c r="D314" i="5" s="1"/>
  <c r="L85" i="34"/>
  <c r="N78" i="137"/>
  <c r="L83" i="137" s="1"/>
  <c r="L85" i="328"/>
  <c r="L84" i="37"/>
  <c r="L86" i="328"/>
  <c r="N86" i="65"/>
  <c r="N88" i="65" s="1"/>
  <c r="D56" i="5" s="1"/>
  <c r="L83" i="37"/>
  <c r="N87" i="253"/>
  <c r="N89" i="253" s="1"/>
  <c r="D213" i="5" s="1"/>
  <c r="L84" i="354"/>
  <c r="L86" i="354"/>
  <c r="L84" i="26"/>
  <c r="L100" i="260"/>
  <c r="L83" i="39"/>
  <c r="L84" i="21"/>
  <c r="N86" i="21" s="1"/>
  <c r="N88" i="21" s="1"/>
  <c r="D13" i="5" s="1"/>
  <c r="L84" i="34"/>
  <c r="L84" i="24"/>
  <c r="L85" i="356"/>
  <c r="N85" i="289"/>
  <c r="N87" i="289" s="1"/>
  <c r="D245" i="5" s="1"/>
  <c r="N66" i="294"/>
  <c r="N79" i="294" s="1"/>
  <c r="L86" i="294" s="1"/>
  <c r="N69" i="184"/>
  <c r="N82" i="184" s="1"/>
  <c r="L88" i="184" s="1"/>
  <c r="N77" i="285"/>
  <c r="L83" i="285" s="1"/>
  <c r="N70" i="171"/>
  <c r="N83" i="171" s="1"/>
  <c r="L90" i="171" s="1"/>
  <c r="L83" i="24"/>
  <c r="L84" i="22"/>
  <c r="L84" i="42"/>
  <c r="L85" i="22"/>
  <c r="L83" i="42"/>
  <c r="L83" i="38"/>
  <c r="L84" i="306"/>
  <c r="L85" i="306"/>
  <c r="N86" i="224"/>
  <c r="N88" i="224" s="1"/>
  <c r="D185" i="5" s="1"/>
  <c r="L86" i="251"/>
  <c r="N86" i="124"/>
  <c r="N88" i="124" s="1"/>
  <c r="D113" i="5" s="1"/>
  <c r="N85" i="72"/>
  <c r="N87" i="72" s="1"/>
  <c r="D63" i="5" s="1"/>
  <c r="N79" i="311"/>
  <c r="L84" i="311" s="1"/>
  <c r="N82" i="174"/>
  <c r="L89" i="174" s="1"/>
  <c r="N69" i="183"/>
  <c r="N82" i="183" s="1"/>
  <c r="L88" i="183" s="1"/>
  <c r="N79" i="314"/>
  <c r="L84" i="314" s="1"/>
  <c r="N64" i="297"/>
  <c r="N77" i="297" s="1"/>
  <c r="L82" i="297" s="1"/>
  <c r="N69" i="164"/>
  <c r="N82" i="164" s="1"/>
  <c r="L88" i="164" s="1"/>
  <c r="N70" i="176"/>
  <c r="N83" i="176" s="1"/>
  <c r="L88" i="176" s="1"/>
  <c r="N70" i="157"/>
  <c r="N83" i="157" s="1"/>
  <c r="L90" i="157" s="1"/>
  <c r="N86" i="208"/>
  <c r="N88" i="208" s="1"/>
  <c r="D119" i="5" s="1"/>
  <c r="L85" i="69"/>
  <c r="L84" i="30"/>
  <c r="N86" i="131"/>
  <c r="N88" i="131" s="1"/>
  <c r="D122" i="5" s="1"/>
  <c r="L89" i="282"/>
  <c r="L85" i="147"/>
  <c r="N86" i="226"/>
  <c r="N88" i="226" s="1"/>
  <c r="D187" i="5" s="1"/>
  <c r="L85" i="254"/>
  <c r="N87" i="321"/>
  <c r="N89" i="321" s="1"/>
  <c r="D277" i="5" s="1"/>
  <c r="L84" i="332"/>
  <c r="L84" i="75"/>
  <c r="L85" i="262"/>
  <c r="L83" i="102"/>
  <c r="N83" i="155"/>
  <c r="L88" i="155" s="1"/>
  <c r="N79" i="313"/>
  <c r="L84" i="313" s="1"/>
  <c r="N69" i="172"/>
  <c r="N82" i="172" s="1"/>
  <c r="L88" i="172" s="1"/>
  <c r="L84" i="298"/>
  <c r="L84" i="286"/>
  <c r="L83" i="286"/>
  <c r="L86" i="241"/>
  <c r="N79" i="318"/>
  <c r="L86" i="318" s="1"/>
  <c r="L85" i="27"/>
  <c r="L84" i="27"/>
  <c r="L84" i="142"/>
  <c r="L86" i="262"/>
  <c r="L83" i="59"/>
  <c r="L86" i="256"/>
  <c r="L84" i="135"/>
  <c r="N87" i="343"/>
  <c r="N89" i="343" s="1"/>
  <c r="D296" i="5" s="1"/>
  <c r="L85" i="336"/>
  <c r="L83" i="105"/>
  <c r="L85" i="92"/>
  <c r="L85" i="240"/>
  <c r="L83" i="30"/>
  <c r="L85" i="275"/>
  <c r="L88" i="282"/>
  <c r="L83" i="25"/>
  <c r="L84" i="25"/>
  <c r="L85" i="41"/>
  <c r="L86" i="275"/>
  <c r="L82" i="284"/>
  <c r="N86" i="123"/>
  <c r="N88" i="123" s="1"/>
  <c r="D114" i="5" s="1"/>
  <c r="N86" i="130"/>
  <c r="N88" i="130" s="1"/>
  <c r="D121" i="5" s="1"/>
  <c r="L83" i="284"/>
  <c r="L84" i="103"/>
  <c r="L87" i="274"/>
  <c r="N85" i="74"/>
  <c r="N87" i="74" s="1"/>
  <c r="D65" i="5" s="1"/>
  <c r="N86" i="63"/>
  <c r="N88" i="63" s="1"/>
  <c r="D54" i="5" s="1"/>
  <c r="L84" i="19"/>
  <c r="L83" i="19"/>
  <c r="L84" i="342"/>
  <c r="N87" i="340"/>
  <c r="N89" i="340" s="1"/>
  <c r="D294" i="5" s="1"/>
  <c r="N86" i="58"/>
  <c r="N88" i="58" s="1"/>
  <c r="D49" i="5" s="1"/>
  <c r="N70" i="178"/>
  <c r="N83" i="178" s="1"/>
  <c r="L89" i="178" s="1"/>
  <c r="N69" i="180"/>
  <c r="N82" i="180" s="1"/>
  <c r="L89" i="180" s="1"/>
  <c r="N90" i="218"/>
  <c r="N92" i="218" s="1"/>
  <c r="D180" i="5" s="1"/>
  <c r="L87" i="232"/>
  <c r="L86" i="232"/>
  <c r="L84" i="215"/>
  <c r="L85" i="215"/>
  <c r="L85" i="100"/>
  <c r="L84" i="100"/>
  <c r="L84" i="38"/>
  <c r="L85" i="138"/>
  <c r="L85" i="142"/>
  <c r="L83" i="75"/>
  <c r="L83" i="302"/>
  <c r="L85" i="241"/>
  <c r="L82" i="302"/>
  <c r="L86" i="332"/>
  <c r="L92" i="221"/>
  <c r="L91" i="221"/>
  <c r="L83" i="26"/>
  <c r="L85" i="105"/>
  <c r="L83" i="92"/>
  <c r="L82" i="286"/>
  <c r="L84" i="102"/>
  <c r="N90" i="219"/>
  <c r="N92" i="219" s="1"/>
  <c r="D181" i="5" s="1"/>
  <c r="L86" i="254"/>
  <c r="N87" i="371"/>
  <c r="N89" i="371" s="1"/>
  <c r="D293" i="5" s="1"/>
  <c r="N86" i="121"/>
  <c r="N88" i="121" s="1"/>
  <c r="D111" i="5" s="1"/>
  <c r="N85" i="303"/>
  <c r="N87" i="303" s="1"/>
  <c r="D259" i="5" s="1"/>
  <c r="N87" i="339"/>
  <c r="N89" i="339" s="1"/>
  <c r="D292" i="5" s="1"/>
  <c r="N87" i="327"/>
  <c r="N89" i="327" s="1"/>
  <c r="D281" i="5" s="1"/>
  <c r="N86" i="46"/>
  <c r="N88" i="46" s="1"/>
  <c r="D38" i="5" s="1"/>
  <c r="L84" i="333"/>
  <c r="L86" i="333"/>
  <c r="L85" i="232"/>
  <c r="L85" i="213"/>
  <c r="L84" i="147"/>
  <c r="L83" i="215"/>
  <c r="L84" i="346"/>
  <c r="L84" i="365"/>
  <c r="N86" i="132"/>
  <c r="N88" i="132" s="1"/>
  <c r="D123" i="5" s="1"/>
  <c r="L86" i="240"/>
  <c r="L86" i="365"/>
  <c r="L85" i="135"/>
  <c r="L82" i="298"/>
  <c r="L84" i="25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8" i="266"/>
  <c r="L83" i="301"/>
  <c r="L84" i="301"/>
  <c r="L85" i="9"/>
  <c r="L83" i="9"/>
  <c r="N85" i="127"/>
  <c r="N87" i="127" s="1"/>
  <c r="D117" i="5" s="1"/>
  <c r="L88" i="188"/>
  <c r="L89" i="188"/>
  <c r="L89" i="185"/>
  <c r="L89" i="170"/>
  <c r="L88" i="170"/>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L90" i="267" l="1"/>
  <c r="N87" i="354"/>
  <c r="N89" i="354" s="1"/>
  <c r="D306" i="5" s="1"/>
  <c r="N86" i="39"/>
  <c r="N88" i="39" s="1"/>
  <c r="D30" i="5" s="1"/>
  <c r="N89" i="50"/>
  <c r="N91" i="50" s="1"/>
  <c r="D42" i="5" s="1"/>
  <c r="N101" i="260"/>
  <c r="N103" i="260" s="1"/>
  <c r="D219" i="5" s="1"/>
  <c r="L89" i="266"/>
  <c r="L86" i="315"/>
  <c r="L85" i="318"/>
  <c r="L85" i="315"/>
  <c r="L82" i="285"/>
  <c r="L84" i="285"/>
  <c r="L90" i="165"/>
  <c r="N87" i="346"/>
  <c r="N89" i="346" s="1"/>
  <c r="D299" i="5" s="1"/>
  <c r="L92" i="165"/>
  <c r="N86" i="43"/>
  <c r="N88" i="43" s="1"/>
  <c r="D34" i="5" s="1"/>
  <c r="N87" i="356"/>
  <c r="N89" i="356" s="1"/>
  <c r="D308" i="5" s="1"/>
  <c r="N87" i="363"/>
  <c r="N89" i="363" s="1"/>
  <c r="D313" i="5" s="1"/>
  <c r="L82" i="287"/>
  <c r="N87" i="251"/>
  <c r="N89" i="251" s="1"/>
  <c r="D211" i="5" s="1"/>
  <c r="L83" i="287"/>
  <c r="N86" i="147"/>
  <c r="N88" i="147" s="1"/>
  <c r="D137" i="5" s="1"/>
  <c r="L86" i="239"/>
  <c r="L85" i="239"/>
  <c r="L84" i="317"/>
  <c r="L85" i="317"/>
  <c r="N87" i="328"/>
  <c r="N89" i="328" s="1"/>
  <c r="D282" i="5" s="1"/>
  <c r="L88" i="268"/>
  <c r="L89" i="268"/>
  <c r="L86" i="319"/>
  <c r="L85" i="319"/>
  <c r="N87" i="306"/>
  <c r="N89" i="306" s="1"/>
  <c r="D262" i="5" s="1"/>
  <c r="L89" i="267"/>
  <c r="N91" i="267" s="1"/>
  <c r="N93" i="267" s="1"/>
  <c r="D226" i="5" s="1"/>
  <c r="N86" i="19"/>
  <c r="N88" i="19" s="1"/>
  <c r="D11" i="5" s="1"/>
  <c r="N86" i="42"/>
  <c r="N88" i="42" s="1"/>
  <c r="D33" i="5" s="1"/>
  <c r="N86" i="24"/>
  <c r="N88" i="24" s="1"/>
  <c r="D16" i="5" s="1"/>
  <c r="L88" i="179"/>
  <c r="L87" i="177"/>
  <c r="L87" i="179"/>
  <c r="L88" i="177"/>
  <c r="L84" i="137"/>
  <c r="L85" i="137"/>
  <c r="N86" i="38"/>
  <c r="N88" i="38" s="1"/>
  <c r="D29" i="5" s="1"/>
  <c r="L87" i="184"/>
  <c r="L84" i="294"/>
  <c r="N91" i="282"/>
  <c r="N93" i="282" s="1"/>
  <c r="D239" i="5" s="1"/>
  <c r="N86" i="27"/>
  <c r="N88" i="27" s="1"/>
  <c r="D19" i="5" s="1"/>
  <c r="N86" i="22"/>
  <c r="N88" i="22" s="1"/>
  <c r="D14" i="5" s="1"/>
  <c r="L85" i="294"/>
  <c r="N86" i="34"/>
  <c r="N88" i="34" s="1"/>
  <c r="D26" i="5" s="1"/>
  <c r="N86" i="37"/>
  <c r="N88" i="37" s="1"/>
  <c r="D28" i="5" s="1"/>
  <c r="N86" i="26"/>
  <c r="N88" i="26" s="1"/>
  <c r="D18" i="5" s="1"/>
  <c r="L90" i="155"/>
  <c r="L89" i="164"/>
  <c r="L87" i="164"/>
  <c r="L84" i="297"/>
  <c r="L89" i="184"/>
  <c r="L88" i="171"/>
  <c r="N87" i="342"/>
  <c r="N89" i="342" s="1"/>
  <c r="D295" i="5" s="1"/>
  <c r="L89" i="171"/>
  <c r="L89" i="155"/>
  <c r="N85" i="284"/>
  <c r="N87" i="284" s="1"/>
  <c r="D241" i="5" s="1"/>
  <c r="L89" i="183"/>
  <c r="L88" i="178"/>
  <c r="L86" i="311"/>
  <c r="L85" i="311"/>
  <c r="N87" i="254"/>
  <c r="N89" i="254" s="1"/>
  <c r="D214" i="5" s="1"/>
  <c r="N86" i="69"/>
  <c r="N88" i="69" s="1"/>
  <c r="D60" i="5" s="1"/>
  <c r="L85" i="314"/>
  <c r="L86" i="314"/>
  <c r="L87" i="183"/>
  <c r="N85" i="75"/>
  <c r="N87" i="75" s="1"/>
  <c r="D66" i="5" s="1"/>
  <c r="N86" i="59"/>
  <c r="N88" i="59" s="1"/>
  <c r="D50" i="5" s="1"/>
  <c r="N87" i="240"/>
  <c r="N89" i="240" s="1"/>
  <c r="D200" i="5" s="1"/>
  <c r="N87" i="332"/>
  <c r="N89" i="332" s="1"/>
  <c r="D286" i="5" s="1"/>
  <c r="L87" i="174"/>
  <c r="L87" i="180"/>
  <c r="N85" i="286"/>
  <c r="N87" i="286" s="1"/>
  <c r="D243" i="5" s="1"/>
  <c r="L88" i="180"/>
  <c r="N85" i="298"/>
  <c r="N87" i="298" s="1"/>
  <c r="D254" i="5" s="1"/>
  <c r="L88" i="174"/>
  <c r="L89" i="189"/>
  <c r="N86" i="135"/>
  <c r="N88" i="135" s="1"/>
  <c r="D126" i="5" s="1"/>
  <c r="L89" i="157"/>
  <c r="L90" i="176"/>
  <c r="N88" i="232"/>
  <c r="N90" i="232" s="1"/>
  <c r="D192" i="5" s="1"/>
  <c r="N86" i="30"/>
  <c r="N88" i="30" s="1"/>
  <c r="D22" i="5" s="1"/>
  <c r="L88" i="157"/>
  <c r="L89" i="176"/>
  <c r="L84" i="318"/>
  <c r="N86" i="138"/>
  <c r="N88" i="138" s="1"/>
  <c r="D129" i="5" s="1"/>
  <c r="L83" i="297"/>
  <c r="N86" i="102"/>
  <c r="N88" i="102" s="1"/>
  <c r="D92" i="5" s="1"/>
  <c r="N87" i="336"/>
  <c r="N89" i="336" s="1"/>
  <c r="D290" i="5" s="1"/>
  <c r="N86" i="103"/>
  <c r="N88" i="103" s="1"/>
  <c r="D93" i="5" s="1"/>
  <c r="L86" i="313"/>
  <c r="L85" i="313"/>
  <c r="N86" i="92"/>
  <c r="N88" i="92" s="1"/>
  <c r="D83" i="5" s="1"/>
  <c r="N88" i="274"/>
  <c r="N90" i="274" s="1"/>
  <c r="D232" i="5" s="1"/>
  <c r="N86" i="41"/>
  <c r="N88" i="41" s="1"/>
  <c r="D32" i="5" s="1"/>
  <c r="N86" i="142"/>
  <c r="N88" i="142" s="1"/>
  <c r="D134" i="5" s="1"/>
  <c r="N87" i="262"/>
  <c r="N89" i="262" s="1"/>
  <c r="D221" i="5" s="1"/>
  <c r="L90" i="178"/>
  <c r="N87" i="256"/>
  <c r="N89" i="256" s="1"/>
  <c r="D215" i="5" s="1"/>
  <c r="N86" i="100"/>
  <c r="N88" i="100" s="1"/>
  <c r="D90" i="5" s="1"/>
  <c r="N86" i="140"/>
  <c r="N88" i="140" s="1"/>
  <c r="D132" i="5" s="1"/>
  <c r="N86" i="25"/>
  <c r="N88" i="25" s="1"/>
  <c r="D17" i="5" s="1"/>
  <c r="N86" i="80"/>
  <c r="N88" i="80" s="1"/>
  <c r="D71" i="5" s="1"/>
  <c r="N86" i="231"/>
  <c r="N88" i="231" s="1"/>
  <c r="D191" i="5" s="1"/>
  <c r="N87" i="241"/>
  <c r="N89" i="241" s="1"/>
  <c r="D201" i="5" s="1"/>
  <c r="N86" i="105"/>
  <c r="N88" i="105" s="1"/>
  <c r="D95" i="5" s="1"/>
  <c r="N91" i="249"/>
  <c r="N93" i="249" s="1"/>
  <c r="D209" i="5" s="1"/>
  <c r="N85" i="302"/>
  <c r="N87" i="302" s="1"/>
  <c r="N86" i="149"/>
  <c r="N88" i="149" s="1"/>
  <c r="D135" i="5" s="1"/>
  <c r="N87" i="365"/>
  <c r="N89" i="365" s="1"/>
  <c r="D315" i="5" s="1"/>
  <c r="N88" i="275"/>
  <c r="N90" i="275" s="1"/>
  <c r="D233" i="5" s="1"/>
  <c r="N93" i="221"/>
  <c r="N95" i="221" s="1"/>
  <c r="D184" i="5" s="1"/>
  <c r="N87" i="333"/>
  <c r="N89" i="333" s="1"/>
  <c r="D287" i="5" s="1"/>
  <c r="N87" i="264"/>
  <c r="N89" i="264" s="1"/>
  <c r="D223" i="5" s="1"/>
  <c r="N86" i="99"/>
  <c r="N88" i="99" s="1"/>
  <c r="D89" i="5" s="1"/>
  <c r="N86" i="53"/>
  <c r="N88" i="53" s="1"/>
  <c r="D45" i="5" s="1"/>
  <c r="N86" i="29"/>
  <c r="N88" i="29" s="1"/>
  <c r="D21" i="5" s="1"/>
  <c r="N87" i="235"/>
  <c r="N89" i="235" s="1"/>
  <c r="D195" i="5" s="1"/>
  <c r="N87" i="238"/>
  <c r="N89" i="238" s="1"/>
  <c r="D198" i="5" s="1"/>
  <c r="N86" i="33"/>
  <c r="N88" i="33" s="1"/>
  <c r="D25" i="5" s="1"/>
  <c r="L87" i="189"/>
  <c r="N82" i="227"/>
  <c r="N84" i="227" s="1"/>
  <c r="D188" i="5" s="1"/>
  <c r="N90" i="217"/>
  <c r="N92" i="217" s="1"/>
  <c r="D179" i="5" s="1"/>
  <c r="N87" i="295"/>
  <c r="N89" i="295" s="1"/>
  <c r="D251" i="5" s="1"/>
  <c r="N86" i="96"/>
  <c r="N88" i="96" s="1"/>
  <c r="D86" i="5" s="1"/>
  <c r="N86" i="214"/>
  <c r="N88" i="214" s="1"/>
  <c r="D176" i="5" s="1"/>
  <c r="N85" i="325"/>
  <c r="N87" i="325" s="1"/>
  <c r="D280" i="5" s="1"/>
  <c r="N86" i="215"/>
  <c r="N88" i="215" s="1"/>
  <c r="D177" i="5" s="1"/>
  <c r="N86" i="213"/>
  <c r="N88" i="213" s="1"/>
  <c r="D175" i="5" s="1"/>
  <c r="N86" i="88"/>
  <c r="N88" i="88" s="1"/>
  <c r="D79" i="5" s="1"/>
  <c r="L83" i="60"/>
  <c r="N86" i="209"/>
  <c r="N88" i="209" s="1"/>
  <c r="D131" i="5" s="1"/>
  <c r="N86" i="83"/>
  <c r="N88" i="83" s="1"/>
  <c r="D74"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87" i="247"/>
  <c r="N89" i="247" s="1"/>
  <c r="D207" i="5" s="1"/>
  <c r="N85" i="191"/>
  <c r="N87" i="191" s="1"/>
  <c r="D171" i="5" s="1"/>
  <c r="N86" i="89"/>
  <c r="N88" i="89" s="1"/>
  <c r="D80" i="5" s="1"/>
  <c r="N91" i="185"/>
  <c r="N93" i="185" s="1"/>
  <c r="D165" i="5" s="1"/>
  <c r="N87" i="257"/>
  <c r="N89" i="257" s="1"/>
  <c r="D216" i="5" s="1"/>
  <c r="N85" i="133"/>
  <c r="N87" i="133" s="1"/>
  <c r="D124"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5" l="1"/>
  <c r="N89" i="315" s="1"/>
  <c r="D271" i="5" s="1"/>
  <c r="N85" i="285"/>
  <c r="N87" i="285" s="1"/>
  <c r="D242" i="5" s="1"/>
  <c r="N87" i="318"/>
  <c r="N89" i="318" s="1"/>
  <c r="D274" i="5" s="1"/>
  <c r="N85" i="287"/>
  <c r="N87" i="287" s="1"/>
  <c r="D244" i="5" s="1"/>
  <c r="N91" i="155"/>
  <c r="N93" i="155" s="1"/>
  <c r="D144" i="5" s="1"/>
  <c r="N93" i="165"/>
  <c r="N95" i="165" s="1"/>
  <c r="D150" i="5" s="1"/>
  <c r="N87" i="319"/>
  <c r="N89" i="319" s="1"/>
  <c r="D275" i="5" s="1"/>
  <c r="N87" i="239"/>
  <c r="N89" i="239" s="1"/>
  <c r="D199" i="5" s="1"/>
  <c r="N87" i="311"/>
  <c r="N89" i="311" s="1"/>
  <c r="D267" i="5" s="1"/>
  <c r="N87" i="317"/>
  <c r="N89" i="317" s="1"/>
  <c r="D273" i="5" s="1"/>
  <c r="N90" i="179"/>
  <c r="N92" i="179" s="1"/>
  <c r="D158" i="5" s="1"/>
  <c r="N91" i="268"/>
  <c r="N93" i="268" s="1"/>
  <c r="D227" i="5" s="1"/>
  <c r="N90" i="177"/>
  <c r="N92" i="177" s="1"/>
  <c r="N91" i="178"/>
  <c r="N93" i="178" s="1"/>
  <c r="D157" i="5" s="1"/>
  <c r="N86" i="137"/>
  <c r="N88" i="137" s="1"/>
  <c r="D128" i="5" s="1"/>
  <c r="N90" i="164"/>
  <c r="N92" i="164" s="1"/>
  <c r="D149" i="5" s="1"/>
  <c r="N91" i="171"/>
  <c r="N93" i="171" s="1"/>
  <c r="D156" i="5" s="1"/>
  <c r="N85" i="297"/>
  <c r="N87" i="297" s="1"/>
  <c r="D253" i="5" s="1"/>
  <c r="N90" i="183"/>
  <c r="N92" i="183" s="1"/>
  <c r="D163" i="5" s="1"/>
  <c r="N90" i="184"/>
  <c r="N92" i="184" s="1"/>
  <c r="D164" i="5" s="1"/>
  <c r="N87" i="294"/>
  <c r="N89" i="294" s="1"/>
  <c r="D250" i="5" s="1"/>
  <c r="N87" i="314"/>
  <c r="N89" i="314" s="1"/>
  <c r="D270" i="5" s="1"/>
  <c r="N91" i="176"/>
  <c r="N93" i="176" s="1"/>
  <c r="D155" i="5" s="1"/>
  <c r="N90" i="180"/>
  <c r="N92" i="180" s="1"/>
  <c r="D159" i="5" s="1"/>
  <c r="N90" i="174"/>
  <c r="N92" i="174" s="1"/>
  <c r="D154" i="5" s="1"/>
  <c r="N87" i="313"/>
  <c r="N89" i="313" s="1"/>
  <c r="D269" i="5" s="1"/>
  <c r="N91" i="157"/>
  <c r="N93" i="157" s="1"/>
  <c r="D145" i="5" s="1"/>
  <c r="N90" i="189"/>
  <c r="N92" i="189" s="1"/>
  <c r="D169" i="5" s="1"/>
  <c r="N91" i="158"/>
  <c r="N93" i="158" s="1"/>
  <c r="D146" i="5" s="1"/>
  <c r="N86" i="60"/>
  <c r="N88" i="60" s="1"/>
  <c r="D51" i="5" s="1"/>
  <c r="N90" i="172"/>
  <c r="N92" i="172" s="1"/>
  <c r="D153" i="5" s="1"/>
  <c r="N82" i="228"/>
  <c r="N84" i="228" s="1"/>
  <c r="D189" i="5" s="1"/>
  <c r="N91" i="162"/>
  <c r="N93" i="162" s="1"/>
  <c r="D148" i="5" s="1"/>
  <c r="N91" i="182"/>
  <c r="N93" i="182" s="1"/>
  <c r="D162" i="5" s="1"/>
  <c r="N91" i="168"/>
  <c r="N93" i="168" s="1"/>
  <c r="D151" i="5" s="1"/>
  <c r="N87" i="150"/>
  <c r="N89" i="150" s="1"/>
  <c r="D142" i="5" s="1"/>
  <c r="D78" i="5"/>
  <c r="D257" i="5"/>
  <c r="D160" i="5"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M51" authorId="0" shapeId="0" xr:uid="{00000000-0006-0000-1F00-000001000000}">
      <text>
        <r>
          <rPr>
            <b/>
            <sz val="10"/>
            <color indexed="81"/>
            <rFont val="Tahoma"/>
            <family val="2"/>
          </rPr>
          <t>Jorge antonio Mantilla Puerto:</t>
        </r>
        <r>
          <rPr>
            <sz val="10"/>
            <color indexed="81"/>
            <rFont val="Tahoma"/>
            <family val="2"/>
          </rPr>
          <t xml:space="preserve">
Muy alto respecto a 2017-2, que fue de $28.410,92.
Preguntar en Subdirecion Medio Ambiente el precio</t>
        </r>
      </text>
    </comment>
  </commentList>
</comments>
</file>

<file path=xl/sharedStrings.xml><?xml version="1.0" encoding="utf-8"?>
<sst xmlns="http://schemas.openxmlformats.org/spreadsheetml/2006/main" count="38540" uniqueCount="2345">
  <si>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</si>
  <si>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</si>
  <si>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</si>
  <si>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</si>
  <si>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</si>
  <si>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</si>
  <si>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</si>
  <si>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</si>
  <si>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</si>
  <si>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</si>
  <si>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</si>
  <si>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</si>
  <si>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</si>
  <si>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</si>
  <si>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</si>
  <si>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</si>
  <si>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</si>
  <si>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</si>
  <si>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</si>
  <si>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</si>
  <si>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</si>
  <si>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</si>
  <si>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</si>
  <si>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</si>
  <si>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</si>
  <si>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</si>
  <si>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</si>
  <si>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</si>
  <si>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</si>
  <si>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</si>
  <si>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</si>
  <si>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</si>
  <si>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</si>
  <si>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</si>
  <si>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</si>
  <si>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</si>
  <si>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</si>
  <si>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</si>
  <si>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</si>
  <si>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</si>
  <si>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</si>
  <si>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</si>
  <si>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</si>
  <si>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</si>
  <si>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</si>
  <si>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</si>
  <si>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</si>
  <si>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</si>
  <si>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</si>
  <si>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</si>
  <si>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</si>
  <si>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</si>
  <si>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</si>
  <si>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</si>
  <si>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</si>
  <si>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</si>
  <si>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</si>
  <si>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</si>
  <si>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</si>
  <si>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</si>
  <si>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</si>
  <si>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</si>
  <si>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</si>
  <si>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</si>
  <si>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</si>
  <si>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</si>
  <si>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</si>
  <si>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</si>
  <si>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</si>
  <si>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</si>
  <si>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</si>
  <si>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</si>
  <si>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</si>
  <si>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</si>
  <si>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</si>
  <si>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</si>
  <si>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</si>
  <si>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</si>
  <si>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</si>
  <si>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</si>
  <si>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</si>
  <si>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</si>
  <si>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</si>
  <si>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</si>
  <si>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</si>
  <si>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</si>
  <si>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</si>
  <si>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</si>
  <si>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</si>
  <si>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</si>
  <si>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</si>
  <si>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</si>
  <si>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</si>
  <si>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</si>
  <si>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</si>
  <si>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</si>
  <si>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</si>
  <si>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</si>
  <si>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</si>
  <si>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</si>
  <si>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</si>
  <si>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</si>
  <si>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</si>
  <si>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</si>
  <si>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</si>
  <si>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</si>
  <si>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</si>
  <si>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</si>
  <si>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</si>
  <si>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</si>
  <si>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</si>
  <si>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</si>
  <si>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</si>
  <si>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</si>
  <si>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</si>
  <si>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</si>
  <si>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</si>
  <si>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</si>
  <si>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</si>
  <si>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</si>
  <si>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</si>
  <si>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</si>
  <si>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</si>
  <si>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</si>
  <si>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</si>
  <si>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</si>
  <si>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</si>
  <si>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</si>
  <si>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</si>
  <si>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</si>
  <si>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</si>
  <si>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</si>
  <si>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</si>
  <si>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</si>
  <si>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</si>
  <si>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</si>
  <si>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</si>
  <si>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</si>
  <si>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</si>
  <si>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</si>
  <si>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</si>
  <si>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</si>
  <si>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</si>
  <si>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</si>
  <si>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</si>
  <si>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</si>
  <si>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</si>
  <si>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</si>
  <si>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</si>
  <si>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</si>
  <si>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</si>
  <si>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</si>
  <si>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</si>
  <si>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</si>
  <si>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</si>
  <si>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</si>
  <si>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</si>
  <si>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</si>
  <si>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</si>
  <si>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</si>
  <si>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</si>
  <si>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</si>
  <si>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</si>
  <si>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</si>
  <si>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</si>
  <si>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</si>
  <si>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</si>
  <si>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</si>
  <si>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</si>
  <si>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</si>
  <si>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</si>
  <si>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</si>
  <si>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</si>
  <si>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</si>
  <si>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</si>
  <si>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</si>
  <si>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</si>
  <si>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</si>
  <si>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</si>
  <si>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</si>
  <si>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</si>
  <si>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</si>
  <si>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</si>
  <si>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</si>
  <si>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</si>
  <si>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</si>
  <si>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</si>
  <si>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</si>
  <si>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</si>
  <si>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</si>
  <si>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</si>
  <si>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</si>
  <si>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</si>
  <si>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</si>
  <si>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</si>
  <si>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</si>
  <si>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</si>
  <si>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</si>
  <si>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</si>
  <si>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</si>
  <si>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</si>
  <si>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</si>
  <si>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</si>
  <si>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</si>
  <si>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</si>
  <si>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</si>
  <si>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</si>
  <si>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</si>
  <si>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</si>
  <si>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</si>
  <si>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</si>
  <si>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</si>
  <si>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</si>
  <si>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</si>
  <si>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</si>
  <si>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</si>
  <si>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</si>
  <si>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</si>
  <si>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</si>
  <si>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</si>
  <si>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</si>
  <si>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</si>
  <si>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</si>
  <si>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</si>
  <si>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</si>
  <si>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</si>
  <si>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</si>
  <si>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</si>
  <si>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</si>
  <si>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</si>
  <si>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</si>
  <si>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</si>
  <si>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</si>
  <si>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</si>
  <si>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</si>
  <si>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</si>
  <si>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</si>
  <si>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</si>
  <si>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</si>
  <si>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</si>
  <si>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</si>
  <si>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</si>
  <si>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</si>
  <si>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</si>
  <si>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</si>
  <si>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</si>
  <si>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</si>
  <si>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</si>
  <si>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</si>
  <si>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</si>
  <si>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</si>
  <si>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</si>
  <si>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</si>
  <si>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</si>
  <si>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</si>
  <si>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</si>
  <si>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</si>
  <si>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</si>
  <si>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</si>
  <si>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</si>
  <si>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</si>
  <si>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</si>
  <si>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</si>
  <si>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</si>
  <si>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</si>
  <si>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</si>
  <si>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</si>
  <si>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</si>
  <si>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</si>
  <si>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</si>
  <si>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</si>
  <si>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</si>
  <si>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</si>
  <si>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</si>
  <si>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</si>
  <si>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</si>
  <si>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</si>
  <si>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</si>
  <si>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</si>
  <si>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</si>
  <si>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</si>
  <si>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</si>
  <si>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</si>
  <si>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</si>
  <si>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</si>
  <si>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</si>
  <si>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</si>
  <si>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</si>
  <si>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</si>
  <si>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</si>
  <si>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</si>
  <si>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</si>
  <si>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</si>
  <si>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</si>
  <si>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</si>
  <si>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</si>
  <si>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</si>
  <si>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</si>
  <si>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</si>
  <si>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</si>
  <si>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</si>
  <si>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</si>
  <si>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</si>
  <si>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</si>
  <si>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</si>
  <si>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</si>
  <si>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</si>
  <si>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</si>
  <si>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</si>
  <si>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</si>
  <si>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</si>
  <si>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</si>
  <si>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</si>
  <si>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</si>
  <si>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</si>
  <si>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</si>
  <si>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</si>
  <si>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</si>
  <si>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</si>
  <si>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</si>
  <si>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</si>
  <si>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</si>
  <si>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</si>
  <si>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</si>
  <si>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</si>
  <si>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</si>
  <si>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</si>
  <si>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</si>
  <si>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</si>
  <si>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</si>
  <si>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</si>
  <si>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</si>
  <si>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</si>
  <si>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</si>
  <si>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</si>
  <si>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</si>
  <si>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</si>
  <si>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</si>
  <si>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</si>
  <si>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</si>
  <si>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</si>
  <si>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</si>
  <si>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</si>
  <si>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</si>
  <si>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</si>
  <si>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</si>
  <si>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</si>
  <si>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</si>
  <si>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</si>
  <si>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</si>
  <si>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</si>
  <si>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</si>
  <si>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</si>
  <si>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</si>
  <si>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</si>
  <si>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</si>
  <si>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</si>
  <si>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</si>
  <si>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</si>
  <si>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</si>
  <si>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</si>
  <si>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</si>
  <si>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</si>
  <si>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</si>
  <si>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</si>
  <si>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</si>
  <si>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</si>
  <si>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</si>
  <si>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</si>
  <si>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</si>
  <si>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</si>
  <si>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</si>
  <si>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</si>
  <si>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</si>
  <si>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</si>
  <si>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</si>
  <si>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</si>
  <si>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</si>
  <si>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</si>
  <si>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</si>
  <si>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</si>
  <si>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</si>
  <si>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</si>
  <si>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</si>
  <si>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</si>
  <si>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</si>
  <si>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</si>
  <si>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</si>
  <si>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</si>
  <si>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</si>
  <si>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</si>
  <si>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</si>
  <si>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</si>
  <si>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</si>
  <si>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</si>
  <si>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</si>
  <si>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</si>
  <si>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</si>
  <si>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</si>
  <si>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</si>
  <si>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</si>
  <si>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</si>
  <si>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</si>
  <si>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</si>
  <si>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</si>
  <si>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</si>
  <si>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</si>
  <si>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</si>
  <si>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</si>
  <si>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</si>
  <si>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</si>
  <si>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</si>
  <si>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</si>
  <si>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</si>
  <si>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</si>
  <si>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</si>
  <si>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</si>
  <si>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</si>
  <si>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</si>
  <si>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</si>
  <si>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</si>
  <si>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</si>
  <si>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</si>
  <si>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</si>
  <si>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</si>
  <si>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</si>
  <si>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</si>
  <si>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</si>
  <si>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</si>
  <si>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</si>
  <si>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</si>
  <si>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</si>
  <si>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</si>
  <si>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</si>
  <si>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</si>
  <si>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</si>
  <si>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</si>
  <si>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</si>
  <si>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</si>
  <si>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</si>
  <si>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</si>
  <si>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</si>
  <si>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</si>
  <si>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</si>
  <si>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</si>
  <si>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</si>
  <si>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</si>
  <si>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</si>
  <si>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</si>
  <si>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</si>
  <si>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</si>
  <si>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</si>
  <si>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</si>
  <si>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</si>
  <si>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</si>
  <si>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</si>
  <si>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</si>
  <si>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</si>
  <si>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</si>
  <si>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</si>
  <si>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</si>
  <si>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</si>
  <si>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</si>
  <si>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</si>
  <si>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</si>
  <si>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</si>
  <si>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</si>
  <si>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</si>
  <si>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</si>
  <si>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</si>
  <si>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</si>
  <si>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</si>
  <si>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</si>
  <si>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</si>
  <si>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</si>
  <si>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</si>
  <si>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</si>
  <si>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</si>
  <si>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</si>
  <si>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</si>
  <si>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</si>
  <si>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</si>
  <si>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</si>
  <si>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</si>
  <si>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</si>
  <si>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</si>
  <si>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</si>
  <si>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</si>
  <si>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</si>
  <si>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</si>
  <si>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</si>
  <si>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</si>
  <si>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</si>
  <si>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</si>
  <si>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</si>
  <si>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</si>
  <si>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</si>
  <si>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</si>
  <si>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</si>
  <si>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</si>
  <si>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</si>
  <si>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</si>
  <si>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</si>
  <si>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</si>
  <si>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</si>
  <si>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</si>
  <si>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</si>
  <si>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</si>
  <si>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</si>
  <si>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</si>
  <si>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</si>
  <si>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</si>
  <si>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</si>
  <si>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</si>
  <si>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</si>
  <si>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</si>
  <si>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</si>
  <si>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</si>
  <si>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</si>
  <si>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</si>
  <si>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</si>
  <si>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</si>
  <si>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</si>
  <si>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</si>
  <si>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</si>
  <si>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</si>
  <si>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</si>
  <si>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</si>
  <si>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</si>
  <si>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</si>
  <si>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</si>
  <si>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</si>
  <si>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</si>
  <si>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</si>
  <si>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</si>
  <si>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</si>
  <si>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</si>
  <si>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</si>
  <si>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</si>
  <si>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</si>
  <si>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</si>
  <si>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</si>
  <si>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</si>
  <si>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</si>
  <si>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</si>
  <si>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</si>
  <si>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</si>
  <si>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</si>
  <si>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</si>
  <si>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</si>
  <si>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</si>
  <si>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</si>
  <si>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</si>
  <si>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</si>
  <si>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</si>
  <si>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</si>
  <si>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</si>
  <si>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</si>
  <si>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</si>
  <si>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</si>
  <si>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</si>
  <si>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</si>
  <si>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</si>
  <si>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</si>
  <si>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</si>
  <si>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</si>
  <si>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</si>
  <si>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</si>
  <si>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</si>
  <si>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</si>
  <si>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</si>
  <si>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</si>
  <si>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</si>
  <si>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</si>
  <si>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</si>
  <si>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</si>
  <si>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</si>
  <si>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</si>
  <si>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</si>
  <si>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</si>
  <si>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</si>
  <si>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</si>
  <si>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</si>
  <si>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</si>
  <si>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</si>
  <si>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</si>
  <si>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</si>
  <si>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</si>
  <si>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</si>
  <si>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</si>
  <si>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</si>
  <si>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</si>
  <si>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</si>
  <si>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</si>
  <si>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</si>
  <si>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</si>
  <si>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</si>
  <si>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</si>
  <si>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</si>
  <si>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</si>
  <si>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</si>
  <si>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</si>
  <si>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</si>
  <si>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</si>
  <si>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</si>
  <si>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</si>
  <si>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</si>
  <si>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</si>
  <si>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</si>
  <si>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</si>
  <si>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</si>
  <si>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</si>
  <si>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</si>
  <si>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</si>
  <si>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</si>
  <si>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</si>
  <si>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</si>
  <si>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</si>
  <si>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</si>
  <si>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</si>
  <si>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</si>
  <si>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</si>
  <si>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</si>
  <si>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</si>
  <si>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</si>
  <si>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</si>
  <si>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</si>
  <si>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</si>
  <si>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</si>
  <si>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</si>
  <si>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</si>
  <si>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</si>
  <si>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</si>
  <si>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</si>
  <si>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</si>
  <si>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</si>
  <si>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</si>
  <si>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</si>
  <si>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</si>
  <si>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</si>
  <si>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</si>
  <si>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</si>
  <si>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</si>
  <si>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</si>
  <si>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</si>
  <si>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</si>
  <si>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</si>
  <si>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</si>
  <si>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</si>
  <si>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</si>
  <si>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</si>
  <si>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</si>
  <si>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</si>
  <si>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</si>
  <si>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</si>
  <si>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</si>
  <si>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</si>
  <si>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</si>
  <si>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</si>
  <si>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</si>
  <si>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</si>
  <si>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</si>
  <si>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</si>
  <si>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</si>
  <si>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</si>
  <si>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</si>
  <si>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</si>
  <si>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</si>
  <si>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</si>
  <si>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</si>
  <si>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</si>
  <si>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</si>
  <si>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</si>
  <si>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</si>
  <si>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</si>
  <si>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</si>
  <si>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</si>
  <si>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</si>
  <si>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</si>
  <si>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</si>
  <si>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</si>
  <si>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</si>
  <si>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</si>
  <si>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</si>
  <si>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</si>
  <si>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</si>
  <si>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</si>
  <si>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</si>
  <si>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</si>
  <si>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</si>
  <si>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</si>
  <si>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</si>
  <si>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</si>
  <si>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</si>
  <si>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</si>
  <si>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</si>
  <si>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</si>
  <si>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</si>
  <si>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</si>
  <si>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</si>
  <si>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</si>
  <si>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</si>
  <si>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</si>
  <si>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</si>
  <si>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</si>
  <si>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</si>
  <si>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</si>
  <si>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</si>
  <si>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</si>
  <si>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</si>
  <si>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</si>
  <si>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</si>
  <si>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</si>
  <si>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</si>
  <si>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</si>
  <si>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</si>
  <si>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</si>
  <si>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</si>
  <si>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</si>
  <si>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</si>
  <si>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</si>
  <si>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</si>
  <si>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</si>
  <si>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</si>
  <si>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</si>
  <si>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</si>
  <si>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</si>
  <si>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</si>
  <si>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</si>
  <si>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</si>
  <si>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</si>
  <si>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</si>
  <si>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</si>
  <si>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</si>
  <si>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</si>
  <si>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</si>
  <si>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</si>
  <si>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</si>
  <si>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</si>
  <si>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</si>
  <si>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</si>
  <si>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</si>
  <si>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</si>
  <si>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</si>
  <si>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</si>
  <si>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</si>
  <si>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</si>
  <si>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</si>
  <si>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</si>
  <si>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</si>
  <si>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</si>
  <si>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</si>
  <si>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</si>
  <si>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</si>
  <si>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</si>
  <si>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</si>
  <si>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</si>
  <si>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</si>
  <si>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</si>
  <si>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</si>
  <si>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</si>
  <si>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</si>
  <si>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</si>
  <si>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</si>
  <si>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</si>
  <si>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</si>
  <si>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</si>
  <si>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</si>
  <si>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</si>
  <si>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</si>
  <si>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</si>
  <si>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</si>
  <si>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</si>
  <si>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</si>
  <si>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</si>
  <si>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</si>
  <si>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</si>
  <si>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</si>
  <si>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</si>
  <si>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</si>
  <si>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</si>
  <si>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</si>
  <si>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</si>
  <si>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</si>
  <si>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</si>
  <si>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</si>
  <si>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</si>
  <si>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</si>
  <si>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</si>
  <si>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</si>
  <si>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</si>
  <si>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</si>
  <si>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</si>
  <si>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</si>
  <si>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</si>
  <si>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</si>
  <si>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</si>
  <si>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</si>
  <si>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</si>
  <si>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</si>
  <si>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</si>
  <si>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</si>
  <si>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</si>
  <si>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</si>
  <si>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</si>
  <si>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</si>
  <si>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</si>
  <si>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</si>
  <si>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</si>
  <si>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</si>
  <si>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</si>
  <si>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</si>
  <si>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</si>
  <si>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</si>
  <si>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</si>
  <si>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</si>
  <si>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</si>
  <si>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</si>
  <si>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</si>
  <si>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</si>
  <si>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</si>
  <si>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</si>
  <si>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</si>
  <si>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</si>
  <si>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</si>
  <si>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</si>
  <si>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</si>
  <si>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</si>
  <si>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</si>
  <si>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</si>
  <si>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</si>
  <si>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</si>
  <si>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</si>
  <si>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</si>
  <si>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</si>
  <si>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</si>
  <si>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</si>
  <si>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</si>
  <si>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</si>
  <si>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</si>
  <si>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</si>
  <si>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</si>
  <si>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</si>
  <si>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</si>
  <si>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</si>
  <si>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</si>
  <si>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</si>
  <si>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</si>
  <si>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</si>
  <si>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</si>
  <si>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</si>
  <si>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</si>
  <si>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</si>
  <si>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</si>
  <si>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</si>
  <si>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</si>
  <si>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</si>
  <si>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</si>
  <si>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</si>
  <si>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</si>
  <si>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</si>
  <si>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</si>
  <si>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</si>
  <si>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</si>
  <si>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</si>
  <si>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</si>
  <si>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</si>
  <si>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</si>
  <si>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</si>
  <si>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</si>
  <si>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</si>
  <si>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</si>
  <si>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</si>
  <si>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</si>
  <si>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</si>
  <si>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</si>
  <si>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</si>
  <si>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</si>
  <si>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</si>
  <si>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</si>
  <si>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</si>
  <si>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</si>
  <si>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</si>
  <si>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</si>
  <si>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</si>
  <si>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</si>
  <si>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</si>
  <si>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</si>
  <si>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</si>
  <si>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</si>
  <si>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</si>
  <si>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</si>
  <si>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</si>
  <si>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</si>
  <si>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</si>
  <si>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</si>
  <si>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</si>
  <si>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</si>
  <si>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</si>
  <si>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</si>
  <si>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</si>
  <si>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</si>
  <si>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</si>
  <si>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</si>
  <si>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</si>
  <si>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</si>
  <si>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</si>
  <si>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</si>
  <si>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</si>
  <si>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</si>
  <si>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</si>
  <si>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</si>
  <si>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</si>
  <si>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</si>
  <si>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</si>
  <si>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</si>
  <si>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</si>
  <si>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</si>
  <si>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</si>
  <si>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</si>
  <si>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</si>
  <si>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</si>
  <si>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</si>
  <si>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</si>
  <si>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</si>
  <si>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</si>
  <si>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</si>
  <si>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</si>
  <si>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</si>
  <si>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</si>
  <si>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</si>
  <si>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</si>
  <si>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</si>
  <si>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</si>
  <si>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</si>
  <si>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</si>
  <si>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</si>
  <si>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</si>
  <si>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</si>
  <si>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</si>
  <si>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</si>
  <si>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</si>
  <si>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</si>
  <si>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</si>
  <si>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</si>
  <si>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</si>
  <si>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</si>
  <si>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</si>
  <si>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</si>
  <si>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</si>
  <si>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</si>
  <si>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</si>
  <si>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</si>
  <si>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</si>
  <si>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</si>
  <si>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</si>
  <si>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</si>
  <si>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</si>
  <si>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</si>
  <si>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</si>
  <si>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</si>
  <si>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</si>
  <si>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</si>
  <si>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</si>
  <si>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</si>
  <si>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</si>
  <si>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</si>
  <si>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</si>
  <si>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</si>
  <si>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</si>
  <si>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</si>
  <si>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</si>
  <si>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</si>
  <si>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</si>
  <si>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</si>
  <si>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</si>
  <si>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</si>
  <si>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</si>
  <si>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</si>
  <si>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</si>
  <si>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</si>
  <si>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</si>
  <si>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</si>
  <si>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</si>
  <si>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</si>
  <si>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</si>
  <si>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</si>
  <si>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</si>
  <si>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</si>
  <si>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</si>
  <si>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</si>
  <si>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</si>
  <si>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</si>
  <si>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</si>
  <si>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</si>
  <si>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</si>
  <si>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</si>
  <si>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</si>
  <si>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</si>
  <si>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</si>
  <si>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</si>
  <si>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</si>
  <si>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</si>
  <si>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</si>
  <si>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</si>
  <si>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</si>
  <si>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</si>
  <si>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</si>
  <si>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</si>
  <si>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</si>
  <si>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</si>
  <si>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</si>
  <si>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</si>
  <si>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</si>
  <si>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</si>
  <si>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</si>
  <si>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</si>
  <si>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</si>
  <si>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</si>
  <si>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</si>
  <si>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</si>
  <si>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</si>
  <si>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</si>
  <si>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</si>
  <si>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</si>
  <si>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</si>
  <si>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</si>
  <si>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</si>
  <si>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</si>
  <si>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</si>
  <si>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</si>
  <si>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</si>
  <si>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</si>
  <si>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</si>
  <si>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</si>
  <si>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</si>
  <si>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</si>
  <si>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</si>
  <si>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</si>
  <si>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</si>
  <si>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</si>
  <si>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</si>
  <si>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</si>
  <si>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</si>
  <si>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</si>
  <si>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</si>
  <si>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</si>
  <si>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</si>
  <si>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</si>
  <si>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</si>
  <si>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</si>
  <si>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</si>
  <si>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</si>
  <si>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</si>
  <si>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</si>
  <si>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</si>
  <si>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</si>
  <si>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</si>
  <si>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</si>
  <si>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</si>
  <si>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</si>
  <si>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</si>
  <si>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</si>
  <si>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</si>
  <si>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</si>
  <si>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</si>
  <si>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</si>
  <si>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</si>
  <si>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</si>
  <si>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</si>
  <si>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</si>
  <si>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</si>
  <si>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</si>
  <si>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</si>
  <si>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</si>
  <si>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</si>
  <si>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</si>
  <si>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</si>
  <si>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</si>
  <si>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</si>
  <si>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</si>
  <si>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</si>
  <si>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</si>
  <si>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</si>
  <si>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</si>
  <si>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</si>
  <si>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</si>
  <si>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</si>
  <si>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</si>
  <si>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</si>
  <si>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</si>
  <si>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</si>
  <si>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</si>
  <si>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</si>
  <si>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</si>
  <si>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</si>
  <si>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</si>
  <si>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</si>
  <si>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</si>
  <si>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</si>
  <si>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</si>
  <si>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</si>
  <si>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</si>
  <si>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</si>
  <si>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</si>
  <si>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</si>
  <si>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</si>
  <si>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</si>
  <si>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</si>
  <si>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</si>
  <si>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</si>
  <si>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</si>
  <si>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</si>
  <si>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</si>
  <si>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</si>
  <si>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</si>
  <si>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</si>
  <si>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</si>
  <si>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</si>
  <si>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</si>
  <si>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</si>
  <si>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</si>
  <si>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</si>
  <si>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</si>
  <si>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</si>
  <si>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</si>
  <si>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</si>
  <si>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</si>
  <si>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</si>
  <si>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</si>
  <si>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</si>
  <si>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</si>
  <si>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</si>
  <si>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</si>
  <si>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</si>
  <si>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</si>
  <si>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</si>
  <si>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</si>
  <si>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</si>
  <si>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</si>
  <si>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</si>
  <si>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</si>
  <si>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</si>
  <si>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</si>
  <si>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</si>
  <si>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</si>
  <si>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</si>
  <si>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</si>
  <si>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</si>
  <si>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</si>
  <si>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</si>
  <si>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</si>
  <si>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</si>
  <si>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</si>
  <si>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</si>
  <si>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</si>
  <si>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</si>
  <si>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</si>
  <si>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</si>
  <si>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</si>
  <si>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</si>
  <si>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</si>
  <si>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</si>
  <si>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</si>
  <si>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</si>
  <si>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</si>
  <si>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</si>
  <si>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</si>
  <si>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</si>
  <si>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</si>
  <si>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</si>
  <si>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</si>
  <si>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</si>
  <si>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</si>
  <si>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</si>
  <si>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</si>
  <si>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</si>
  <si>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</si>
  <si>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</si>
  <si>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</si>
  <si>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</si>
  <si>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</si>
  <si>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</si>
  <si>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</si>
  <si>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</si>
  <si>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</si>
  <si>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</si>
  <si>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</si>
  <si>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</si>
  <si>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</si>
  <si>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</si>
  <si>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</si>
  <si>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</si>
  <si>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</si>
  <si>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</si>
  <si>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</si>
  <si>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</si>
  <si>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</si>
  <si>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</si>
  <si>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</si>
  <si>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</si>
  <si>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</si>
  <si>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</si>
  <si>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</si>
  <si>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</si>
  <si>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</si>
  <si>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</si>
  <si>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</si>
  <si>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</si>
  <si>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</si>
  <si>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</si>
  <si>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</si>
  <si>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</si>
  <si>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</si>
  <si>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</si>
  <si>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</si>
  <si>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</si>
  <si>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</si>
  <si>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</si>
  <si>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</si>
  <si>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</si>
  <si>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</si>
  <si>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</si>
  <si>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</si>
  <si>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</si>
  <si>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</si>
  <si>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</si>
  <si>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</si>
  <si>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</si>
  <si>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</si>
  <si>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</si>
  <si>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</si>
  <si>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</si>
  <si>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</si>
  <si>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</si>
  <si>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</si>
  <si>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</si>
  <si>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</si>
  <si>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</si>
  <si>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</si>
  <si>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</si>
  <si>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</si>
  <si>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</si>
  <si>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</si>
  <si>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</si>
  <si>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</si>
  <si>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</si>
  <si>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</si>
  <si>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</si>
  <si>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</si>
  <si>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</si>
  <si>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</si>
  <si>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</si>
  <si>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</si>
  <si>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</si>
  <si>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</si>
  <si>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</si>
  <si>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</si>
  <si>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</si>
  <si>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</si>
  <si>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</si>
  <si>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</si>
  <si>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</si>
  <si>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</si>
  <si>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</si>
  <si>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</si>
  <si>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</si>
  <si>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</si>
  <si>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</si>
  <si>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</si>
  <si>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</si>
  <si>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</si>
  <si>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</si>
  <si>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</si>
  <si>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</si>
  <si>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</si>
  <si>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</si>
  <si>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</si>
  <si>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</si>
  <si>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</si>
  <si>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</si>
  <si>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</si>
  <si>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</si>
  <si>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</si>
  <si>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</si>
  <si>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</si>
  <si>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</si>
  <si>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</si>
  <si>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</si>
  <si>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</si>
  <si>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</si>
  <si>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</si>
  <si>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</si>
  <si>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</si>
  <si>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</si>
  <si>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</si>
  <si>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</si>
  <si>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</si>
  <si>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</si>
  <si>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</si>
  <si>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</si>
  <si>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</si>
  <si>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</si>
  <si>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</si>
  <si>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</si>
  <si>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</si>
  <si>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</si>
  <si>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</si>
  <si>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</si>
  <si>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</si>
  <si>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</si>
  <si>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</si>
  <si>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</si>
  <si>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</si>
  <si>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</si>
  <si>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</si>
  <si>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</si>
  <si>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</si>
  <si>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</si>
  <si>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</si>
  <si>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</si>
  <si>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</si>
  <si>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</si>
  <si>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</si>
  <si>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</si>
  <si>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</si>
  <si>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</si>
  <si>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</si>
  <si>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</si>
  <si>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</si>
  <si>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</si>
  <si>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</si>
  <si>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</si>
  <si>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</si>
  <si>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</si>
  <si>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</si>
  <si>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</si>
  <si>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</si>
  <si>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</si>
  <si>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</si>
  <si>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</si>
  <si>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</si>
  <si>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</si>
  <si>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</si>
  <si>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</si>
  <si>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</si>
  <si>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</si>
  <si>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</si>
  <si>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</si>
  <si>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</si>
  <si>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</si>
  <si>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</si>
  <si>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</si>
  <si>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</si>
  <si>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</si>
  <si>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</si>
  <si>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</si>
  <si>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</si>
  <si>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</si>
  <si>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</si>
  <si>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</si>
  <si>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</si>
  <si>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</si>
  <si>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</si>
  <si>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</si>
  <si>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</si>
  <si>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</si>
  <si>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</si>
  <si>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</si>
  <si>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</si>
  <si>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</si>
  <si>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</si>
  <si>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</si>
  <si>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</si>
  <si>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</si>
  <si>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</si>
  <si>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</si>
  <si>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</si>
  <si>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</si>
  <si>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</si>
  <si>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</si>
  <si>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</si>
  <si>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</si>
  <si>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</si>
  <si>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</si>
  <si>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</si>
  <si>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</si>
  <si>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</si>
  <si>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</si>
  <si>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</si>
  <si>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</si>
  <si>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</si>
  <si>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</si>
  <si>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</si>
  <si>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</si>
  <si>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</si>
  <si>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</si>
  <si>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</si>
  <si>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</si>
  <si>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</si>
  <si>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</si>
  <si>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</si>
  <si>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</si>
  <si>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</si>
  <si>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</si>
  <si>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</si>
  <si>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</si>
  <si>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</si>
  <si>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</si>
  <si>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</si>
  <si>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</si>
  <si>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</si>
  <si>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</si>
  <si>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</si>
  <si>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</si>
  <si>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</si>
  <si>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</si>
  <si>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</si>
  <si>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</si>
  <si>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</si>
  <si>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</si>
  <si>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</si>
  <si>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</si>
  <si>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</si>
  <si>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</si>
  <si>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</si>
  <si>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</si>
  <si>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</si>
  <si>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</si>
  <si>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</si>
  <si>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</si>
  <si>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</si>
  <si>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</si>
  <si>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</si>
  <si>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</si>
  <si>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</si>
  <si>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</si>
  <si>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</si>
  <si>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</si>
  <si>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</si>
  <si>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</si>
  <si>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</si>
  <si>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</si>
  <si>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</si>
  <si>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</si>
  <si>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</si>
  <si>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</si>
  <si>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</si>
  <si>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</si>
  <si>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</si>
  <si>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</si>
  <si>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</si>
  <si>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</si>
  <si>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</si>
  <si>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</si>
  <si>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</si>
  <si>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</si>
  <si>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</si>
  <si>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</si>
  <si>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</si>
  <si>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</si>
  <si>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</si>
  <si>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</si>
  <si>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</si>
  <si>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</si>
  <si>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</si>
  <si>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</si>
  <si>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</si>
  <si>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</si>
  <si>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</si>
  <si>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</si>
  <si>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</si>
  <si>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</si>
  <si>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</si>
  <si>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</si>
  <si>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</si>
  <si>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</si>
  <si>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</si>
  <si>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</si>
  <si>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</si>
  <si>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</si>
  <si>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</si>
  <si>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</si>
  <si>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</si>
  <si>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</si>
  <si>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</si>
  <si>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</si>
  <si>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</si>
  <si>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</si>
  <si>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</si>
  <si>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</si>
  <si>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</si>
  <si>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</si>
  <si>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</si>
  <si>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</si>
  <si>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</si>
  <si>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</si>
  <si>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</si>
  <si>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</si>
  <si>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</si>
  <si>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</si>
  <si>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</si>
  <si>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</si>
  <si>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</si>
  <si>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</si>
  <si>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</si>
  <si>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</si>
  <si>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</si>
  <si>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</si>
  <si>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</si>
  <si>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</si>
  <si>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</si>
  <si>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</si>
  <si>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</si>
  <si>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</si>
  <si>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</si>
  <si>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</si>
  <si>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</si>
  <si>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</si>
  <si>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</si>
  <si>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</si>
  <si>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</si>
  <si>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</si>
  <si>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</si>
  <si>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</si>
  <si>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</si>
  <si>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</si>
  <si>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</si>
  <si>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</si>
  <si>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</si>
  <si>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</si>
  <si>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</si>
  <si>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</si>
  <si>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</si>
  <si>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</si>
  <si>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</si>
  <si>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</si>
  <si>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</si>
  <si>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</si>
  <si>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</si>
  <si>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</si>
  <si>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</si>
  <si>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</si>
  <si>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</si>
  <si>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</si>
  <si>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</si>
  <si>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</si>
  <si>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</si>
  <si>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</si>
  <si>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</si>
  <si>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</si>
  <si>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</si>
  <si>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</si>
  <si>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</si>
  <si>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</si>
  <si>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</si>
  <si>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</si>
  <si>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</si>
  <si>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</si>
  <si>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</si>
  <si>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</si>
  <si>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</si>
  <si>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</si>
  <si>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</si>
  <si>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</si>
  <si>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</si>
  <si>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</si>
  <si>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</si>
  <si>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</si>
  <si>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</si>
  <si>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</si>
  <si>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</si>
  <si>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</si>
  <si>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</si>
  <si>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</si>
  <si>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</si>
  <si>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</si>
  <si>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</si>
  <si>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</si>
  <si>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</si>
  <si>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</si>
  <si>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</si>
  <si>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</si>
  <si>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</si>
  <si>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</si>
  <si>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</si>
  <si>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</si>
  <si>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</si>
  <si>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</si>
  <si>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</si>
  <si>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</si>
  <si>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</si>
  <si>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</si>
  <si>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</si>
  <si>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</si>
  <si>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</si>
  <si>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</si>
  <si>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</si>
  <si>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</si>
  <si>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</si>
  <si>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</si>
  <si>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</si>
  <si>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</si>
  <si>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</si>
  <si>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</si>
  <si>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</si>
  <si>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</si>
  <si>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</si>
  <si>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</si>
  <si>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</si>
  <si>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</si>
  <si>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</si>
  <si>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</si>
  <si>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</si>
  <si>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</si>
  <si>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</si>
  <si>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</si>
  <si>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</si>
  <si>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</si>
  <si>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</si>
  <si>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</si>
  <si>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</si>
  <si>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</si>
  <si>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</si>
  <si>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</si>
  <si>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</si>
  <si>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</si>
  <si>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</si>
  <si>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</si>
  <si>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</si>
  <si>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</si>
  <si>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</si>
  <si>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</si>
  <si>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</si>
  <si>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</si>
  <si>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</si>
  <si>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</si>
  <si>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</si>
  <si>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</si>
  <si>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</si>
  <si>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</si>
  <si>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</si>
  <si>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</si>
  <si>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</si>
  <si>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</si>
  <si>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</si>
  <si>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</si>
  <si>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</si>
  <si>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</si>
  <si>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</si>
  <si>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</si>
  <si>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</si>
  <si>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</si>
  <si>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</si>
  <si>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</si>
  <si>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</si>
  <si>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</si>
  <si>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</si>
  <si>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</si>
  <si>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</si>
  <si>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</si>
  <si>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</si>
  <si>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</si>
  <si>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</si>
  <si>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</si>
  <si>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</si>
  <si>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</si>
  <si>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</si>
  <si>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</si>
  <si>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</si>
  <si>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</si>
  <si>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</si>
  <si>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</si>
  <si>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</si>
  <si>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</si>
  <si>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</si>
  <si>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</si>
  <si>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</si>
  <si>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</si>
  <si>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</si>
  <si>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</si>
  <si>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</si>
  <si>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</si>
  <si>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</si>
  <si>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</si>
  <si>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</si>
  <si>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</si>
  <si>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</si>
  <si>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</si>
  <si>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</si>
  <si>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</si>
  <si>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</si>
  <si>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</si>
  <si>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</si>
  <si>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</si>
  <si>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</si>
  <si>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</si>
  <si>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</si>
  <si>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</si>
  <si>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</si>
  <si>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</si>
  <si>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</si>
  <si>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</si>
  <si>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</si>
  <si>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</si>
  <si>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</si>
  <si>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</si>
  <si>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</si>
  <si>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</si>
  <si>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</si>
  <si>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</si>
  <si>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</si>
  <si>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</si>
  <si>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</si>
  <si>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</si>
  <si>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</si>
  <si>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</si>
  <si>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</si>
  <si>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</si>
  <si>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</si>
  <si>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</si>
  <si>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</si>
  <si>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</si>
  <si>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</si>
  <si>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</si>
  <si>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</si>
  <si>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</si>
  <si>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</si>
  <si>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</si>
  <si>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</si>
  <si>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</si>
  <si>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</si>
  <si>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</si>
  <si>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</si>
  <si>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</si>
  <si>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</si>
  <si>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</si>
  <si>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</si>
  <si>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</si>
  <si>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</si>
  <si>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</si>
  <si>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</si>
  <si>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</si>
  <si>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</si>
  <si>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</si>
  <si>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</si>
  <si>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</si>
  <si>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</si>
  <si>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</si>
  <si>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</si>
  <si>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</si>
  <si>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</si>
  <si>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</si>
  <si>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</si>
  <si>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</si>
  <si>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</si>
  <si>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</si>
  <si>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</si>
  <si>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</si>
  <si>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</si>
  <si>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</si>
  <si>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</si>
  <si>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</si>
  <si>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</si>
  <si>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</si>
  <si>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</si>
  <si>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</si>
  <si>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</si>
  <si>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</si>
  <si>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</si>
  <si>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</si>
  <si>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</si>
  <si>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</si>
  <si>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</si>
  <si>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</si>
  <si>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</si>
  <si>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</si>
  <si>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</si>
  <si>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</si>
  <si>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</si>
  <si>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</si>
  <si>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</si>
  <si>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</si>
  <si>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</si>
  <si>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</si>
  <si>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</si>
  <si>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</si>
  <si>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</si>
  <si>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</si>
  <si>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</si>
  <si>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</si>
  <si>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</si>
  <si>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</si>
  <si>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</si>
  <si>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</si>
  <si>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</si>
  <si>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</si>
  <si>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</si>
  <si>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</si>
  <si>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</si>
  <si>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</si>
  <si>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</si>
  <si>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</si>
  <si>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</si>
  <si>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</si>
  <si>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</si>
  <si>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</si>
  <si>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</si>
  <si>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</si>
  <si>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</si>
  <si>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</si>
  <si>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</si>
  <si>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</si>
  <si>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</si>
  <si>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</si>
  <si>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</si>
  <si>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</si>
  <si>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</si>
  <si>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</si>
  <si>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</si>
  <si>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</si>
  <si>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</si>
  <si>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</si>
  <si>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</si>
  <si>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</si>
  <si>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</si>
  <si>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</si>
  <si>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</si>
  <si>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</si>
  <si>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</si>
  <si>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</si>
  <si>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</si>
  <si>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</si>
  <si>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</si>
  <si>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</si>
  <si>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</si>
  <si>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</si>
  <si>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</si>
  <si>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</si>
  <si>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</si>
  <si>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</si>
  <si>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</si>
  <si>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</si>
  <si>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</si>
  <si>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</si>
  <si>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</si>
  <si>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</si>
  <si>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</si>
  <si>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</si>
  <si>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</si>
  <si>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</si>
  <si>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</si>
  <si>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</si>
  <si>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</si>
  <si>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</si>
  <si>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</si>
  <si>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</si>
  <si>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</si>
  <si>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</si>
  <si>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</si>
  <si>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</si>
  <si>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</si>
  <si>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</si>
  <si>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</si>
  <si>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</si>
  <si>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</si>
  <si>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</si>
  <si>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</si>
  <si>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</si>
  <si>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</si>
  <si>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</si>
  <si>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</si>
  <si>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</si>
  <si>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</si>
  <si>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</si>
  <si>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</si>
  <si>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</si>
  <si>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</si>
  <si>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</si>
  <si>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</si>
  <si>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</si>
  <si>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</si>
  <si>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</si>
  <si>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</si>
  <si>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</si>
  <si>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</si>
  <si>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</si>
  <si>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</si>
  <si>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</si>
  <si>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</si>
  <si>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</si>
  <si>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</si>
  <si>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</si>
  <si>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</si>
  <si>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</si>
  <si>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</si>
  <si>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</si>
  <si>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</si>
  <si>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</si>
  <si>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</si>
  <si>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</si>
  <si>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</si>
  <si>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</si>
  <si>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</si>
  <si>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</si>
  <si>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</si>
  <si>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</si>
  <si>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</si>
  <si>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</si>
  <si>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</si>
  <si>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</si>
  <si>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</si>
  <si>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</si>
  <si>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</si>
  <si>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</si>
  <si>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</si>
  <si>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</si>
  <si>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</si>
  <si>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</si>
  <si>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</si>
  <si>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</si>
  <si>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</si>
  <si>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</si>
  <si>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</si>
  <si>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</si>
  <si>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</si>
  <si>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</si>
  <si>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</si>
  <si>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</si>
  <si>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</si>
  <si>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</si>
  <si>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</si>
  <si>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</si>
  <si>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</si>
  <si>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</si>
  <si>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</si>
  <si>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</si>
  <si>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</si>
  <si>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</si>
  <si>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</si>
  <si>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</si>
  <si>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</si>
  <si>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</si>
  <si>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</si>
  <si>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</si>
  <si>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</si>
  <si>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</si>
  <si>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</si>
  <si>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</si>
  <si>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</si>
  <si>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</si>
  <si>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</si>
  <si>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</si>
  <si>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</si>
  <si>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</si>
  <si>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</si>
  <si>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</si>
  <si>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</si>
  <si>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</si>
  <si>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</si>
  <si>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</si>
  <si>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</si>
  <si>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</si>
  <si>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</si>
  <si>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</si>
  <si>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</si>
  <si>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</si>
  <si>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</si>
  <si>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</si>
  <si>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</si>
  <si>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</si>
  <si>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</si>
  <si>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</si>
  <si>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</si>
  <si>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</si>
  <si>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</si>
  <si>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</si>
  <si>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</si>
  <si>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</si>
  <si>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</si>
  <si>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</si>
  <si>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</si>
  <si>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</si>
  <si>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</si>
  <si>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</si>
  <si>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</si>
  <si>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</si>
  <si>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</si>
  <si>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</si>
  <si>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</si>
  <si>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</si>
  <si>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</si>
  <si>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</si>
  <si>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</si>
  <si>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</si>
  <si>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</si>
  <si>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</si>
  <si>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</si>
  <si>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</si>
  <si>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</si>
  <si>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</si>
  <si>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</si>
  <si>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</si>
  <si>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</si>
  <si>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</si>
  <si>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</si>
  <si>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</si>
  <si>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</si>
  <si>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</si>
  <si>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</si>
  <si>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</si>
  <si>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</si>
  <si>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</si>
  <si>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</si>
  <si>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</si>
  <si>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</si>
  <si>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</si>
  <si>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</si>
  <si>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</si>
  <si>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</si>
  <si>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</si>
  <si>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</si>
  <si>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</si>
  <si>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</si>
  <si>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</si>
  <si>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</si>
  <si>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</si>
  <si>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</si>
  <si>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</si>
  <si>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</si>
  <si>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</si>
  <si>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</si>
  <si>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</si>
  <si>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</si>
  <si>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</si>
  <si>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</si>
  <si>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</si>
  <si>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</si>
  <si>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</si>
  <si>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</si>
  <si>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</si>
  <si>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</si>
  <si>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</si>
  <si>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</si>
  <si>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</si>
  <si>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</si>
  <si>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</si>
  <si>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</si>
  <si>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</si>
  <si>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</si>
  <si>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</si>
  <si>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</si>
  <si>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</si>
  <si>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</si>
  <si>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</si>
  <si>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</si>
  <si>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</si>
  <si>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</si>
  <si>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</si>
  <si>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</si>
  <si>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</si>
  <si>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</si>
  <si>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</si>
  <si>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</si>
  <si>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</si>
  <si>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</si>
  <si>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</si>
  <si>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</si>
  <si>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</si>
  <si>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</si>
  <si>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</si>
  <si>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</si>
  <si>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</si>
  <si>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</si>
  <si>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</si>
  <si>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</si>
  <si>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</si>
  <si>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</si>
  <si>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</si>
  <si>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</si>
  <si>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</si>
  <si>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</si>
  <si>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</si>
  <si>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</si>
  <si>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</si>
  <si>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</si>
  <si>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</si>
  <si>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</si>
  <si>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</si>
  <si>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</si>
  <si>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</si>
  <si>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</si>
  <si>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</si>
  <si>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</si>
  <si>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</si>
  <si>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</si>
  <si>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</si>
  <si>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</si>
  <si>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</si>
  <si>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</si>
  <si>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</si>
  <si>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</si>
  <si>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</si>
  <si>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</si>
  <si>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</si>
  <si>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</si>
  <si>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</si>
  <si>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</si>
  <si>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</si>
  <si>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</si>
  <si>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</si>
  <si>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</si>
  <si>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</si>
  <si>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</si>
  <si>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</si>
  <si>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</si>
  <si>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</si>
  <si>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</si>
  <si>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</si>
  <si>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</si>
  <si>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</si>
  <si>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</si>
  <si>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</si>
  <si>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</si>
  <si>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</si>
  <si>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</si>
  <si>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</si>
  <si>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</si>
  <si>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</si>
  <si>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</si>
  <si>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</si>
  <si>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</si>
  <si>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</si>
  <si>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</si>
  <si>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</si>
  <si>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</si>
  <si>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</si>
  <si>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</si>
  <si>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</si>
  <si>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</si>
  <si>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</si>
  <si>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</si>
  <si>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</si>
  <si>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</si>
  <si>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</si>
  <si>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</si>
  <si>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</si>
  <si>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</si>
  <si>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</si>
  <si>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</si>
  <si>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</si>
  <si>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</si>
  <si>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</si>
  <si>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</si>
  <si>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</si>
  <si>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</si>
  <si>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</si>
  <si>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</si>
  <si>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</si>
  <si>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</si>
  <si>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</si>
  <si>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</si>
  <si>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</si>
  <si>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</si>
  <si>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</si>
  <si>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</si>
  <si>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</si>
  <si>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</si>
  <si>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</si>
  <si>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</si>
  <si>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</si>
  <si>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</si>
  <si>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</si>
  <si>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</si>
  <si>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</si>
  <si>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</si>
  <si>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</si>
  <si>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</si>
  <si>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</si>
  <si>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</si>
  <si>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</si>
  <si>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</si>
  <si>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</si>
  <si>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</si>
  <si>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</si>
  <si>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</si>
  <si>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</si>
  <si>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</si>
  <si>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</si>
  <si>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</si>
  <si>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</si>
  <si>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</si>
  <si>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</si>
  <si>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</si>
  <si>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</si>
  <si>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</si>
  <si>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</si>
  <si>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</si>
  <si>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</si>
  <si>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</si>
  <si>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</si>
  <si>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</si>
  <si>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</si>
  <si>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</si>
  <si>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</si>
  <si>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</si>
  <si>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</si>
  <si>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</si>
  <si>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</si>
  <si>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</si>
  <si>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</si>
  <si>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</si>
  <si>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</si>
  <si>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</si>
  <si>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</si>
  <si>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</si>
  <si>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</si>
  <si>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</si>
  <si>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</si>
  <si>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</si>
  <si>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</si>
  <si>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</si>
  <si>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</si>
  <si>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</si>
  <si>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</si>
  <si>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</si>
  <si>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</si>
  <si>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</si>
  <si>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</si>
  <si>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</si>
  <si>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</si>
  <si>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</si>
  <si>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</si>
  <si>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</si>
  <si>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</si>
  <si>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</si>
  <si>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</si>
  <si>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No cuadran los valores con las dos cotizaciones  que anexó</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</si>
  <si>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</si>
  <si>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</si>
  <si>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</si>
  <si>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</si>
  <si>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</si>
  <si>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</si>
  <si>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</si>
  <si>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</si>
  <si>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</si>
  <si>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</si>
  <si>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</si>
  <si>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</si>
  <si>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</si>
  <si>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</si>
  <si>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</si>
  <si>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</si>
  <si>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</si>
  <si>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</si>
  <si>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</si>
  <si>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</si>
  <si>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</si>
  <si>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</si>
  <si>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</si>
  <si>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</si>
  <si>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</si>
  <si>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</si>
  <si>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</si>
  <si>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</si>
  <si>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</si>
  <si>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</si>
  <si>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</si>
  <si>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</si>
  <si>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</si>
  <si>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</si>
  <si>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</si>
  <si>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</si>
  <si>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</si>
  <si>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</si>
  <si>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</si>
  <si>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</si>
  <si>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</si>
  <si>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</si>
  <si>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</si>
  <si>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</si>
  <si>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</si>
  <si>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</si>
  <si>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</si>
  <si>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</si>
  <si>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</si>
  <si>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</si>
  <si>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</si>
  <si>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</si>
  <si>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</si>
  <si>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</si>
  <si>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</si>
  <si>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</si>
  <si>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</si>
  <si>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</si>
  <si>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</si>
  <si>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</si>
  <si>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</si>
  <si>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</si>
  <si>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</si>
  <si>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</si>
  <si>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</si>
  <si>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</si>
  <si>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</si>
  <si>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</si>
  <si>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</si>
  <si>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</si>
  <si>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</si>
  <si>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</si>
  <si>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</si>
  <si>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</si>
  <si>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</si>
  <si>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</si>
  <si>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</si>
  <si>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</si>
  <si>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</si>
  <si>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</si>
  <si>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</si>
  <si>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</si>
  <si>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2,4 m*30 cm, calibre 16, reflectivo tipo 1</t>
  </si>
  <si>
    <t>Tablero en lámina galvanizada de 1,2 cm*0,4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</si>
  <si>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</si>
  <si>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</si>
  <si>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</si>
  <si>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</si>
  <si>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</si>
  <si>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</si>
  <si>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</si>
  <si>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Tubo para cerramiento, calibre 16 de 2,7m (cerramientos en malla)</t>
  </si>
  <si>
    <t>Unión en PVC RD21 de 1´´ (para anclajes)</t>
  </si>
  <si>
    <t>Tubo corrugado de acero galvanizado MP-68</t>
  </si>
  <si>
    <t>Tubo metálico con recubrimiento bituminoso de lámina calibre 12 y diámetro de 60''</t>
  </si>
  <si>
    <t>Tubo concreto reforzado 900mm (tipo 2)</t>
  </si>
  <si>
    <t>Tubo concreto reforzado 900mm (tipo 1)</t>
  </si>
  <si>
    <t>Tubería PVC de 1´´ (para escamas en concreto)</t>
  </si>
  <si>
    <t>Tubería Perforada en PVC de 2´´</t>
  </si>
  <si>
    <t>Tubería en H de D=1/4´´, H=1.40m, A=0.20m (baranda metálica)</t>
  </si>
  <si>
    <t>Tubería de 10´´ PAA vaciado tremi de 4 mts</t>
  </si>
  <si>
    <t>Tubería D=4´´ tipo pesado, E=2mm (baranda metálica)</t>
  </si>
  <si>
    <t>Trompetas de 12 torones (tensionamiento)</t>
  </si>
  <si>
    <t>Triturado tamaño 1/2''</t>
  </si>
  <si>
    <t>Tramo recto para defensas metálicas (4,13m)</t>
  </si>
  <si>
    <t>Tierra común</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</si>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</sst>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 numFmtId="179" formatCode="&quot;$&quot;\ #,##0.00"/>
  </numFmts>
  <fonts count="49">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1"/>
      <color theme="4" tint="-0.249977111117893"/>
      <name val="Arial"/>
      <family val="2"/>
    </font>
    <font>
      <b/>
      <sz val="10"/>
      <color indexed="81"/>
      <name val="Tahoma"/>
      <family val="2"/>
    </font>
    <font>
      <sz val="10"/>
      <color indexed="81"/>
      <name val="Tahoma"/>
      <family val="2"/>
    </font>
    <font>
      <b/>
      <i/>
      <sz val="11"/>
      <color theme="4" tint="-0.249977111117893"/>
      <name val="Arial"/>
      <family val="2"/>
    </font>
    <font>
      <sz val="12"/>
      <color rgb="FF000000"/>
      <name val="Calibri"/>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5" tint="0.59999389629810485"/>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4">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8" fontId="8" fillId="0" borderId="47" xfId="7" applyNumberFormat="1" applyFont="1" applyFill="1" applyBorder="1" applyAlignment="1" applyProtection="1">
      <alignment horizontal="right" vertical="top" wrapText="1"/>
    </xf>
    <xf numFmtId="2" fontId="8" fillId="7" borderId="23" xfId="0" applyNumberFormat="1" applyFont="1" applyFill="1" applyBorder="1" applyAlignment="1">
      <alignment horizontal="right"/>
    </xf>
    <xf numFmtId="2" fontId="44" fillId="7" borderId="43" xfId="0" applyNumberFormat="1" applyFont="1" applyFill="1" applyBorder="1" applyAlignment="1">
      <alignment horizontal="right"/>
    </xf>
    <xf numFmtId="2" fontId="47" fillId="7" borderId="43" xfId="0" applyNumberFormat="1" applyFont="1" applyFill="1" applyBorder="1" applyAlignment="1">
      <alignment horizontal="right"/>
    </xf>
    <xf numFmtId="3" fontId="0" fillId="18" borderId="0" xfId="0" applyNumberFormat="1" applyFill="1" applyProtection="1"/>
    <xf numFmtId="9" fontId="0" fillId="18" borderId="0" xfId="0" applyNumberFormat="1" applyFill="1" applyProtection="1"/>
    <xf numFmtId="0" fontId="48" fillId="0" borderId="0" xfId="0" applyFont="1" applyFill="1" applyAlignment="1" applyProtection="1">
      <alignment horizontal="justify"/>
    </xf>
    <xf numFmtId="0" fontId="0" fillId="0" borderId="0" xfId="0" applyFill="1" applyAlignment="1" applyProtection="1">
      <alignment horizontal="justify"/>
    </xf>
    <xf numFmtId="164" fontId="7" fillId="25" borderId="6" xfId="11" applyFont="1" applyFill="1" applyBorder="1" applyProtection="1">
      <protection locked="0"/>
    </xf>
    <xf numFmtId="164" fontId="3" fillId="5" borderId="4" xfId="11" applyFont="1" applyFill="1" applyBorder="1" applyProtection="1">
      <protection locked="0"/>
    </xf>
    <xf numFmtId="164" fontId="3" fillId="29" borderId="4" xfId="11" applyFont="1" applyFill="1" applyBorder="1" applyProtection="1">
      <protection locked="0"/>
    </xf>
    <xf numFmtId="164" fontId="3" fillId="16" borderId="63" xfId="11" applyFont="1" applyFill="1" applyBorder="1" applyProtection="1">
      <protection locked="0"/>
    </xf>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9"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0" fillId="25" borderId="15" xfId="2" quotePrefix="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9"/>
      <color rgb="FFFFFFCC"/>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BOLIVAR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3</xdr:col>
      <xdr:colOff>95250</xdr:colOff>
      <xdr:row>0</xdr:row>
      <xdr:rowOff>158750</xdr:rowOff>
    </xdr:from>
    <xdr:to>
      <xdr:col>3</xdr:col>
      <xdr:colOff>1942498</xdr:colOff>
      <xdr:row>0</xdr:row>
      <xdr:rowOff>1000071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9461500" y="1587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0</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4351264</xdr:colOff>
      <xdr:row>0</xdr:row>
      <xdr:rowOff>196405</xdr:rowOff>
    </xdr:from>
    <xdr:to>
      <xdr:col>3</xdr:col>
      <xdr:colOff>1054166</xdr:colOff>
      <xdr:row>1</xdr:row>
      <xdr:rowOff>31749</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5885847" y="196405"/>
          <a:ext cx="1581819" cy="67142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5" sqref="A15"/>
    </sheetView>
  </sheetViews>
  <sheetFormatPr baseColWidth="10" defaultRowHeight="15"/>
  <cols>
    <col min="3" max="3" width="12.42578125" customWidth="1"/>
    <col min="8" max="8" width="83" customWidth="1"/>
    <col min="26" max="26" width="9.42578125" customWidth="1"/>
    <col min="27" max="27" width="11" customWidth="1"/>
  </cols>
  <sheetData>
    <row r="1" spans="1:38" ht="15.75" thickTop="1">
      <c r="A1" s="117"/>
      <c r="B1" s="118"/>
      <c r="C1" s="118"/>
      <c r="D1" s="118"/>
      <c r="E1" s="118"/>
      <c r="F1" s="118"/>
      <c r="G1" s="118"/>
      <c r="H1" s="119"/>
      <c r="Z1" s="220"/>
      <c r="AA1" s="220"/>
      <c r="AB1" s="220"/>
      <c r="AC1" s="220"/>
      <c r="AD1" s="220"/>
      <c r="AE1" s="220"/>
      <c r="AF1" s="220"/>
      <c r="AG1" s="220"/>
      <c r="AH1" s="220"/>
      <c r="AI1" s="220"/>
      <c r="AJ1" s="220"/>
      <c r="AK1" s="220"/>
      <c r="AL1" s="220"/>
    </row>
    <row r="2" spans="1:38">
      <c r="A2" s="120"/>
      <c r="B2" s="121"/>
      <c r="C2" s="121"/>
      <c r="D2" s="121"/>
      <c r="E2" s="121"/>
      <c r="F2" s="121"/>
      <c r="G2" s="121"/>
      <c r="H2" s="122"/>
      <c r="Z2" s="220"/>
      <c r="AA2" s="220"/>
      <c r="AB2" s="220"/>
      <c r="AC2" s="220"/>
      <c r="AD2" s="220"/>
      <c r="AE2" s="220"/>
      <c r="AF2" s="220"/>
      <c r="AG2" s="220"/>
      <c r="AH2" s="220"/>
      <c r="AI2" s="220"/>
      <c r="AJ2" s="220"/>
      <c r="AK2" s="220"/>
      <c r="AL2" s="220"/>
    </row>
    <row r="3" spans="1:38">
      <c r="A3" s="120"/>
      <c r="B3" s="121"/>
      <c r="C3" s="121"/>
      <c r="D3" s="121"/>
      <c r="E3" s="121"/>
      <c r="F3" s="121"/>
      <c r="G3" s="121"/>
      <c r="H3" s="122"/>
      <c r="Z3" s="220"/>
      <c r="AA3" s="220"/>
      <c r="AB3" s="220"/>
      <c r="AC3" s="220"/>
      <c r="AD3" s="220"/>
      <c r="AE3" s="220"/>
      <c r="AF3" s="220"/>
      <c r="AG3" s="220"/>
      <c r="AH3" s="220"/>
      <c r="AI3" s="220"/>
      <c r="AJ3" s="220"/>
      <c r="AK3" s="220"/>
      <c r="AL3" s="220"/>
    </row>
    <row r="4" spans="1:38">
      <c r="A4" s="120"/>
      <c r="B4" s="121"/>
      <c r="C4" s="121"/>
      <c r="D4" s="121"/>
      <c r="E4" s="121"/>
      <c r="F4" s="121"/>
      <c r="G4" s="121"/>
      <c r="H4" s="122"/>
      <c r="Z4" s="220"/>
      <c r="AA4" s="220"/>
      <c r="AB4" s="220"/>
      <c r="AC4" s="220"/>
      <c r="AD4" s="220"/>
      <c r="AE4" s="220"/>
      <c r="AF4" s="220"/>
      <c r="AG4" s="220"/>
      <c r="AH4" s="220"/>
      <c r="AI4" s="220"/>
      <c r="AJ4" s="220"/>
      <c r="AK4" s="220"/>
      <c r="AL4" s="220"/>
    </row>
    <row r="5" spans="1:38">
      <c r="A5" s="120"/>
      <c r="B5" s="121"/>
      <c r="C5" s="121"/>
      <c r="D5" s="121"/>
      <c r="E5" s="121"/>
      <c r="F5" s="121"/>
      <c r="G5" s="121"/>
      <c r="H5" s="122"/>
      <c r="Z5" s="220"/>
      <c r="AA5" s="220"/>
      <c r="AB5" s="220"/>
      <c r="AC5" s="220"/>
      <c r="AD5" s="220"/>
      <c r="AE5" s="220"/>
      <c r="AF5" s="220"/>
      <c r="AG5" s="220"/>
      <c r="AH5" s="220"/>
      <c r="AI5" s="220"/>
      <c r="AJ5" s="220"/>
      <c r="AK5" s="220"/>
      <c r="AL5" s="220"/>
    </row>
    <row r="6" spans="1:38">
      <c r="A6" s="120"/>
      <c r="B6" s="121"/>
      <c r="C6" s="121"/>
      <c r="D6" s="121"/>
      <c r="E6" s="121"/>
      <c r="F6" s="121"/>
      <c r="G6" s="121"/>
      <c r="H6" s="122"/>
      <c r="Z6" s="220"/>
      <c r="AA6" s="220"/>
      <c r="AB6" s="220"/>
      <c r="AC6" s="220"/>
      <c r="AD6" s="220"/>
      <c r="AE6" s="220"/>
      <c r="AF6" s="220"/>
      <c r="AG6" s="220"/>
      <c r="AH6" s="220"/>
      <c r="AI6" s="220"/>
      <c r="AJ6" s="220"/>
      <c r="AK6" s="220"/>
      <c r="AL6" s="220"/>
    </row>
    <row r="7" spans="1:38">
      <c r="A7" s="120"/>
      <c r="B7" s="121"/>
      <c r="C7" s="121"/>
      <c r="D7" s="121"/>
      <c r="E7" s="121"/>
      <c r="F7" s="121"/>
      <c r="G7" s="121"/>
      <c r="H7" s="122"/>
      <c r="Z7" s="220"/>
      <c r="AA7" s="220"/>
      <c r="AB7" s="220"/>
      <c r="AC7" s="220"/>
      <c r="AD7" s="220"/>
      <c r="AE7" s="220"/>
      <c r="AF7" s="220"/>
      <c r="AG7" s="220"/>
      <c r="AH7" s="220"/>
      <c r="AI7" s="220"/>
      <c r="AJ7" s="220"/>
      <c r="AK7" s="220"/>
      <c r="AL7" s="220"/>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19"/>
      <c r="AA8" s="220"/>
      <c r="AB8" s="220"/>
      <c r="AC8" s="220"/>
      <c r="AD8" s="220"/>
      <c r="AE8" s="220"/>
      <c r="AF8" s="220"/>
      <c r="AG8" s="220"/>
      <c r="AH8" s="220"/>
      <c r="AI8" s="220"/>
      <c r="AJ8" s="220"/>
      <c r="AK8" s="220"/>
      <c r="AL8" s="220"/>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19"/>
      <c r="AA9" s="220"/>
      <c r="AB9" s="220"/>
      <c r="AC9" s="220"/>
      <c r="AD9" s="220"/>
      <c r="AE9" s="220"/>
      <c r="AF9" s="220"/>
      <c r="AG9" s="220"/>
      <c r="AH9" s="220"/>
      <c r="AI9" s="220"/>
      <c r="AJ9" s="220"/>
      <c r="AK9" s="220"/>
      <c r="AL9" s="220"/>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19"/>
      <c r="AA10" s="220"/>
      <c r="AB10" s="220"/>
      <c r="AC10" s="220"/>
      <c r="AD10" s="220"/>
      <c r="AE10" s="220"/>
      <c r="AF10" s="220"/>
      <c r="AG10" s="220"/>
      <c r="AH10" s="220"/>
      <c r="AI10" s="220"/>
      <c r="AJ10" s="220"/>
      <c r="AK10" s="220"/>
      <c r="AL10" s="220"/>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19"/>
      <c r="AA11" s="220"/>
      <c r="AB11" s="220"/>
      <c r="AC11" s="220"/>
      <c r="AD11" s="220"/>
      <c r="AE11" s="220"/>
      <c r="AF11" s="220"/>
      <c r="AG11" s="220"/>
      <c r="AH11" s="220"/>
      <c r="AI11" s="220"/>
      <c r="AJ11" s="220"/>
      <c r="AK11" s="220"/>
      <c r="AL11" s="220"/>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19"/>
      <c r="AA12" s="220"/>
      <c r="AB12" s="220"/>
      <c r="AC12" s="220"/>
      <c r="AD12" s="220"/>
      <c r="AE12" s="220"/>
      <c r="AF12" s="220"/>
      <c r="AG12" s="220"/>
      <c r="AH12" s="220"/>
      <c r="AI12" s="220"/>
      <c r="AJ12" s="220"/>
      <c r="AK12" s="220"/>
      <c r="AL12" s="220"/>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19"/>
      <c r="AA13" s="220"/>
      <c r="AB13" s="220"/>
      <c r="AC13" s="220"/>
      <c r="AD13" s="220"/>
      <c r="AE13" s="220"/>
      <c r="AF13" s="220"/>
      <c r="AG13" s="220"/>
      <c r="AH13" s="220"/>
      <c r="AI13" s="220"/>
      <c r="AJ13" s="220"/>
      <c r="AK13" s="220"/>
      <c r="AL13" s="220"/>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19"/>
      <c r="AA14" s="220"/>
      <c r="AB14" s="220"/>
      <c r="AC14" s="220"/>
      <c r="AD14" s="220"/>
      <c r="AE14" s="220"/>
      <c r="AF14" s="220"/>
      <c r="AG14" s="220"/>
      <c r="AH14" s="220"/>
      <c r="AI14" s="220"/>
      <c r="AJ14" s="220"/>
      <c r="AK14" s="220"/>
      <c r="AL14" s="220"/>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19"/>
      <c r="AA15" s="220"/>
      <c r="AB15" s="220"/>
      <c r="AC15" s="220"/>
      <c r="AD15" s="220"/>
      <c r="AE15" s="220"/>
      <c r="AF15" s="220"/>
      <c r="AG15" s="220"/>
      <c r="AH15" s="220"/>
      <c r="AI15" s="220"/>
      <c r="AJ15" s="220"/>
      <c r="AK15" s="220"/>
      <c r="AL15" s="220"/>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19"/>
      <c r="AA16" s="220"/>
      <c r="AB16" s="220"/>
      <c r="AC16" s="220"/>
      <c r="AD16" s="220"/>
      <c r="AE16" s="220"/>
      <c r="AF16" s="220"/>
      <c r="AG16" s="220"/>
      <c r="AH16" s="220"/>
      <c r="AI16" s="220"/>
      <c r="AJ16" s="220"/>
      <c r="AK16" s="220"/>
      <c r="AL16" s="220"/>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19"/>
      <c r="AA17" s="220"/>
      <c r="AB17" s="220"/>
      <c r="AC17" s="220"/>
      <c r="AD17" s="220"/>
      <c r="AE17" s="220"/>
      <c r="AF17" s="220"/>
      <c r="AG17" s="220"/>
      <c r="AH17" s="220"/>
      <c r="AI17" s="220"/>
      <c r="AJ17" s="220"/>
      <c r="AK17" s="220"/>
      <c r="AL17" s="220"/>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19"/>
      <c r="AA18" s="220"/>
      <c r="AB18" s="220"/>
      <c r="AC18" s="220"/>
      <c r="AD18" s="220"/>
      <c r="AE18" s="220"/>
      <c r="AF18" s="220"/>
      <c r="AG18" s="220"/>
      <c r="AH18" s="220"/>
      <c r="AI18" s="220"/>
      <c r="AJ18" s="220"/>
      <c r="AK18" s="220"/>
      <c r="AL18" s="220"/>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19"/>
      <c r="AA19" s="220"/>
      <c r="AB19" s="220"/>
      <c r="AC19" s="220"/>
      <c r="AD19" s="220"/>
      <c r="AE19" s="220"/>
      <c r="AF19" s="220"/>
      <c r="AG19" s="220"/>
      <c r="AH19" s="220"/>
      <c r="AI19" s="220"/>
      <c r="AJ19" s="220"/>
      <c r="AK19" s="220"/>
      <c r="AL19" s="220"/>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19"/>
      <c r="AA20" s="220"/>
      <c r="AB20" s="220"/>
      <c r="AC20" s="220"/>
      <c r="AD20" s="220"/>
      <c r="AE20" s="220"/>
      <c r="AF20" s="220"/>
      <c r="AG20" s="220"/>
      <c r="AH20" s="220"/>
      <c r="AI20" s="220"/>
      <c r="AJ20" s="220"/>
      <c r="AK20" s="220"/>
      <c r="AL20" s="220"/>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19"/>
      <c r="AA21" s="220"/>
      <c r="AB21" s="220"/>
      <c r="AC21" s="220"/>
      <c r="AD21" s="220"/>
      <c r="AE21" s="220"/>
      <c r="AF21" s="220"/>
      <c r="AG21" s="220"/>
      <c r="AH21" s="220"/>
      <c r="AI21" s="220"/>
      <c r="AJ21" s="220"/>
      <c r="AK21" s="220"/>
      <c r="AL21" s="220"/>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19"/>
      <c r="AA22" s="220"/>
      <c r="AB22" s="220"/>
      <c r="AC22" s="220"/>
      <c r="AD22" s="220"/>
      <c r="AE22" s="220"/>
      <c r="AF22" s="220"/>
      <c r="AG22" s="220"/>
      <c r="AH22" s="220"/>
      <c r="AI22" s="220"/>
      <c r="AJ22" s="220"/>
      <c r="AK22" s="220"/>
      <c r="AL22" s="220"/>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19"/>
      <c r="AA23" s="220"/>
      <c r="AB23" s="220"/>
      <c r="AC23" s="220"/>
      <c r="AD23" s="220"/>
      <c r="AE23" s="220"/>
      <c r="AF23" s="220"/>
      <c r="AG23" s="220"/>
      <c r="AH23" s="220"/>
      <c r="AI23" s="220"/>
      <c r="AJ23" s="220"/>
      <c r="AK23" s="220"/>
      <c r="AL23" s="220"/>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19"/>
      <c r="AA24" s="220"/>
      <c r="AB24" s="220"/>
      <c r="AC24" s="220"/>
      <c r="AD24" s="220"/>
      <c r="AE24" s="220"/>
      <c r="AF24" s="220"/>
      <c r="AG24" s="220"/>
      <c r="AH24" s="220"/>
      <c r="AI24" s="220"/>
      <c r="AJ24" s="220"/>
      <c r="AK24" s="220"/>
      <c r="AL24" s="220"/>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19"/>
      <c r="AA25" s="220"/>
      <c r="AB25" s="220"/>
      <c r="AC25" s="220"/>
      <c r="AD25" s="220"/>
      <c r="AE25" s="220"/>
      <c r="AF25" s="220"/>
      <c r="AG25" s="220"/>
      <c r="AH25" s="220"/>
      <c r="AI25" s="220"/>
      <c r="AJ25" s="220"/>
      <c r="AK25" s="220"/>
      <c r="AL25" s="220"/>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19"/>
      <c r="AA26" s="220"/>
      <c r="AB26" s="220"/>
      <c r="AC26" s="220"/>
      <c r="AD26" s="220"/>
      <c r="AE26" s="220"/>
      <c r="AF26" s="220"/>
      <c r="AG26" s="220"/>
      <c r="AH26" s="220"/>
      <c r="AI26" s="220"/>
      <c r="AJ26" s="220"/>
      <c r="AK26" s="220"/>
      <c r="AL26" s="220"/>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19"/>
      <c r="AA27" s="220"/>
      <c r="AB27" s="220"/>
      <c r="AC27" s="220"/>
      <c r="AD27" s="220"/>
      <c r="AE27" s="220"/>
      <c r="AF27" s="220"/>
      <c r="AG27" s="220"/>
      <c r="AH27" s="220"/>
      <c r="AI27" s="220"/>
      <c r="AJ27" s="220"/>
      <c r="AK27" s="220"/>
      <c r="AL27" s="220"/>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19"/>
      <c r="AA28" s="220"/>
      <c r="AB28" s="220"/>
      <c r="AC28" s="220"/>
      <c r="AD28" s="220"/>
      <c r="AE28" s="220"/>
      <c r="AF28" s="220"/>
      <c r="AG28" s="220"/>
      <c r="AH28" s="220"/>
      <c r="AI28" s="220"/>
      <c r="AJ28" s="220"/>
      <c r="AK28" s="220"/>
      <c r="AL28" s="220"/>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19"/>
      <c r="AA29" s="220"/>
      <c r="AB29" s="220"/>
      <c r="AC29" s="220"/>
      <c r="AD29" s="220"/>
      <c r="AE29" s="220"/>
      <c r="AF29" s="220"/>
      <c r="AG29" s="220"/>
      <c r="AH29" s="220"/>
      <c r="AI29" s="220"/>
      <c r="AJ29" s="220"/>
      <c r="AK29" s="220"/>
      <c r="AL29" s="220"/>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19"/>
      <c r="AA30" s="220"/>
      <c r="AB30" s="220"/>
      <c r="AC30" s="220"/>
      <c r="AD30" s="220"/>
      <c r="AE30" s="220"/>
      <c r="AF30" s="220"/>
      <c r="AG30" s="220"/>
      <c r="AH30" s="220"/>
      <c r="AI30" s="220"/>
      <c r="AJ30" s="220"/>
      <c r="AK30" s="220"/>
      <c r="AL30" s="220"/>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19"/>
      <c r="AA31" s="220"/>
      <c r="AB31" s="220"/>
      <c r="AC31" s="220"/>
      <c r="AD31" s="220"/>
      <c r="AE31" s="220"/>
      <c r="AF31" s="220"/>
      <c r="AG31" s="220"/>
      <c r="AH31" s="220"/>
      <c r="AI31" s="220"/>
      <c r="AJ31" s="220"/>
      <c r="AK31" s="220"/>
      <c r="AL31" s="220"/>
    </row>
    <row r="32" spans="1:38">
      <c r="A32" s="673"/>
      <c r="B32" s="673"/>
      <c r="C32" s="673"/>
      <c r="D32" s="673"/>
      <c r="E32" s="673"/>
      <c r="F32" s="673"/>
      <c r="G32" s="673"/>
      <c r="H32" s="673"/>
      <c r="I32" s="121"/>
      <c r="J32" s="121"/>
      <c r="K32" s="121"/>
      <c r="L32" s="121"/>
      <c r="M32" s="121"/>
      <c r="N32" s="121"/>
      <c r="O32" s="121"/>
      <c r="P32" s="121"/>
      <c r="Q32" s="121"/>
      <c r="R32" s="121"/>
      <c r="S32" s="121"/>
      <c r="T32" s="121"/>
      <c r="U32" s="121"/>
      <c r="V32" s="121"/>
      <c r="W32" s="121"/>
      <c r="X32" s="121"/>
      <c r="Y32" s="121"/>
      <c r="Z32" s="219"/>
      <c r="AA32" s="220"/>
      <c r="AB32" s="220"/>
      <c r="AC32" s="220"/>
      <c r="AD32" s="220"/>
      <c r="AE32" s="220"/>
      <c r="AF32" s="220"/>
      <c r="AG32" s="220"/>
      <c r="AH32" s="220"/>
      <c r="AI32" s="220"/>
      <c r="AJ32" s="220"/>
      <c r="AK32" s="220"/>
      <c r="AL32" s="220"/>
    </row>
    <row r="33" spans="1:38">
      <c r="A33" s="673"/>
      <c r="B33" s="673"/>
      <c r="C33" s="673"/>
      <c r="D33" s="673"/>
      <c r="E33" s="673"/>
      <c r="F33" s="673"/>
      <c r="G33" s="673"/>
      <c r="H33" s="673"/>
      <c r="I33" s="121"/>
      <c r="J33" s="121"/>
      <c r="K33" s="121"/>
      <c r="L33" s="121"/>
      <c r="M33" s="121"/>
      <c r="N33" s="121"/>
      <c r="O33" s="121"/>
      <c r="P33" s="121"/>
      <c r="Q33" s="121"/>
      <c r="R33" s="121"/>
      <c r="S33" s="121"/>
      <c r="T33" s="121"/>
      <c r="U33" s="121"/>
      <c r="V33" s="121"/>
      <c r="W33" s="121"/>
      <c r="X33" s="121"/>
      <c r="Y33" s="121"/>
      <c r="Z33" s="219"/>
      <c r="AA33" s="220"/>
      <c r="AB33" s="220"/>
      <c r="AC33" s="220"/>
      <c r="AD33" s="220"/>
      <c r="AE33" s="220"/>
      <c r="AF33" s="220"/>
      <c r="AG33" s="220"/>
      <c r="AH33" s="220"/>
      <c r="AI33" s="220"/>
      <c r="AJ33" s="220"/>
      <c r="AK33" s="220"/>
      <c r="AL33" s="220"/>
    </row>
    <row r="34" spans="1:38">
      <c r="A34" s="673"/>
      <c r="B34" s="673"/>
      <c r="C34" s="673"/>
      <c r="D34" s="673"/>
      <c r="E34" s="673"/>
      <c r="F34" s="673"/>
      <c r="G34" s="673"/>
      <c r="H34" s="673"/>
      <c r="I34" s="121"/>
      <c r="J34" s="121"/>
      <c r="K34" s="121"/>
      <c r="L34" s="121"/>
      <c r="M34" s="121"/>
      <c r="N34" s="121"/>
      <c r="O34" s="121"/>
      <c r="P34" s="121"/>
      <c r="Q34" s="121"/>
      <c r="R34" s="121"/>
      <c r="S34" s="121"/>
      <c r="T34" s="121"/>
      <c r="U34" s="121"/>
      <c r="V34" s="121"/>
      <c r="W34" s="121"/>
      <c r="X34" s="121"/>
      <c r="Y34" s="121"/>
      <c r="Z34" s="219"/>
      <c r="AA34" s="220"/>
      <c r="AB34" s="220"/>
      <c r="AC34" s="220"/>
      <c r="AD34" s="220"/>
      <c r="AE34" s="220"/>
      <c r="AF34" s="220"/>
      <c r="AG34" s="220"/>
      <c r="AH34" s="220"/>
      <c r="AI34" s="220"/>
      <c r="AJ34" s="220"/>
      <c r="AK34" s="220"/>
      <c r="AL34" s="220"/>
    </row>
    <row r="35" spans="1:38">
      <c r="A35" s="673"/>
      <c r="B35" s="673"/>
      <c r="C35" s="673"/>
      <c r="D35" s="673"/>
      <c r="E35" s="673"/>
      <c r="F35" s="673"/>
      <c r="G35" s="673"/>
      <c r="H35" s="673"/>
      <c r="I35" s="121"/>
      <c r="J35" s="121"/>
      <c r="K35" s="121"/>
      <c r="L35" s="121"/>
      <c r="M35" s="121"/>
      <c r="N35" s="121"/>
      <c r="O35" s="121"/>
      <c r="P35" s="121"/>
      <c r="Q35" s="121"/>
      <c r="R35" s="121"/>
      <c r="S35" s="121"/>
      <c r="T35" s="121"/>
      <c r="U35" s="121"/>
      <c r="V35" s="121"/>
      <c r="W35" s="121"/>
      <c r="X35" s="121"/>
      <c r="Y35" s="121"/>
      <c r="Z35" s="219"/>
      <c r="AA35" s="220"/>
      <c r="AB35" s="220"/>
      <c r="AC35" s="220"/>
      <c r="AD35" s="220"/>
      <c r="AE35" s="220"/>
      <c r="AF35" s="220"/>
      <c r="AG35" s="220"/>
      <c r="AH35" s="220"/>
      <c r="AI35" s="220"/>
      <c r="AJ35" s="220"/>
      <c r="AK35" s="220"/>
      <c r="AL35" s="220"/>
    </row>
    <row r="36" spans="1:38">
      <c r="A36" s="673"/>
      <c r="B36" s="673"/>
      <c r="C36" s="673"/>
      <c r="D36" s="673"/>
      <c r="E36" s="673"/>
      <c r="F36" s="673"/>
      <c r="G36" s="673"/>
      <c r="H36" s="673"/>
      <c r="I36" s="121"/>
      <c r="J36" s="121"/>
      <c r="K36" s="121"/>
      <c r="L36" s="121"/>
      <c r="M36" s="121"/>
      <c r="N36" s="121"/>
      <c r="O36" s="121"/>
      <c r="P36" s="121"/>
      <c r="Q36" s="121"/>
      <c r="R36" s="121"/>
      <c r="S36" s="121"/>
      <c r="T36" s="121"/>
      <c r="U36" s="121"/>
      <c r="V36" s="121"/>
      <c r="W36" s="121"/>
      <c r="X36" s="121"/>
      <c r="Y36" s="121"/>
      <c r="Z36" s="219"/>
      <c r="AA36" s="220"/>
      <c r="AB36" s="220"/>
      <c r="AC36" s="220"/>
      <c r="AD36" s="220"/>
      <c r="AE36" s="220"/>
      <c r="AF36" s="220"/>
      <c r="AG36" s="220"/>
      <c r="AH36" s="220"/>
      <c r="AI36" s="220"/>
      <c r="AJ36" s="220"/>
      <c r="AK36" s="220"/>
      <c r="AL36" s="220"/>
    </row>
    <row r="37" spans="1:38">
      <c r="A37" s="673"/>
      <c r="B37" s="673"/>
      <c r="C37" s="673"/>
      <c r="D37" s="673"/>
      <c r="E37" s="673"/>
      <c r="F37" s="673"/>
      <c r="G37" s="673"/>
      <c r="H37" s="673"/>
      <c r="I37" s="121"/>
      <c r="J37" s="121"/>
      <c r="K37" s="121"/>
      <c r="L37" s="121"/>
      <c r="M37" s="121"/>
      <c r="N37" s="121"/>
      <c r="O37" s="121"/>
      <c r="P37" s="121"/>
      <c r="Q37" s="121"/>
      <c r="R37" s="121"/>
      <c r="S37" s="121"/>
      <c r="T37" s="121"/>
      <c r="U37" s="121"/>
      <c r="V37" s="121"/>
      <c r="W37" s="121"/>
      <c r="X37" s="121"/>
      <c r="Y37" s="121"/>
      <c r="Z37" s="219"/>
      <c r="AA37" s="220"/>
      <c r="AB37" s="220"/>
      <c r="AC37" s="220"/>
      <c r="AD37" s="220"/>
      <c r="AE37" s="220"/>
      <c r="AF37" s="220"/>
      <c r="AG37" s="220"/>
      <c r="AH37" s="220"/>
      <c r="AI37" s="220"/>
      <c r="AJ37" s="220"/>
      <c r="AK37" s="220"/>
      <c r="AL37" s="220"/>
    </row>
    <row r="38" spans="1:38">
      <c r="A38" s="673"/>
      <c r="B38" s="673"/>
      <c r="C38" s="673"/>
      <c r="D38" s="673"/>
      <c r="E38" s="673"/>
      <c r="F38" s="673"/>
      <c r="G38" s="673"/>
      <c r="H38" s="673"/>
      <c r="I38" s="121"/>
      <c r="J38" s="121"/>
      <c r="K38" s="121"/>
      <c r="L38" s="121"/>
      <c r="M38" s="121"/>
      <c r="N38" s="121"/>
      <c r="O38" s="121"/>
      <c r="P38" s="121"/>
      <c r="Q38" s="121"/>
      <c r="R38" s="121"/>
      <c r="S38" s="121"/>
      <c r="T38" s="121"/>
      <c r="U38" s="121"/>
      <c r="V38" s="121"/>
      <c r="W38" s="121"/>
      <c r="X38" s="121"/>
      <c r="Y38" s="121"/>
      <c r="Z38" s="219"/>
      <c r="AA38" s="220"/>
      <c r="AB38" s="220"/>
      <c r="AC38" s="220"/>
      <c r="AD38" s="220"/>
      <c r="AE38" s="220"/>
      <c r="AF38" s="220"/>
      <c r="AG38" s="220"/>
      <c r="AH38" s="220"/>
      <c r="AI38" s="220"/>
      <c r="AJ38" s="220"/>
      <c r="AK38" s="220"/>
      <c r="AL38" s="220"/>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19"/>
      <c r="AA39" s="220"/>
      <c r="AB39" s="220"/>
      <c r="AC39" s="220"/>
      <c r="AD39" s="220"/>
      <c r="AE39" s="220"/>
      <c r="AF39" s="220"/>
      <c r="AG39" s="220"/>
      <c r="AH39" s="220"/>
      <c r="AI39" s="220"/>
      <c r="AJ39" s="220"/>
      <c r="AK39" s="220"/>
      <c r="AL39" s="220"/>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19"/>
      <c r="AA40" s="220"/>
      <c r="AB40" s="220"/>
      <c r="AC40" s="220"/>
      <c r="AD40" s="220"/>
      <c r="AE40" s="220"/>
      <c r="AF40" s="220"/>
      <c r="AG40" s="220"/>
      <c r="AH40" s="220"/>
      <c r="AI40" s="220"/>
      <c r="AJ40" s="220"/>
      <c r="AK40" s="220"/>
      <c r="AL40" s="220"/>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19"/>
      <c r="AA41" s="220"/>
      <c r="AB41" s="220"/>
      <c r="AC41" s="220"/>
      <c r="AD41" s="220"/>
      <c r="AE41" s="220"/>
      <c r="AF41" s="220"/>
      <c r="AG41" s="220"/>
      <c r="AH41" s="220"/>
      <c r="AI41" s="220"/>
      <c r="AJ41" s="220"/>
      <c r="AK41" s="220"/>
      <c r="AL41" s="220"/>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19"/>
      <c r="AA42" s="220"/>
      <c r="AB42" s="220"/>
      <c r="AC42" s="220"/>
      <c r="AD42" s="220"/>
      <c r="AE42" s="220"/>
      <c r="AF42" s="220"/>
      <c r="AG42" s="220"/>
      <c r="AH42" s="220"/>
      <c r="AI42" s="220"/>
      <c r="AJ42" s="220"/>
      <c r="AK42" s="220"/>
      <c r="AL42" s="220"/>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19"/>
      <c r="AA43" s="220"/>
      <c r="AB43" s="220"/>
      <c r="AC43" s="220"/>
      <c r="AD43" s="220"/>
      <c r="AE43" s="220"/>
      <c r="AF43" s="220"/>
      <c r="AG43" s="220"/>
      <c r="AH43" s="220"/>
      <c r="AI43" s="220"/>
      <c r="AJ43" s="220"/>
      <c r="AK43" s="220"/>
      <c r="AL43" s="220"/>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19"/>
      <c r="AA44" s="220"/>
      <c r="AB44" s="220"/>
      <c r="AC44" s="220"/>
      <c r="AD44" s="220"/>
      <c r="AE44" s="220"/>
      <c r="AF44" s="220"/>
      <c r="AG44" s="220"/>
      <c r="AH44" s="220"/>
      <c r="AI44" s="220"/>
      <c r="AJ44" s="220"/>
      <c r="AK44" s="220"/>
      <c r="AL44" s="220"/>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19"/>
      <c r="AA45" s="220"/>
      <c r="AB45" s="220"/>
      <c r="AC45" s="220"/>
      <c r="AD45" s="220"/>
      <c r="AE45" s="220"/>
      <c r="AF45" s="220"/>
      <c r="AG45" s="220"/>
      <c r="AH45" s="220"/>
      <c r="AI45" s="220"/>
      <c r="AJ45" s="220"/>
      <c r="AK45" s="220"/>
      <c r="AL45" s="220"/>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19"/>
      <c r="AA46" s="220"/>
      <c r="AB46" s="220"/>
      <c r="AC46" s="220"/>
      <c r="AD46" s="220"/>
      <c r="AE46" s="220"/>
      <c r="AF46" s="220"/>
      <c r="AG46" s="220"/>
      <c r="AH46" s="220"/>
      <c r="AI46" s="220"/>
      <c r="AJ46" s="220"/>
      <c r="AK46" s="220"/>
      <c r="AL46" s="220"/>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19"/>
      <c r="AA47" s="220"/>
      <c r="AB47" s="220"/>
      <c r="AC47" s="220"/>
      <c r="AD47" s="220"/>
      <c r="AE47" s="220"/>
      <c r="AF47" s="220"/>
      <c r="AG47" s="220"/>
      <c r="AH47" s="220"/>
      <c r="AI47" s="220"/>
      <c r="AJ47" s="220"/>
      <c r="AK47" s="220"/>
      <c r="AL47" s="220"/>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19"/>
      <c r="AA48" s="220"/>
      <c r="AB48" s="220"/>
      <c r="AC48" s="220"/>
      <c r="AD48" s="220"/>
      <c r="AE48" s="220"/>
      <c r="AF48" s="220"/>
      <c r="AG48" s="220"/>
      <c r="AH48" s="220"/>
      <c r="AI48" s="220"/>
      <c r="AJ48" s="220"/>
      <c r="AK48" s="220"/>
      <c r="AL48" s="220"/>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19"/>
      <c r="AA49" s="220"/>
      <c r="AB49" s="220"/>
      <c r="AC49" s="220"/>
      <c r="AD49" s="220"/>
      <c r="AE49" s="220"/>
      <c r="AF49" s="220"/>
      <c r="AG49" s="220"/>
      <c r="AH49" s="220"/>
      <c r="AI49" s="220"/>
      <c r="AJ49" s="220"/>
      <c r="AK49" s="220"/>
      <c r="AL49" s="220"/>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19"/>
      <c r="AA50" s="220"/>
      <c r="AB50" s="220"/>
      <c r="AC50" s="220"/>
      <c r="AD50" s="220"/>
      <c r="AE50" s="220"/>
      <c r="AF50" s="220"/>
      <c r="AG50" s="220"/>
      <c r="AH50" s="220"/>
      <c r="AI50" s="220"/>
      <c r="AJ50" s="220"/>
      <c r="AK50" s="220"/>
      <c r="AL50" s="220"/>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19"/>
      <c r="AA51" s="220"/>
      <c r="AB51" s="220"/>
      <c r="AC51" s="220"/>
      <c r="AD51" s="220"/>
      <c r="AE51" s="220"/>
      <c r="AF51" s="220"/>
      <c r="AG51" s="220"/>
      <c r="AH51" s="220"/>
      <c r="AI51" s="220"/>
      <c r="AJ51" s="220"/>
      <c r="AK51" s="220"/>
      <c r="AL51" s="220"/>
    </row>
    <row r="52" spans="1:38">
      <c r="V52" s="160"/>
      <c r="W52" s="121"/>
      <c r="X52" s="160"/>
      <c r="Y52" s="160"/>
      <c r="Z52" s="219"/>
      <c r="AA52" s="220"/>
      <c r="AB52" s="220"/>
      <c r="AC52" s="220"/>
      <c r="AD52" s="220"/>
      <c r="AE52" s="220"/>
      <c r="AF52" s="220"/>
      <c r="AG52" s="220"/>
      <c r="AH52" s="220"/>
      <c r="AI52" s="220"/>
      <c r="AJ52" s="220"/>
      <c r="AK52" s="220"/>
      <c r="AL52" s="220"/>
    </row>
    <row r="53" spans="1:38">
      <c r="V53" s="160"/>
      <c r="W53" s="121"/>
      <c r="X53" s="160"/>
      <c r="Y53" s="160"/>
      <c r="Z53" s="219"/>
      <c r="AA53" s="220"/>
      <c r="AB53" s="220"/>
      <c r="AC53" s="220"/>
      <c r="AD53" s="220"/>
      <c r="AE53" s="220"/>
      <c r="AF53" s="220"/>
      <c r="AG53" s="220"/>
      <c r="AH53" s="220"/>
      <c r="AI53" s="220"/>
      <c r="AJ53" s="220"/>
      <c r="AK53" s="220"/>
      <c r="AL53" s="220"/>
    </row>
    <row r="54" spans="1:38">
      <c r="V54" s="160"/>
      <c r="W54" s="121"/>
      <c r="X54" s="160"/>
      <c r="Y54" s="160"/>
      <c r="Z54" s="219"/>
      <c r="AA54" s="220"/>
      <c r="AB54" s="220"/>
      <c r="AC54" s="220"/>
      <c r="AD54" s="220"/>
      <c r="AE54" s="220"/>
      <c r="AF54" s="220"/>
      <c r="AG54" s="220"/>
      <c r="AH54" s="220"/>
      <c r="AI54" s="220"/>
      <c r="AJ54" s="220"/>
      <c r="AK54" s="220"/>
      <c r="AL54" s="220"/>
    </row>
    <row r="55" spans="1:38">
      <c r="Z55" s="220"/>
      <c r="AA55" s="220"/>
      <c r="AB55" s="220"/>
      <c r="AC55" s="220"/>
      <c r="AD55" s="220"/>
      <c r="AE55" s="220"/>
      <c r="AF55" s="220"/>
      <c r="AG55" s="220"/>
      <c r="AH55" s="220"/>
      <c r="AI55" s="220"/>
      <c r="AJ55" s="220"/>
      <c r="AK55" s="220"/>
      <c r="AL55" s="220"/>
    </row>
    <row r="56" spans="1:38">
      <c r="Z56" s="220"/>
      <c r="AA56" s="220"/>
      <c r="AB56" s="220"/>
      <c r="AC56" s="220"/>
      <c r="AD56" s="220"/>
      <c r="AE56" s="220"/>
      <c r="AF56" s="220"/>
      <c r="AG56" s="220"/>
      <c r="AH56" s="220"/>
      <c r="AI56" s="220"/>
      <c r="AJ56" s="220"/>
      <c r="AK56" s="220"/>
      <c r="AL56" s="22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110" zoomScaleNormal="110" workbookViewId="0">
      <selection activeCell="A2" sqref="A2"/>
    </sheetView>
  </sheetViews>
  <sheetFormatPr baseColWidth="10" defaultRowHeight="15"/>
  <cols>
    <col min="13" max="13" width="11.28515625" customWidth="1"/>
  </cols>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13" style="110" customWidth="1"/>
    <col min="3" max="3" width="15.42578125" style="141" customWidth="1"/>
    <col min="4" max="4" width="33.5703125" style="181" customWidth="1"/>
    <col min="5" max="5" width="30" style="201" customWidth="1"/>
    <col min="6" max="7" width="11.42578125" customWidth="1"/>
    <col min="8" max="8" width="1.28515625" customWidth="1"/>
    <col min="10" max="10" width="34.42578125" customWidth="1"/>
  </cols>
  <sheetData>
    <row r="1" spans="1:10" ht="96" customHeight="1" thickTop="1" thickBot="1">
      <c r="A1" s="674" t="s">
        <v>1849</v>
      </c>
      <c r="B1" s="675"/>
      <c r="C1" s="675"/>
      <c r="D1" s="676"/>
    </row>
    <row r="2" spans="1:10" ht="56.25" customHeight="1" thickTop="1" thickBot="1">
      <c r="A2" s="188" t="s">
        <v>943</v>
      </c>
      <c r="B2" s="189" t="s">
        <v>1437</v>
      </c>
      <c r="C2" s="189" t="s">
        <v>982</v>
      </c>
      <c r="D2" s="218" t="s">
        <v>1847</v>
      </c>
    </row>
    <row r="3" spans="1:10" ht="54" thickTop="1" thickBot="1">
      <c r="A3" s="128" t="s">
        <v>983</v>
      </c>
      <c r="B3" s="129" t="s">
        <v>1220</v>
      </c>
      <c r="C3" s="130" t="str">
        <f>'200.1'!L31</f>
        <v>Ha</v>
      </c>
      <c r="D3" s="177">
        <f>VLOOKUP('200.1'!A88,'200.1'!A36:N107,14,FALSE)</f>
        <v>3800662.4755335422</v>
      </c>
      <c r="G3" t="s">
        <v>980</v>
      </c>
      <c r="J3" s="1"/>
    </row>
    <row r="4" spans="1:10" ht="54" thickTop="1" thickBot="1">
      <c r="A4" s="131" t="s">
        <v>985</v>
      </c>
      <c r="B4" s="132" t="s">
        <v>1169</v>
      </c>
      <c r="C4" s="130" t="s">
        <v>984</v>
      </c>
      <c r="D4" s="177">
        <f>VLOOKUP('200.2'!A88,'200.2'!A37:N108,14,FALSE)</f>
        <v>230232.4076793929</v>
      </c>
      <c r="J4" s="1"/>
    </row>
    <row r="5" spans="1:10" ht="54" thickTop="1" thickBot="1">
      <c r="A5" s="131" t="s">
        <v>986</v>
      </c>
      <c r="B5" s="132" t="s">
        <v>1170</v>
      </c>
      <c r="C5" s="133" t="s">
        <v>987</v>
      </c>
      <c r="D5" s="177">
        <f>VLOOKUP('201.1'!A88,'201.1'!A38:N109,14,FALSE)</f>
        <v>174723.45870375354</v>
      </c>
    </row>
    <row r="6" spans="1:10" ht="54" thickTop="1" thickBot="1">
      <c r="A6" s="131" t="s">
        <v>988</v>
      </c>
      <c r="B6" s="132" t="s">
        <v>1171</v>
      </c>
      <c r="C6" s="133" t="s">
        <v>987</v>
      </c>
      <c r="D6" s="177">
        <f>VLOOKUP('201.2'!A88,'201.2'!A39:N110,14,FALSE)</f>
        <v>202175.19998921236</v>
      </c>
    </row>
    <row r="7" spans="1:10" ht="70.5" customHeight="1" thickTop="1" thickBot="1">
      <c r="A7" s="131" t="s">
        <v>989</v>
      </c>
      <c r="B7" s="132" t="s">
        <v>1172</v>
      </c>
      <c r="C7" s="133" t="s">
        <v>987</v>
      </c>
      <c r="D7" s="177">
        <f>VLOOKUP('201.3'!A88,'201.3'!A40:N111,14,FALSE)</f>
        <v>43616.058396243134</v>
      </c>
    </row>
    <row r="8" spans="1:10" ht="54" thickTop="1" thickBot="1">
      <c r="A8" s="131" t="s">
        <v>990</v>
      </c>
      <c r="B8" s="132" t="s">
        <v>1173</v>
      </c>
      <c r="C8" s="133" t="s">
        <v>987</v>
      </c>
      <c r="D8" s="178">
        <f>VLOOKUP('201.4'!A88,'201.4'!A41:N112,14,FALSE)</f>
        <v>65888.97455282422</v>
      </c>
    </row>
    <row r="9" spans="1:10" ht="54" thickTop="1" thickBot="1">
      <c r="A9" s="131" t="s">
        <v>991</v>
      </c>
      <c r="B9" s="132" t="s">
        <v>1170</v>
      </c>
      <c r="C9" s="133" t="s">
        <v>1845</v>
      </c>
      <c r="D9" s="178">
        <f>VLOOKUP('201.5'!A88,'201.5'!A42:N113,14,FALSE)</f>
        <v>174723.45870375354</v>
      </c>
    </row>
    <row r="10" spans="1:10" ht="54" thickTop="1" thickBot="1">
      <c r="A10" s="131" t="s">
        <v>992</v>
      </c>
      <c r="B10" s="132" t="s">
        <v>1171</v>
      </c>
      <c r="C10" s="133" t="s">
        <v>1845</v>
      </c>
      <c r="D10" s="178">
        <f>VLOOKUP('201.6'!A88,'201.6'!A43:N114,14,FALSE)</f>
        <v>202175.19998921236</v>
      </c>
    </row>
    <row r="11" spans="1:10" ht="54" thickTop="1" thickBot="1">
      <c r="A11" s="131" t="s">
        <v>993</v>
      </c>
      <c r="B11" s="132" t="s">
        <v>1171</v>
      </c>
      <c r="C11" s="133" t="s">
        <v>387</v>
      </c>
      <c r="D11" s="178">
        <f>VLOOKUP('201.7'!A88,'201.7'!A44:N115,14,FALSE)</f>
        <v>198484.51340272464</v>
      </c>
    </row>
    <row r="12" spans="1:10" ht="54" thickTop="1" thickBot="1">
      <c r="A12" s="131" t="s">
        <v>994</v>
      </c>
      <c r="B12" s="132" t="s">
        <v>1174</v>
      </c>
      <c r="C12" s="133" t="s">
        <v>233</v>
      </c>
      <c r="D12" s="178">
        <f>VLOOKUP('201.8'!A88,'201.8'!A45:N116,14,FALSE)</f>
        <v>18338.048344747665</v>
      </c>
    </row>
    <row r="13" spans="1:10" ht="54" thickTop="1" thickBot="1">
      <c r="A13" s="131" t="s">
        <v>995</v>
      </c>
      <c r="B13" s="132" t="s">
        <v>1175</v>
      </c>
      <c r="C13" s="133" t="s">
        <v>233</v>
      </c>
      <c r="D13" s="178">
        <f>VLOOKUP('201.9'!A88,'201.9'!A46:N117,14,FALSE)</f>
        <v>18097.040147941228</v>
      </c>
    </row>
    <row r="14" spans="1:10" ht="54" thickTop="1" thickBot="1">
      <c r="A14" s="131" t="s">
        <v>996</v>
      </c>
      <c r="B14" s="132" t="s">
        <v>1176</v>
      </c>
      <c r="C14" s="133" t="s">
        <v>144</v>
      </c>
      <c r="D14" s="178">
        <f>VLOOKUP('201.10'!A88,'201.10'!A47:N118,14,FALSE)</f>
        <v>7065.6721073766466</v>
      </c>
    </row>
    <row r="15" spans="1:10" ht="54" thickTop="1" thickBot="1">
      <c r="A15" s="131" t="s">
        <v>997</v>
      </c>
      <c r="B15" s="132" t="s">
        <v>1177</v>
      </c>
      <c r="C15" s="133" t="s">
        <v>998</v>
      </c>
      <c r="D15" s="178">
        <f>VLOOKUP('201.11'!A88,'201.11'!A48:N119,14,FALSE)</f>
        <v>2693.4497885329729</v>
      </c>
    </row>
    <row r="16" spans="1:10" ht="54" thickTop="1" thickBot="1">
      <c r="A16" s="131" t="s">
        <v>999</v>
      </c>
      <c r="B16" s="132" t="s">
        <v>1178</v>
      </c>
      <c r="C16" s="133" t="s">
        <v>1845</v>
      </c>
      <c r="D16" s="178">
        <f>VLOOKUP('201.12'!A88,'201.12'!A49:N120,14,FALSE)</f>
        <v>145229.90267383846</v>
      </c>
    </row>
    <row r="17" spans="1:4" ht="64.5" thickTop="1" thickBot="1">
      <c r="A17" s="134" t="s">
        <v>1000</v>
      </c>
      <c r="B17" s="135" t="s">
        <v>1179</v>
      </c>
      <c r="C17" s="133" t="s">
        <v>1845</v>
      </c>
      <c r="D17" s="178">
        <f>VLOOKUP('201.13'!A88,'201.13'!A50:N121,14,FALSE)</f>
        <v>144397.27434334959</v>
      </c>
    </row>
    <row r="18" spans="1:4" ht="54" thickTop="1" thickBot="1">
      <c r="A18" s="131" t="s">
        <v>1001</v>
      </c>
      <c r="B18" s="132" t="s">
        <v>1180</v>
      </c>
      <c r="C18" s="133" t="s">
        <v>144</v>
      </c>
      <c r="D18" s="178">
        <f>VLOOKUP('201.14'!A88,'201.14'!A51:N122,14,FALSE)</f>
        <v>42794.953459338067</v>
      </c>
    </row>
    <row r="19" spans="1:4" ht="54" thickTop="1" thickBot="1">
      <c r="A19" s="131" t="s">
        <v>1002</v>
      </c>
      <c r="B19" s="132" t="s">
        <v>1181</v>
      </c>
      <c r="C19" s="133" t="s">
        <v>144</v>
      </c>
      <c r="D19" s="178">
        <f>VLOOKUP('201.15'!A88,'201.15'!A52:N123,14,FALSE)</f>
        <v>53039.456989034436</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102494.08479743668</v>
      </c>
    </row>
    <row r="22" spans="1:4" ht="54" thickTop="1" thickBot="1">
      <c r="A22" s="131" t="s">
        <v>1005</v>
      </c>
      <c r="B22" s="132" t="s">
        <v>1184</v>
      </c>
      <c r="C22" s="133" t="s">
        <v>1845</v>
      </c>
      <c r="D22" s="178">
        <f>VLOOKUP('201.18'!A88,'201.18'!A55:N126,14,FALSE)</f>
        <v>102494.08479743668</v>
      </c>
    </row>
    <row r="23" spans="1:4" ht="54" thickTop="1" thickBot="1">
      <c r="A23" s="131" t="s">
        <v>1006</v>
      </c>
      <c r="B23" s="132" t="s">
        <v>1185</v>
      </c>
      <c r="C23" s="133" t="s">
        <v>144</v>
      </c>
      <c r="D23" s="178">
        <f>VLOOKUP('201.19'!A88,'201.19'!A56:N127,14,FALSE)</f>
        <v>19511.880293671053</v>
      </c>
    </row>
    <row r="24" spans="1:4" ht="54" thickTop="1" thickBot="1">
      <c r="A24" s="131" t="s">
        <v>1007</v>
      </c>
      <c r="B24" s="132" t="s">
        <v>1186</v>
      </c>
      <c r="C24" s="133" t="s">
        <v>144</v>
      </c>
      <c r="D24" s="178">
        <f>VLOOKUP('201.20'!A88,'201.20'!A57:N128,14,FALSE)</f>
        <v>4416.3156985350915</v>
      </c>
    </row>
    <row r="25" spans="1:4" ht="54" thickTop="1" thickBot="1">
      <c r="A25" s="131" t="s">
        <v>1008</v>
      </c>
      <c r="B25" s="132" t="s">
        <v>1187</v>
      </c>
      <c r="C25" s="133" t="s">
        <v>144</v>
      </c>
      <c r="D25" s="178">
        <f>VLOOKUP('201.21'!A88,'201.21'!A58:N129,14,FALSE)</f>
        <v>9087.4848041710557</v>
      </c>
    </row>
    <row r="26" spans="1:4" ht="54" thickTop="1" thickBot="1">
      <c r="A26" s="131" t="s">
        <v>1425</v>
      </c>
      <c r="B26" s="132" t="s">
        <v>1413</v>
      </c>
      <c r="C26" s="133" t="s">
        <v>1845</v>
      </c>
      <c r="D26" s="178">
        <f>VLOOKUP('203.1'!A88,'203.1'!A59:N130,14,FALSE)</f>
        <v>988451.10277139093</v>
      </c>
    </row>
    <row r="27" spans="1:4" ht="54" thickTop="1" thickBot="1">
      <c r="A27" s="131" t="s">
        <v>1426</v>
      </c>
      <c r="B27" s="132" t="s">
        <v>1417</v>
      </c>
      <c r="C27" s="133" t="s">
        <v>1845</v>
      </c>
      <c r="D27" s="178">
        <f>VLOOKUP('203.2'!A88,'203.2'!A60:N131,14,FALSE)</f>
        <v>1190217.6615160345</v>
      </c>
    </row>
    <row r="28" spans="1:4" ht="54" thickTop="1" thickBot="1">
      <c r="A28" s="131" t="s">
        <v>1427</v>
      </c>
      <c r="B28" s="132" t="s">
        <v>1418</v>
      </c>
      <c r="C28" s="133" t="s">
        <v>1845</v>
      </c>
      <c r="D28" s="178">
        <f>VLOOKUP('203.3'!A88,'203.3'!A61:N132,14,FALSE)</f>
        <v>1334336.632047923</v>
      </c>
    </row>
    <row r="29" spans="1:4" ht="54" thickTop="1" thickBot="1">
      <c r="A29" s="131" t="s">
        <v>1428</v>
      </c>
      <c r="B29" s="132" t="s">
        <v>1419</v>
      </c>
      <c r="C29" s="133" t="s">
        <v>1845</v>
      </c>
      <c r="D29" s="178">
        <f>VLOOKUP('203.4'!A88,'203.4'!A62:N133,14,FALSE)</f>
        <v>611430.60339536949</v>
      </c>
    </row>
    <row r="30" spans="1:4" ht="54" thickTop="1" thickBot="1">
      <c r="A30" s="131" t="s">
        <v>1429</v>
      </c>
      <c r="B30" s="132" t="s">
        <v>1420</v>
      </c>
      <c r="C30" s="133" t="s">
        <v>1845</v>
      </c>
      <c r="D30" s="178">
        <f>VLOOKUP('203.5'!A88,'203.5'!A63:N134,14,FALSE)</f>
        <v>705475.72599579522</v>
      </c>
    </row>
    <row r="31" spans="1:4" ht="54" thickTop="1" thickBot="1">
      <c r="A31" s="131" t="s">
        <v>1430</v>
      </c>
      <c r="B31" s="132" t="s">
        <v>1421</v>
      </c>
      <c r="C31" s="133" t="s">
        <v>1845</v>
      </c>
      <c r="D31" s="178">
        <f>VLOOKUP('203.6'!A88,'203.6'!A64:N135,14,FALSE)</f>
        <v>765322.62219606596</v>
      </c>
    </row>
    <row r="32" spans="1:4" ht="54" thickTop="1" thickBot="1">
      <c r="A32" s="131" t="s">
        <v>1431</v>
      </c>
      <c r="B32" s="132" t="s">
        <v>1422</v>
      </c>
      <c r="C32" s="133" t="s">
        <v>1845</v>
      </c>
      <c r="D32" s="178">
        <f>VLOOKUP('203.7'!A88,'203.7'!A65:N136,14,FALSE)</f>
        <v>318539.16501731612</v>
      </c>
    </row>
    <row r="33" spans="1:4" ht="54" thickTop="1" thickBot="1">
      <c r="A33" s="131" t="s">
        <v>1432</v>
      </c>
      <c r="B33" s="132" t="s">
        <v>1871</v>
      </c>
      <c r="C33" s="133" t="s">
        <v>1845</v>
      </c>
      <c r="D33" s="178">
        <f>VLOOKUP('203.8'!A88,'203.8'!A66:N137,14,FALSE)</f>
        <v>428207.01045240118</v>
      </c>
    </row>
    <row r="34" spans="1:4" ht="54" thickTop="1" thickBot="1">
      <c r="A34" s="131" t="s">
        <v>1433</v>
      </c>
      <c r="B34" s="132" t="s">
        <v>1424</v>
      </c>
      <c r="C34" s="133" t="s">
        <v>1845</v>
      </c>
      <c r="D34" s="178">
        <f>VLOOKUP('203.9'!A88,'203.9'!A67:N138,14,FALSE)</f>
        <v>453610.15329637344</v>
      </c>
    </row>
    <row r="35" spans="1:4" ht="54" thickTop="1" thickBot="1">
      <c r="A35" s="131" t="s">
        <v>1434</v>
      </c>
      <c r="B35" s="132" t="s">
        <v>1414</v>
      </c>
      <c r="C35" s="133" t="s">
        <v>1845</v>
      </c>
      <c r="D35" s="178">
        <f>VLOOKUP('203.10'!A88,'203.10'!A68:N139,14,FALSE)</f>
        <v>250694.34071119106</v>
      </c>
    </row>
    <row r="36" spans="1:4" ht="54" thickTop="1" thickBot="1">
      <c r="A36" s="131" t="s">
        <v>1435</v>
      </c>
      <c r="B36" s="132" t="s">
        <v>1415</v>
      </c>
      <c r="C36" s="133" t="s">
        <v>1845</v>
      </c>
      <c r="D36" s="178">
        <f>VLOOKUP('203.11'!A88,'203.11'!A69:N140,14,FALSE)</f>
        <v>324285.06245433248</v>
      </c>
    </row>
    <row r="37" spans="1:4" ht="54" thickTop="1" thickBot="1">
      <c r="A37" s="131" t="s">
        <v>1436</v>
      </c>
      <c r="B37" s="215" t="s">
        <v>1416</v>
      </c>
      <c r="C37" s="133" t="s">
        <v>1845</v>
      </c>
      <c r="D37" s="178">
        <f>VLOOKUP('203.12'!A88,'203.12'!A70:N141,14,FALSE)</f>
        <v>337481.50029535708</v>
      </c>
    </row>
    <row r="38" spans="1:4" ht="54" thickTop="1" thickBot="1">
      <c r="A38" s="131" t="s">
        <v>1009</v>
      </c>
      <c r="B38" s="132" t="s">
        <v>1188</v>
      </c>
      <c r="C38" s="133" t="s">
        <v>387</v>
      </c>
      <c r="D38" s="178">
        <f>VLOOKUP('210.1.1'!A88,'210.1.1'!A71:N142,14,FALSE)</f>
        <v>18094.21373591731</v>
      </c>
    </row>
    <row r="39" spans="1:4" ht="54" thickTop="1" thickBot="1">
      <c r="A39" s="131" t="s">
        <v>1010</v>
      </c>
      <c r="B39" s="132" t="s">
        <v>1189</v>
      </c>
      <c r="C39" s="133" t="s">
        <v>387</v>
      </c>
      <c r="D39" s="178">
        <f>VLOOKUP('210.1.2'!A88,'210.1.2'!A72:N143,14,FALSE)</f>
        <v>5177.675234119215</v>
      </c>
    </row>
    <row r="40" spans="1:4" ht="54" thickTop="1" thickBot="1">
      <c r="A40" s="131" t="s">
        <v>1011</v>
      </c>
      <c r="B40" s="132" t="s">
        <v>1190</v>
      </c>
      <c r="C40" s="133" t="s">
        <v>387</v>
      </c>
      <c r="D40" s="178">
        <f>VLOOKUP('210.2.1'!A90,'210.2.1'!A73:N144,14,FALSE)</f>
        <v>41088.486243742802</v>
      </c>
    </row>
    <row r="41" spans="1:4" ht="54" thickTop="1" thickBot="1">
      <c r="A41" s="131" t="s">
        <v>1012</v>
      </c>
      <c r="B41" s="132" t="s">
        <v>1191</v>
      </c>
      <c r="C41" s="133" t="s">
        <v>387</v>
      </c>
      <c r="D41" s="178">
        <f>VLOOKUP('210.2.2'!A88,'210.2.2'!A74:N145,14,FALSE)</f>
        <v>18094.21373591731</v>
      </c>
    </row>
    <row r="42" spans="1:4" ht="54" thickTop="1" thickBot="1">
      <c r="A42" s="131" t="s">
        <v>1013</v>
      </c>
      <c r="B42" s="132" t="s">
        <v>1192</v>
      </c>
      <c r="C42" s="133" t="s">
        <v>387</v>
      </c>
      <c r="D42" s="178">
        <f>VLOOKUP('210.2.3'!A91,'210.2.3'!A91:N146,14,FALSE)</f>
        <v>28171.947741944699</v>
      </c>
    </row>
    <row r="43" spans="1:4" ht="54" thickTop="1" thickBot="1">
      <c r="A43" s="131" t="s">
        <v>1014</v>
      </c>
      <c r="B43" s="132" t="s">
        <v>1193</v>
      </c>
      <c r="C43" s="133" t="s">
        <v>387</v>
      </c>
      <c r="D43" s="178">
        <f>VLOOKUP('210.2.4'!A88,'210.2.4'!A88:N147,14,FALSE)</f>
        <v>5177.675234119215</v>
      </c>
    </row>
    <row r="44" spans="1:4" ht="54" thickTop="1" thickBot="1">
      <c r="A44" s="131" t="s">
        <v>1015</v>
      </c>
      <c r="B44" s="132" t="s">
        <v>1194</v>
      </c>
      <c r="C44" s="133" t="s">
        <v>387</v>
      </c>
      <c r="D44" s="178">
        <f>VLOOKUP('211.1'!A88,'211.1'!A88:N148,14,FALSE)</f>
        <v>56035.271257873035</v>
      </c>
    </row>
    <row r="45" spans="1:4" ht="54" thickTop="1" thickBot="1">
      <c r="A45" s="131" t="s">
        <v>1016</v>
      </c>
      <c r="B45" s="132" t="s">
        <v>1195</v>
      </c>
      <c r="C45" s="133" t="s">
        <v>387</v>
      </c>
      <c r="D45" s="178">
        <f>VLOOKUP('220.1'!A88,'220.1'!A88:N149,14,FALSE)</f>
        <v>18712.822223907515</v>
      </c>
    </row>
    <row r="46" spans="1:4" ht="54" thickTop="1" thickBot="1">
      <c r="A46" s="131" t="s">
        <v>1017</v>
      </c>
      <c r="B46" s="132" t="s">
        <v>1196</v>
      </c>
      <c r="C46" s="133" t="s">
        <v>387</v>
      </c>
      <c r="D46" s="178">
        <f>VLOOKUP('221.1'!A88,'221.1'!A88:N150,14,FALSE)</f>
        <v>12218.576370786068</v>
      </c>
    </row>
    <row r="47" spans="1:4" ht="54" thickTop="1" thickBot="1">
      <c r="A47" s="131" t="s">
        <v>1018</v>
      </c>
      <c r="B47" s="132" t="s">
        <v>1197</v>
      </c>
      <c r="C47" s="133" t="s">
        <v>387</v>
      </c>
      <c r="D47" s="178">
        <f>VLOOKUP('221.2'!A88,'221.2'!A88:N151,14,FALSE)</f>
        <v>7518.3017162319929</v>
      </c>
    </row>
    <row r="48" spans="1:4" ht="64.5" thickTop="1" thickBot="1">
      <c r="A48" s="131" t="s">
        <v>1441</v>
      </c>
      <c r="B48" s="132" t="s">
        <v>1438</v>
      </c>
      <c r="C48" s="133" t="s">
        <v>233</v>
      </c>
      <c r="D48" s="178">
        <f>VLOOKUP('223.1'!A88,'223.1'!A88:N152,14,FALSE)</f>
        <v>10073.22775413805</v>
      </c>
    </row>
    <row r="49" spans="1:4" ht="54" thickTop="1" thickBot="1">
      <c r="A49" s="131" t="s">
        <v>1442</v>
      </c>
      <c r="B49" s="132" t="s">
        <v>1439</v>
      </c>
      <c r="C49" s="133" t="s">
        <v>233</v>
      </c>
      <c r="D49" s="178">
        <f>VLOOKUP('223.2'!A88,'223.2'!A88:N153,14,FALSE)</f>
        <v>16514.681316285823</v>
      </c>
    </row>
    <row r="50" spans="1:4" ht="54" thickTop="1" thickBot="1">
      <c r="A50" s="131" t="s">
        <v>1443</v>
      </c>
      <c r="B50" s="132" t="s">
        <v>1440</v>
      </c>
      <c r="C50" s="133" t="s">
        <v>387</v>
      </c>
      <c r="D50" s="178">
        <f>VLOOKUP('223.3.1'!A88,'223.3.1'!A88:N154,14,FALSE)</f>
        <v>59711</v>
      </c>
    </row>
    <row r="51" spans="1:4" ht="54" thickTop="1" thickBot="1">
      <c r="A51" s="131" t="s">
        <v>1444</v>
      </c>
      <c r="B51" s="132" t="s">
        <v>1446</v>
      </c>
      <c r="C51" s="133" t="s">
        <v>387</v>
      </c>
      <c r="D51" s="178">
        <f>VLOOKUP('223.3.2'!A88,'223.3.2'!A88:N155,14,FALSE)</f>
        <v>108267.98758375103</v>
      </c>
    </row>
    <row r="52" spans="1:4" ht="54" thickTop="1" thickBot="1">
      <c r="A52" s="131" t="s">
        <v>1445</v>
      </c>
      <c r="B52" s="132" t="s">
        <v>1447</v>
      </c>
      <c r="C52" s="133" t="s">
        <v>387</v>
      </c>
      <c r="D52" s="178">
        <f>VLOOKUP('223.3.3'!A88,'223.3.3'!A88:N156,14,FALSE)</f>
        <v>112624.17263170567</v>
      </c>
    </row>
    <row r="53" spans="1:4" ht="54" thickTop="1" thickBot="1">
      <c r="A53" s="137" t="s">
        <v>1019</v>
      </c>
      <c r="B53" s="138" t="s">
        <v>1956</v>
      </c>
      <c r="C53" s="133" t="s">
        <v>233</v>
      </c>
      <c r="D53" s="178">
        <f>VLOOKUP('230.1'!A88,'230.1'!A88:N157,14,FALSE)</f>
        <v>4049.7666791495167</v>
      </c>
    </row>
    <row r="54" spans="1:4" ht="54" thickTop="1" thickBot="1">
      <c r="A54" s="137" t="s">
        <v>1020</v>
      </c>
      <c r="B54" s="138" t="s">
        <v>1198</v>
      </c>
      <c r="C54" s="133" t="s">
        <v>233</v>
      </c>
      <c r="D54" s="178">
        <f>VLOOKUP('231.1'!A88,'231.1'!A88:N159,14,FALSE)</f>
        <v>8767.7255479443647</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11341.200580578339</v>
      </c>
    </row>
    <row r="57" spans="1:4" ht="54" thickTop="1" thickBot="1">
      <c r="A57" s="137" t="s">
        <v>1451</v>
      </c>
      <c r="B57" s="138" t="s">
        <v>1452</v>
      </c>
      <c r="C57" s="133" t="s">
        <v>233</v>
      </c>
      <c r="D57" s="178">
        <f>VLOOKUP('233.10'!A88,'233.10'!A88:N162,14,FALSE)</f>
        <v>26804.159668415145</v>
      </c>
    </row>
    <row r="58" spans="1:4" ht="54" thickTop="1" thickBot="1">
      <c r="A58" s="137" t="s">
        <v>1022</v>
      </c>
      <c r="B58" s="138" t="s">
        <v>1453</v>
      </c>
      <c r="C58" s="133" t="s">
        <v>233</v>
      </c>
      <c r="D58" s="178">
        <f>VLOOKUP('234.1'!A88,'234.1'!A88:N163,14,FALSE)</f>
        <v>1109.4399744768332</v>
      </c>
    </row>
    <row r="59" spans="1:4" ht="54" thickTop="1" thickBot="1">
      <c r="A59" s="137" t="s">
        <v>1456</v>
      </c>
      <c r="B59" s="138" t="s">
        <v>1457</v>
      </c>
      <c r="C59" s="133" t="s">
        <v>387</v>
      </c>
      <c r="D59" s="178">
        <f>VLOOKUP('235.1'!A88,'235.1'!A88:N164,14,FALSE)</f>
        <v>66950.623307287766</v>
      </c>
    </row>
    <row r="60" spans="1:4" ht="54" thickTop="1" thickBot="1">
      <c r="A60" s="139" t="s">
        <v>1458</v>
      </c>
      <c r="B60" s="138" t="s">
        <v>1459</v>
      </c>
      <c r="C60" s="133" t="s">
        <v>387</v>
      </c>
      <c r="D60" s="178">
        <f>VLOOKUP('235.10'!A88,'235.10'!A88:N165,14,FALSE)</f>
        <v>21675.271038155613</v>
      </c>
    </row>
    <row r="61" spans="1:4" ht="54" thickTop="1" thickBot="1">
      <c r="A61" s="139" t="s">
        <v>1460</v>
      </c>
      <c r="B61" s="138" t="s">
        <v>1461</v>
      </c>
      <c r="C61" s="133" t="s">
        <v>377</v>
      </c>
      <c r="D61" s="178">
        <f>VLOOKUP('235.11'!A88,'235.11'!A88:N166,14,FALSE)</f>
        <v>565.94190336415181</v>
      </c>
    </row>
    <row r="62" spans="1:4" ht="54" thickTop="1" thickBot="1">
      <c r="A62" s="139" t="s">
        <v>1462</v>
      </c>
      <c r="B62" s="138" t="s">
        <v>1873</v>
      </c>
      <c r="C62" s="133" t="s">
        <v>387</v>
      </c>
      <c r="D62" s="178">
        <f>VLOOKUP('236.1'!A88,'236.1'!A88:N167,14,FALSE)</f>
        <v>101707.45939268213</v>
      </c>
    </row>
    <row r="63" spans="1:4" ht="54" thickTop="1" thickBot="1">
      <c r="A63" s="139" t="s">
        <v>1465</v>
      </c>
      <c r="B63" s="138" t="s">
        <v>1874</v>
      </c>
      <c r="C63" s="133" t="s">
        <v>387</v>
      </c>
      <c r="D63" s="178">
        <f>VLOOKUP('236.10'!A87,'236.10'!A87:N168,14,FALSE)</f>
        <v>21675.271038155613</v>
      </c>
    </row>
    <row r="64" spans="1:4" ht="54" thickTop="1" thickBot="1">
      <c r="A64" s="139" t="s">
        <v>1466</v>
      </c>
      <c r="B64" s="140" t="s">
        <v>1467</v>
      </c>
      <c r="C64" s="174" t="s">
        <v>377</v>
      </c>
      <c r="D64" s="178">
        <f>VLOOKUP('236.11'!A88,'236.11'!A88:N169,14,FALSE)</f>
        <v>1000.4023544315814</v>
      </c>
    </row>
    <row r="65" spans="1:4" ht="54" thickTop="1" thickBot="1">
      <c r="A65" s="137" t="s">
        <v>1023</v>
      </c>
      <c r="B65" s="138" t="s">
        <v>1199</v>
      </c>
      <c r="C65" s="133" t="s">
        <v>233</v>
      </c>
      <c r="D65" s="178">
        <f>VLOOKUP('310.1'!A87,'310.1'!A87:N170,14,FALSE)</f>
        <v>1414.0417721945719</v>
      </c>
    </row>
    <row r="66" spans="1:4" ht="54" thickTop="1" thickBot="1">
      <c r="A66" s="137" t="s">
        <v>1024</v>
      </c>
      <c r="B66" s="138" t="s">
        <v>1200</v>
      </c>
      <c r="C66" s="133" t="s">
        <v>387</v>
      </c>
      <c r="D66" s="178">
        <f>VLOOKUP('311.1'!A87,'311.1'!A87:N171,14,FALSE)</f>
        <v>55432.215975969848</v>
      </c>
    </row>
    <row r="67" spans="1:4" ht="54" thickTop="1" thickBot="1">
      <c r="A67" s="137" t="s">
        <v>1025</v>
      </c>
      <c r="B67" s="138" t="s">
        <v>1201</v>
      </c>
      <c r="C67" s="133" t="s">
        <v>998</v>
      </c>
      <c r="D67" s="178">
        <f>VLOOKUP('312.1'!A88,'312.1'!A88:N172,14,FALSE)</f>
        <v>6619.7901351099117</v>
      </c>
    </row>
    <row r="68" spans="1:4" ht="54" thickTop="1" thickBot="1">
      <c r="A68" s="137" t="s">
        <v>1026</v>
      </c>
      <c r="B68" s="138" t="s">
        <v>1202</v>
      </c>
      <c r="C68" s="133" t="s">
        <v>998</v>
      </c>
      <c r="D68" s="178">
        <f>VLOOKUP('312.2'!A88,'312.2'!A88:N173,14,FALSE)</f>
        <v>6517.9472099543746</v>
      </c>
    </row>
    <row r="69" spans="1:4" ht="54" thickTop="1" thickBot="1">
      <c r="A69" s="137" t="s">
        <v>1027</v>
      </c>
      <c r="B69" s="138" t="s">
        <v>1203</v>
      </c>
      <c r="C69" s="133" t="s">
        <v>1464</v>
      </c>
      <c r="D69" s="178">
        <f>VLOOKUP('312.3'!A87,'312.3'!A87:N174,14,FALSE)</f>
        <v>2443.9392239467315</v>
      </c>
    </row>
    <row r="70" spans="1:4" ht="54" thickTop="1" thickBot="1">
      <c r="A70" s="137" t="s">
        <v>1028</v>
      </c>
      <c r="B70" s="138" t="s">
        <v>1204</v>
      </c>
      <c r="C70" s="133" t="s">
        <v>387</v>
      </c>
      <c r="D70" s="179">
        <f>VLOOKUP('312.4'!A88,'312.4'!A88:N175,14,FALSE)</f>
        <v>55423.842992533777</v>
      </c>
    </row>
    <row r="71" spans="1:4" ht="54" thickTop="1" thickBot="1">
      <c r="A71" s="137" t="s">
        <v>1029</v>
      </c>
      <c r="B71" s="138" t="s">
        <v>1469</v>
      </c>
      <c r="C71" s="133" t="s">
        <v>387</v>
      </c>
      <c r="D71" s="179">
        <f>VLOOKUP('320.1'!A88,'320.1'!A88:N176,14,FALSE)</f>
        <v>68865.431933839092</v>
      </c>
    </row>
    <row r="72" spans="1:4" ht="54" thickTop="1" thickBot="1">
      <c r="A72" s="137" t="s">
        <v>1030</v>
      </c>
      <c r="B72" s="138" t="s">
        <v>1470</v>
      </c>
      <c r="C72" s="133" t="s">
        <v>387</v>
      </c>
      <c r="D72" s="179">
        <f>VLOOKUP('320.2'!A88,'320.2'!A88:N177,14,FALSE)</f>
        <v>99127.329694341519</v>
      </c>
    </row>
    <row r="73" spans="1:4" ht="54" thickTop="1" thickBot="1">
      <c r="A73" s="137" t="s">
        <v>1473</v>
      </c>
      <c r="B73" s="138" t="s">
        <v>1474</v>
      </c>
      <c r="C73" s="133" t="s">
        <v>387</v>
      </c>
      <c r="D73" s="179">
        <f>VLOOKUP('320.3'!A88,'320.3'!A88:N178,14,FALSE)</f>
        <v>108016.76216148911</v>
      </c>
    </row>
    <row r="74" spans="1:4" ht="54" thickTop="1" thickBot="1">
      <c r="A74" s="137" t="s">
        <v>1475</v>
      </c>
      <c r="B74" s="138" t="s">
        <v>1476</v>
      </c>
      <c r="C74" s="133" t="s">
        <v>387</v>
      </c>
      <c r="D74" s="179">
        <f>VLOOKUP('320.4'!A88,'320.4'!A88:N179,14,FALSE)</f>
        <v>85853.755362323325</v>
      </c>
    </row>
    <row r="75" spans="1:4" ht="54" thickTop="1" thickBot="1">
      <c r="A75" s="137" t="s">
        <v>1477</v>
      </c>
      <c r="B75" s="138" t="s">
        <v>1478</v>
      </c>
      <c r="C75" s="133" t="s">
        <v>387</v>
      </c>
      <c r="D75" s="179">
        <f>VLOOKUP('320.5'!A88,'320.5'!A88:N180,14,FALSE)</f>
        <v>116115.65312282575</v>
      </c>
    </row>
    <row r="76" spans="1:4" ht="54" thickTop="1" thickBot="1">
      <c r="A76" s="137" t="s">
        <v>1479</v>
      </c>
      <c r="B76" s="138" t="s">
        <v>1480</v>
      </c>
      <c r="C76" s="133" t="s">
        <v>387</v>
      </c>
      <c r="D76" s="179">
        <f>VLOOKUP('320.6'!A88,'320.6'!A88:N181,14,FALSE)</f>
        <v>125005.08558997337</v>
      </c>
    </row>
    <row r="77" spans="1:4" ht="54" thickTop="1" thickBot="1">
      <c r="A77" s="137" t="s">
        <v>1031</v>
      </c>
      <c r="B77" s="138" t="s">
        <v>1481</v>
      </c>
      <c r="C77" s="133" t="s">
        <v>387</v>
      </c>
      <c r="D77" s="179">
        <f>VLOOKUP('330.1'!A88,'330.1'!A88:N182,14,FALSE)</f>
        <v>154014.84675745285</v>
      </c>
    </row>
    <row r="78" spans="1:4" ht="54" thickTop="1" thickBot="1">
      <c r="A78" s="139" t="s">
        <v>1032</v>
      </c>
      <c r="B78" s="138" t="s">
        <v>1482</v>
      </c>
      <c r="C78" s="133" t="s">
        <v>387</v>
      </c>
      <c r="D78" s="179">
        <f>VLOOKUP('330.2'!A88,'330.1'!A88:N183,14,FALSE)</f>
        <v>154014.84675745285</v>
      </c>
    </row>
    <row r="79" spans="1:4" ht="54" thickTop="1" thickBot="1">
      <c r="A79" s="139" t="s">
        <v>1483</v>
      </c>
      <c r="B79" s="140" t="s">
        <v>1484</v>
      </c>
      <c r="C79" s="133" t="s">
        <v>387</v>
      </c>
      <c r="D79" s="179">
        <f>VLOOKUP('330.3'!A88,'330.3'!A88:N184,14,FALSE)</f>
        <v>140983.31703433648</v>
      </c>
    </row>
    <row r="80" spans="1:4" ht="54" thickTop="1" thickBot="1">
      <c r="A80" s="139" t="s">
        <v>1485</v>
      </c>
      <c r="B80" s="140" t="s">
        <v>1486</v>
      </c>
      <c r="C80" s="133" t="s">
        <v>387</v>
      </c>
      <c r="D80" s="179">
        <f>VLOOKUP('330.4'!A88,'330.4'!A88:N185,14,FALSE)</f>
        <v>171003.17018593708</v>
      </c>
    </row>
    <row r="81" spans="1:4" ht="54" thickTop="1" thickBot="1">
      <c r="A81" s="139" t="s">
        <v>1487</v>
      </c>
      <c r="B81" s="140" t="s">
        <v>1488</v>
      </c>
      <c r="C81" s="133" t="s">
        <v>387</v>
      </c>
      <c r="D81" s="179">
        <f>VLOOKUP('330.5'!A88,'330.5'!A88:N186,14,FALSE)</f>
        <v>162983.76727940392</v>
      </c>
    </row>
    <row r="82" spans="1:4" ht="54" thickTop="1" thickBot="1">
      <c r="A82" s="139" t="s">
        <v>1489</v>
      </c>
      <c r="B82" s="140" t="s">
        <v>1490</v>
      </c>
      <c r="C82" s="133" t="s">
        <v>387</v>
      </c>
      <c r="D82" s="179">
        <f>VLOOKUP('330.6'!A88,'330.6'!A88:N187,14,FALSE)</f>
        <v>157971.64046282074</v>
      </c>
    </row>
    <row r="83" spans="1:4" ht="54" thickTop="1" thickBot="1">
      <c r="A83" s="137" t="s">
        <v>1033</v>
      </c>
      <c r="B83" s="138" t="s">
        <v>1491</v>
      </c>
      <c r="C83" s="133" t="s">
        <v>387</v>
      </c>
      <c r="D83" s="179">
        <f>VLOOKUP('340.1'!A88,'340.1'!A88:N188,14,FALSE)</f>
        <v>151941.46972483624</v>
      </c>
    </row>
    <row r="84" spans="1:4" ht="54" thickTop="1" thickBot="1">
      <c r="A84" s="137" t="s">
        <v>1034</v>
      </c>
      <c r="B84" s="138" t="s">
        <v>1492</v>
      </c>
      <c r="C84" s="133" t="s">
        <v>387</v>
      </c>
      <c r="D84" s="179">
        <f>VLOOKUP('340.2'!A88,'340.2'!A88:N190,14,FALSE)</f>
        <v>139411.1526833782</v>
      </c>
    </row>
    <row r="85" spans="1:4" ht="54" thickTop="1" thickBot="1">
      <c r="A85" s="137" t="s">
        <v>1035</v>
      </c>
      <c r="B85" s="138" t="s">
        <v>1493</v>
      </c>
      <c r="C85" s="133" t="s">
        <v>387</v>
      </c>
      <c r="D85" s="179">
        <f>VLOOKUP('340.3'!A88,'340.3'!A88:N191,14,FALSE)</f>
        <v>139411.1526833782</v>
      </c>
    </row>
    <row r="86" spans="1:4" ht="54" thickTop="1" thickBot="1">
      <c r="A86" s="137" t="s">
        <v>1494</v>
      </c>
      <c r="B86" s="138" t="s">
        <v>2021</v>
      </c>
      <c r="C86" s="133" t="s">
        <v>387</v>
      </c>
      <c r="D86" s="179">
        <f>VLOOKUP('350.1'!A88,'350.1'!A88:N192,14,FALSE)</f>
        <v>201002.65416208119</v>
      </c>
    </row>
    <row r="87" spans="1:4" ht="54" thickTop="1" thickBot="1">
      <c r="A87" s="194" t="s">
        <v>1495</v>
      </c>
      <c r="B87" s="138" t="s">
        <v>2022</v>
      </c>
      <c r="C87" s="133" t="s">
        <v>387</v>
      </c>
      <c r="D87" s="179">
        <f>VLOOKUP('350.2'!A88,'350.2'!A88:N193,14,FALSE)</f>
        <v>192983.25125554801</v>
      </c>
    </row>
    <row r="88" spans="1:4" ht="54" thickTop="1" thickBot="1">
      <c r="A88" s="139" t="s">
        <v>1496</v>
      </c>
      <c r="B88" s="140" t="s">
        <v>1497</v>
      </c>
      <c r="C88" s="133" t="s">
        <v>387</v>
      </c>
      <c r="D88" s="179">
        <f>VLOOKUP('350.3'!A88,'350.3'!A88:N194,14,FALSE)</f>
        <v>201002.65416208119</v>
      </c>
    </row>
    <row r="89" spans="1:4" ht="54" thickTop="1" thickBot="1">
      <c r="A89" s="137" t="s">
        <v>1498</v>
      </c>
      <c r="B89" s="138" t="s">
        <v>1499</v>
      </c>
      <c r="C89" s="133" t="s">
        <v>387</v>
      </c>
      <c r="D89" s="179">
        <f>VLOOKUP('350.4'!A88,'350.4'!A88:N195,14,FALSE)</f>
        <v>192983.25125554801</v>
      </c>
    </row>
    <row r="90" spans="1:4" ht="54" thickTop="1" thickBot="1">
      <c r="A90" s="139" t="s">
        <v>1500</v>
      </c>
      <c r="B90" s="140" t="s">
        <v>1501</v>
      </c>
      <c r="C90" s="133" t="s">
        <v>387</v>
      </c>
      <c r="D90" s="179">
        <f>VLOOKUP('350.10'!A88,'350.10'!A88:N196,14,FALSE)</f>
        <v>150067.88285930749</v>
      </c>
    </row>
    <row r="91" spans="1:4" ht="54" thickTop="1" thickBot="1">
      <c r="A91" s="139" t="s">
        <v>1502</v>
      </c>
      <c r="B91" s="140" t="s">
        <v>1503</v>
      </c>
      <c r="C91" s="133" t="s">
        <v>387</v>
      </c>
      <c r="D91" s="179">
        <f>VLOOKUP('350.11'!A88,'350.11'!A88:N197,14,FALSE)</f>
        <v>142048.4799527743</v>
      </c>
    </row>
    <row r="92" spans="1:4" ht="54" thickTop="1" thickBot="1">
      <c r="A92" s="139" t="s">
        <v>1504</v>
      </c>
      <c r="B92" s="140" t="s">
        <v>1505</v>
      </c>
      <c r="C92" s="133" t="s">
        <v>387</v>
      </c>
      <c r="D92" s="179">
        <f>VLOOKUP('350.12'!A88,'350.12'!A88:N198,14,FALSE)</f>
        <v>150067.88285930749</v>
      </c>
    </row>
    <row r="93" spans="1:4" ht="54" thickTop="1" thickBot="1">
      <c r="A93" s="139" t="s">
        <v>1506</v>
      </c>
      <c r="B93" s="140" t="s">
        <v>1507</v>
      </c>
      <c r="C93" s="133" t="s">
        <v>387</v>
      </c>
      <c r="D93" s="179">
        <f>VLOOKUP('350.13'!A88,'350.13'!A88:N199,14,FALSE)</f>
        <v>142048.4799527743</v>
      </c>
    </row>
    <row r="94" spans="1:4" ht="54" thickTop="1" thickBot="1">
      <c r="A94" s="137" t="s">
        <v>1508</v>
      </c>
      <c r="B94" s="138" t="s">
        <v>1509</v>
      </c>
      <c r="C94" s="133" t="s">
        <v>998</v>
      </c>
      <c r="D94" s="179">
        <f>VLOOKUP('350.14'!A88,'350.14'!A88:N200,14,FALSE)</f>
        <v>565.94190336415181</v>
      </c>
    </row>
    <row r="95" spans="1:4" ht="54" thickTop="1" thickBot="1">
      <c r="A95" s="139" t="s">
        <v>1510</v>
      </c>
      <c r="B95" s="140" t="s">
        <v>1511</v>
      </c>
      <c r="C95" s="133" t="s">
        <v>387</v>
      </c>
      <c r="D95" s="179">
        <f>VLOOKUP('351.1'!A88,'351.1'!A88:N201,14,FALSE)</f>
        <v>192983.25125554801</v>
      </c>
    </row>
    <row r="96" spans="1:4" ht="54" thickTop="1" thickBot="1">
      <c r="A96" s="139" t="s">
        <v>1512</v>
      </c>
      <c r="B96" s="140" t="s">
        <v>1513</v>
      </c>
      <c r="C96" s="133" t="s">
        <v>387</v>
      </c>
      <c r="D96" s="179">
        <f>VLOOKUP('351.2'!A88,'351.2'!A88:N202,14,FALSE)</f>
        <v>192983.25125554801</v>
      </c>
    </row>
    <row r="97" spans="1:4" ht="54" thickTop="1" thickBot="1">
      <c r="A97" s="139" t="s">
        <v>1514</v>
      </c>
      <c r="B97" s="140" t="s">
        <v>1515</v>
      </c>
      <c r="C97" s="133" t="s">
        <v>387</v>
      </c>
      <c r="D97" s="179">
        <f>VLOOKUP('351.10'!A88,'351.10'!A88:N203,14,FALSE)</f>
        <v>142048.4799527743</v>
      </c>
    </row>
    <row r="98" spans="1:4" ht="54" thickTop="1" thickBot="1">
      <c r="A98" s="139" t="s">
        <v>1516</v>
      </c>
      <c r="B98" s="140" t="s">
        <v>1517</v>
      </c>
      <c r="C98" s="133" t="s">
        <v>387</v>
      </c>
      <c r="D98" s="179">
        <f>VLOOKUP('351.11'!A88,'351.11'!A88:N204,14,FALSE)</f>
        <v>142048.4799527743</v>
      </c>
    </row>
    <row r="99" spans="1:4" ht="54" thickTop="1" thickBot="1">
      <c r="A99" s="139" t="s">
        <v>1518</v>
      </c>
      <c r="B99" s="140" t="s">
        <v>1519</v>
      </c>
      <c r="C99" s="133" t="s">
        <v>998</v>
      </c>
      <c r="D99" s="179">
        <f>VLOOKUP('351.12'!A88,'351.12'!A88:N205,14,FALSE)</f>
        <v>565.94190336415181</v>
      </c>
    </row>
    <row r="100" spans="1:4" ht="54" thickTop="1" thickBot="1">
      <c r="A100" s="139" t="s">
        <v>1522</v>
      </c>
      <c r="B100" s="140" t="s">
        <v>1520</v>
      </c>
      <c r="C100" s="133" t="s">
        <v>998</v>
      </c>
      <c r="D100" s="179">
        <f>VLOOKUP('410.1'!A88,'410.1'!A88:N206,14,FALSE)</f>
        <v>2022.3095138028084</v>
      </c>
    </row>
    <row r="101" spans="1:4" ht="54" thickTop="1" thickBot="1">
      <c r="A101" s="139" t="s">
        <v>1523</v>
      </c>
      <c r="B101" s="140" t="s">
        <v>1521</v>
      </c>
      <c r="C101" s="133" t="s">
        <v>998</v>
      </c>
      <c r="D101" s="179">
        <f>VLOOKUP('410.2'!A88,'410.2'!A88:N207,14,FALSE)</f>
        <v>2284.1913213456178</v>
      </c>
    </row>
    <row r="102" spans="1:4" ht="54" thickTop="1" thickBot="1">
      <c r="A102" s="139" t="s">
        <v>1525</v>
      </c>
      <c r="B102" s="140" t="s">
        <v>1524</v>
      </c>
      <c r="C102" s="133" t="s">
        <v>377</v>
      </c>
      <c r="D102" s="179">
        <f>VLOOKUP('410.3'!A88,'410.3'!A88:N208,14,FALSE)</f>
        <v>2313.289299961486</v>
      </c>
    </row>
    <row r="103" spans="1:4" ht="54" thickTop="1" thickBot="1">
      <c r="A103" s="139" t="s">
        <v>1527</v>
      </c>
      <c r="B103" s="140" t="s">
        <v>1526</v>
      </c>
      <c r="C103" s="133" t="s">
        <v>1464</v>
      </c>
      <c r="D103" s="179">
        <f>VLOOKUP('411.1'!A88,'411.1'!A88:N209,14,FALSE)</f>
        <v>2444.2302037328905</v>
      </c>
    </row>
    <row r="104" spans="1:4" ht="54" thickTop="1" thickBot="1">
      <c r="A104" s="137" t="s">
        <v>1036</v>
      </c>
      <c r="B104" s="138" t="s">
        <v>1958</v>
      </c>
      <c r="C104" s="133" t="s">
        <v>1464</v>
      </c>
      <c r="D104" s="179">
        <f>VLOOKUP('411.2'!A88,'411.2'!A88:N210,14,FALSE)</f>
        <v>5788.0421934970063</v>
      </c>
    </row>
    <row r="105" spans="1:4" ht="54" thickTop="1" thickBot="1">
      <c r="A105" s="137" t="s">
        <v>1037</v>
      </c>
      <c r="B105" s="138" t="s">
        <v>2054</v>
      </c>
      <c r="C105" s="133" t="s">
        <v>1464</v>
      </c>
      <c r="D105" s="179">
        <f>VLOOKUP('411.3'!A88,'411.3'!A88:N211,14,FALSE)</f>
        <v>4401.0692656499959</v>
      </c>
    </row>
    <row r="106" spans="1:4" ht="54" thickTop="1" thickBot="1">
      <c r="A106" s="137" t="s">
        <v>1528</v>
      </c>
      <c r="B106" s="138" t="s">
        <v>2055</v>
      </c>
      <c r="C106" s="133" t="s">
        <v>1464</v>
      </c>
      <c r="D106" s="179">
        <f>VLOOKUP('411.4'!A88,'411.4'!A88:N212,14,FALSE)</f>
        <v>3273.5225942851212</v>
      </c>
    </row>
    <row r="107" spans="1:4" ht="54" thickTop="1" thickBot="1">
      <c r="A107" s="137" t="s">
        <v>1535</v>
      </c>
      <c r="B107" s="190" t="s">
        <v>1606</v>
      </c>
      <c r="C107" s="133" t="s">
        <v>998</v>
      </c>
      <c r="D107" s="179">
        <f>VLOOKUP('413.1'!A88,'413.1'!A88:N213,14,FALSE)</f>
        <v>3419.01248736446</v>
      </c>
    </row>
    <row r="108" spans="1:4" ht="54" thickTop="1" thickBot="1">
      <c r="A108" s="137" t="s">
        <v>1537</v>
      </c>
      <c r="B108" s="138" t="s">
        <v>1607</v>
      </c>
      <c r="C108" s="133" t="s">
        <v>998</v>
      </c>
      <c r="D108" s="179">
        <f>VLOOKUP('413.2'!A88,'413.2'!A88:N214,14,FALSE)</f>
        <v>3724.5412628310714</v>
      </c>
    </row>
    <row r="109" spans="1:4" ht="54" thickTop="1" thickBot="1">
      <c r="A109" s="137" t="s">
        <v>1539</v>
      </c>
      <c r="B109" s="138" t="s">
        <v>1608</v>
      </c>
      <c r="C109" s="133" t="s">
        <v>998</v>
      </c>
      <c r="D109" s="179">
        <f>VLOOKUP('413.3'!A88,'413.3'!A88:N215,14,FALSE)</f>
        <v>3899.129134526278</v>
      </c>
    </row>
    <row r="110" spans="1:4" ht="54" thickTop="1" thickBot="1">
      <c r="A110" s="137" t="s">
        <v>1038</v>
      </c>
      <c r="B110" s="138" t="s">
        <v>1205</v>
      </c>
      <c r="C110" s="133" t="s">
        <v>998</v>
      </c>
      <c r="D110" s="179">
        <f>VLOOKUP('414.1'!A88,'414.1'!A88:N216,14,FALSE)</f>
        <v>3855.4821666024759</v>
      </c>
    </row>
    <row r="111" spans="1:4" ht="54" thickTop="1" thickBot="1">
      <c r="A111" s="137" t="s">
        <v>1039</v>
      </c>
      <c r="B111" s="138" t="s">
        <v>1959</v>
      </c>
      <c r="C111" s="133" t="s">
        <v>998</v>
      </c>
      <c r="D111" s="179">
        <f>VLOOKUP('414.2'!A88,'414.2'!A88:N217,14,FALSE)</f>
        <v>4015.5210489897481</v>
      </c>
    </row>
    <row r="112" spans="1:4" ht="54" thickTop="1" thickBot="1">
      <c r="A112" s="137" t="s">
        <v>1040</v>
      </c>
      <c r="B112" s="138" t="s">
        <v>1960</v>
      </c>
      <c r="C112" s="133" t="s">
        <v>998</v>
      </c>
      <c r="D112" s="179">
        <f>VLOOKUP('414.3'!A88,'414.3'!A88:N218,14,FALSE)</f>
        <v>4015.5210489897481</v>
      </c>
    </row>
    <row r="113" spans="1:4" ht="54" thickTop="1" thickBot="1">
      <c r="A113" s="137" t="s">
        <v>1041</v>
      </c>
      <c r="B113" s="138" t="s">
        <v>1206</v>
      </c>
      <c r="C113" s="133" t="s">
        <v>998</v>
      </c>
      <c r="D113" s="179">
        <f>VLOOKUP('414.4'!A88,'414.4'!A88:N219,14,FALSE)</f>
        <v>4291.9518458404918</v>
      </c>
    </row>
    <row r="114" spans="1:4" ht="54" thickTop="1" thickBot="1">
      <c r="A114" s="137" t="s">
        <v>1042</v>
      </c>
      <c r="B114" s="138" t="s">
        <v>1207</v>
      </c>
      <c r="C114" s="133" t="s">
        <v>998</v>
      </c>
      <c r="D114" s="179">
        <f>VLOOKUP('414.5'!A88,'414.5'!A88:N220,14,FALSE)</f>
        <v>4510.1866854595</v>
      </c>
    </row>
    <row r="115" spans="1:4" ht="54" thickTop="1" thickBot="1">
      <c r="A115" s="137" t="s">
        <v>1546</v>
      </c>
      <c r="B115" s="138" t="s">
        <v>2056</v>
      </c>
      <c r="C115" s="133" t="s">
        <v>998</v>
      </c>
      <c r="D115" s="179">
        <f>VLOOKUP('414.6'!A88,'414.6'!A88:N221,14,FALSE)</f>
        <v>4684.7745571547075</v>
      </c>
    </row>
    <row r="116" spans="1:4" ht="54" thickTop="1" thickBot="1">
      <c r="A116" s="137" t="s">
        <v>1043</v>
      </c>
      <c r="B116" s="138" t="s">
        <v>1961</v>
      </c>
      <c r="C116" s="133" t="s">
        <v>1464</v>
      </c>
      <c r="D116" s="179">
        <f>VLOOKUP('415.1'!A88,'415.1'!A88:N222,14,FALSE)</f>
        <v>3973.0264933139952</v>
      </c>
    </row>
    <row r="117" spans="1:4" ht="54" thickTop="1" thickBot="1">
      <c r="A117" s="137" t="s">
        <v>1044</v>
      </c>
      <c r="B117" s="138" t="s">
        <v>2058</v>
      </c>
      <c r="C117" s="133" t="s">
        <v>233</v>
      </c>
      <c r="D117" s="179">
        <f>VLOOKUP('420.1'!A87,'420.1'!A87:N223,14,FALSE)</f>
        <v>3561.399229992413</v>
      </c>
    </row>
    <row r="118" spans="1:4" ht="54" thickTop="1" thickBot="1">
      <c r="A118" s="137" t="s">
        <v>1045</v>
      </c>
      <c r="B118" s="138" t="s">
        <v>2057</v>
      </c>
      <c r="C118" s="142" t="s">
        <v>233</v>
      </c>
      <c r="D118" s="179">
        <f>VLOOKUP('420.2 '!A88,'420.2 '!A59:N107,14,FALSE)</f>
        <v>3605.0461979162155</v>
      </c>
    </row>
    <row r="119" spans="1:4" ht="54" thickTop="1" thickBot="1">
      <c r="A119" s="137" t="s">
        <v>1551</v>
      </c>
      <c r="B119" s="138" t="s">
        <v>1552</v>
      </c>
      <c r="C119" s="133" t="s">
        <v>233</v>
      </c>
      <c r="D119" s="179">
        <f>VLOOKUP('420.3'!A88,'420.3'!A88:N225,14,FALSE)</f>
        <v>7591.469268290095</v>
      </c>
    </row>
    <row r="120" spans="1:4" ht="54" thickTop="1" thickBot="1">
      <c r="A120" s="137" t="s">
        <v>1046</v>
      </c>
      <c r="B120" s="138" t="s">
        <v>1208</v>
      </c>
      <c r="C120" s="133" t="s">
        <v>233</v>
      </c>
      <c r="D120" s="179">
        <f>VLOOKUP('421.1'!A88,'421.1'!A88:N226,14,FALSE)</f>
        <v>2461.4810483256792</v>
      </c>
    </row>
    <row r="121" spans="1:4" ht="54" thickTop="1" thickBot="1">
      <c r="A121" s="137" t="s">
        <v>1047</v>
      </c>
      <c r="B121" s="138" t="s">
        <v>1209</v>
      </c>
      <c r="C121" s="133" t="s">
        <v>233</v>
      </c>
      <c r="D121" s="179">
        <f>VLOOKUP('421.2'!A88,'421.2'!A88:N227,14,FALSE)</f>
        <v>2638.6295831367079</v>
      </c>
    </row>
    <row r="122" spans="1:4" ht="54" thickTop="1" thickBot="1">
      <c r="A122" s="137" t="s">
        <v>1048</v>
      </c>
      <c r="B122" s="138" t="s">
        <v>1962</v>
      </c>
      <c r="C122" s="133" t="s">
        <v>233</v>
      </c>
      <c r="D122" s="179">
        <f>VLOOKUP('421.3'!A88,'421.3'!A88:N228,14,FALSE)</f>
        <v>2105.0454002682327</v>
      </c>
    </row>
    <row r="123" spans="1:4" ht="54" thickTop="1" thickBot="1">
      <c r="A123" s="137" t="s">
        <v>1049</v>
      </c>
      <c r="B123" s="138" t="s">
        <v>1963</v>
      </c>
      <c r="C123" s="133" t="s">
        <v>233</v>
      </c>
      <c r="D123" s="179">
        <f>VLOOKUP('421.4'!A88,'421.4'!A88:N229,14,FALSE)</f>
        <v>2736.8352609652611</v>
      </c>
    </row>
    <row r="124" spans="1:4" ht="54" thickTop="1" thickBot="1">
      <c r="A124" s="137" t="s">
        <v>1556</v>
      </c>
      <c r="B124" s="140" t="s">
        <v>1557</v>
      </c>
      <c r="C124" s="133" t="s">
        <v>233</v>
      </c>
      <c r="D124" s="179">
        <f>VLOOKUP('430.1.1'!A87,'430.1.1'!A87:N230,14,FALSE)</f>
        <v>11973.121847917511</v>
      </c>
    </row>
    <row r="125" spans="1:4" ht="54" thickTop="1" thickBot="1">
      <c r="A125" s="137" t="s">
        <v>1558</v>
      </c>
      <c r="B125" s="138" t="s">
        <v>1559</v>
      </c>
      <c r="C125" s="133" t="s">
        <v>233</v>
      </c>
      <c r="D125" s="179">
        <f>VLOOKUP('430.1.2'!A88,'430.1.2'!A88:N231,14,FALSE)</f>
        <v>9768.1503463157496</v>
      </c>
    </row>
    <row r="126" spans="1:4" ht="54" thickTop="1" thickBot="1">
      <c r="A126" s="137" t="s">
        <v>1560</v>
      </c>
      <c r="B126" s="138" t="s">
        <v>1609</v>
      </c>
      <c r="C126" s="133" t="s">
        <v>233</v>
      </c>
      <c r="D126" s="179">
        <f>VLOOKUP('430.2.1'!A88,'430.2.1'!A88:N232,14,FALSE)</f>
        <v>11973.121847917511</v>
      </c>
    </row>
    <row r="127" spans="1:4" ht="54" thickTop="1" thickBot="1">
      <c r="A127" s="137" t="s">
        <v>1562</v>
      </c>
      <c r="B127" s="138" t="s">
        <v>1610</v>
      </c>
      <c r="C127" s="133" t="s">
        <v>233</v>
      </c>
      <c r="D127" s="179">
        <f>VLOOKUP('430.2.2'!A88,'430.2.2'!A88:N233,14,FALSE)</f>
        <v>9768.1503463157496</v>
      </c>
    </row>
    <row r="128" spans="1:4" ht="54" thickTop="1" thickBot="1">
      <c r="A128" s="137" t="s">
        <v>1563</v>
      </c>
      <c r="B128" s="138" t="s">
        <v>1611</v>
      </c>
      <c r="C128" s="133" t="s">
        <v>233</v>
      </c>
      <c r="D128" s="179">
        <f>VLOOKUP('431.1.1'!A88,'431.1.1'!A88:N234,14,FALSE)</f>
        <v>24991.015119109128</v>
      </c>
    </row>
    <row r="129" spans="1:4" ht="54" thickTop="1" thickBot="1">
      <c r="A129" s="137" t="s">
        <v>1565</v>
      </c>
      <c r="B129" s="138" t="s">
        <v>1612</v>
      </c>
      <c r="C129" s="133" t="s">
        <v>233</v>
      </c>
      <c r="D129" s="179">
        <f>VLOOKUP('431.1.2'!A88,'431.1.2'!A88:N235,14,FALSE)</f>
        <v>19538.491255617992</v>
      </c>
    </row>
    <row r="130" spans="1:4" ht="54" thickTop="1" thickBot="1">
      <c r="A130" s="137" t="s">
        <v>1568</v>
      </c>
      <c r="B130" s="138" t="s">
        <v>1613</v>
      </c>
      <c r="C130" s="133" t="s">
        <v>233</v>
      </c>
      <c r="D130" s="179">
        <f>VLOOKUP('431.2.1'!A88,'431.2.1'!A88:N236,14,FALSE)</f>
        <v>25916.330839093724</v>
      </c>
    </row>
    <row r="131" spans="1:4" ht="54" thickTop="1" thickBot="1">
      <c r="A131" s="137" t="s">
        <v>1569</v>
      </c>
      <c r="B131" s="138" t="s">
        <v>1614</v>
      </c>
      <c r="C131" s="133" t="s">
        <v>233</v>
      </c>
      <c r="D131" s="179">
        <f>VLOOKUP('431.2.2'!A88,'431.2.2'!A88:N237,14,FALSE)</f>
        <v>20245.572135983577</v>
      </c>
    </row>
    <row r="132" spans="1:4" ht="54" thickTop="1" thickBot="1">
      <c r="A132" s="137" t="s">
        <v>1050</v>
      </c>
      <c r="B132" s="138" t="s">
        <v>1210</v>
      </c>
      <c r="C132" s="133" t="s">
        <v>233</v>
      </c>
      <c r="D132" s="179">
        <f>VLOOKUP('432.1'!A88,'432.1'!A88:N238,14,FALSE)</f>
        <v>7742.3105808147757</v>
      </c>
    </row>
    <row r="133" spans="1:4" ht="54" thickTop="1" thickBot="1">
      <c r="A133" s="137" t="s">
        <v>1051</v>
      </c>
      <c r="B133" s="138" t="s">
        <v>1964</v>
      </c>
      <c r="C133" s="133" t="s">
        <v>233</v>
      </c>
      <c r="D133" s="179">
        <f>VLOOKUP('432.2'!A88,'432.2'!A88:N239,14,FALSE)</f>
        <v>7250.2313174508072</v>
      </c>
    </row>
    <row r="134" spans="1:4" ht="54" thickTop="1" thickBot="1">
      <c r="A134" s="137" t="s">
        <v>1052</v>
      </c>
      <c r="B134" s="138" t="s">
        <v>1965</v>
      </c>
      <c r="C134" s="133" t="s">
        <v>233</v>
      </c>
      <c r="D134" s="179">
        <f>VLOOKUP('433.1'!A88,'433.1'!A88:N240,14,FALSE)</f>
        <v>6394.2369821222819</v>
      </c>
    </row>
    <row r="135" spans="1:4" ht="54" thickTop="1" thickBot="1">
      <c r="A135" s="137" t="s">
        <v>1053</v>
      </c>
      <c r="B135" s="138" t="s">
        <v>1966</v>
      </c>
      <c r="C135" s="133" t="s">
        <v>233</v>
      </c>
      <c r="D135" s="179">
        <f>VLOOKUP('433.2'!A88,'433.2'!A88:N241,14,FALSE)</f>
        <v>5905.4094140934176</v>
      </c>
    </row>
    <row r="136" spans="1:4" ht="54" thickTop="1" thickBot="1">
      <c r="A136" s="137" t="s">
        <v>1054</v>
      </c>
      <c r="B136" s="138" t="s">
        <v>1967</v>
      </c>
      <c r="C136" s="133" t="s">
        <v>233</v>
      </c>
      <c r="D136" s="179">
        <f>VLOOKUP('433.3'!A88,'433.3'!A88:N242,14,FALSE)</f>
        <v>7050.8695285436843</v>
      </c>
    </row>
    <row r="137" spans="1:4" ht="54" thickTop="1" thickBot="1">
      <c r="A137" s="137" t="s">
        <v>1055</v>
      </c>
      <c r="B137" s="138" t="s">
        <v>1211</v>
      </c>
      <c r="C137" s="133" t="s">
        <v>233</v>
      </c>
      <c r="D137" s="179">
        <f>VLOOKUP('433.4'!A88,'433.4'!A88:N243,14,FALSE)</f>
        <v>4496.5342397391696</v>
      </c>
    </row>
    <row r="138" spans="1:4" ht="54" thickTop="1" thickBot="1">
      <c r="A138" s="137" t="s">
        <v>1056</v>
      </c>
      <c r="B138" s="138" t="s">
        <v>1968</v>
      </c>
      <c r="C138" s="133" t="s">
        <v>233</v>
      </c>
      <c r="D138" s="179">
        <f>VLOOKUP('433.5'!A88,'433.5'!A88:N244,14,FALSE)</f>
        <v>8043.2739889934128</v>
      </c>
    </row>
    <row r="139" spans="1:4" ht="54" thickTop="1" thickBot="1">
      <c r="A139" s="137" t="s">
        <v>1057</v>
      </c>
      <c r="B139" s="138" t="s">
        <v>1969</v>
      </c>
      <c r="C139" s="133" t="s">
        <v>233</v>
      </c>
      <c r="D139" s="179">
        <f>VLOOKUP('433.6'!A88,'433.6'!A88:N245,14,FALSE)</f>
        <v>7496.0958807214156</v>
      </c>
    </row>
    <row r="140" spans="1:4" ht="54" thickTop="1" thickBot="1">
      <c r="A140" s="137" t="s">
        <v>1058</v>
      </c>
      <c r="B140" s="138" t="s">
        <v>1970</v>
      </c>
      <c r="C140" s="133" t="s">
        <v>233</v>
      </c>
      <c r="D140" s="179">
        <f>VLOOKUP('433.7'!A88,'433.7'!A88:N246,14,FALSE)</f>
        <v>8978.9743365776212</v>
      </c>
    </row>
    <row r="141" spans="1:4" ht="54" thickTop="1" thickBot="1">
      <c r="A141" s="137" t="s">
        <v>1059</v>
      </c>
      <c r="B141" s="138" t="s">
        <v>1212</v>
      </c>
      <c r="C141" s="133" t="s">
        <v>233</v>
      </c>
      <c r="D141" s="179">
        <f>VLOOKUP('433.8'!A88,'433.8'!A88:N247,14,FALSE)</f>
        <v>5701.5997447603786</v>
      </c>
    </row>
    <row r="142" spans="1:4" ht="54" thickTop="1" thickBot="1">
      <c r="A142" s="137" t="s">
        <v>1060</v>
      </c>
      <c r="B142" s="138" t="s">
        <v>1971</v>
      </c>
      <c r="C142" s="133" t="s">
        <v>387</v>
      </c>
      <c r="D142" s="179">
        <f>VLOOKUP('440.1'!A89,'440.1'!A89:N248,14,FALSE)</f>
        <v>314896.81740599661</v>
      </c>
    </row>
    <row r="143" spans="1:4" ht="54" thickTop="1" thickBot="1">
      <c r="A143" s="137" t="s">
        <v>1061</v>
      </c>
      <c r="B143" s="138" t="s">
        <v>1972</v>
      </c>
      <c r="C143" s="133" t="s">
        <v>387</v>
      </c>
      <c r="D143" s="179">
        <f>VLOOKUP('440.2'!A93,'440.2'!A93:N250,14,FALSE)</f>
        <v>314896.81740599661</v>
      </c>
    </row>
    <row r="144" spans="1:4" ht="54" thickTop="1" thickBot="1">
      <c r="A144" s="137" t="s">
        <v>1062</v>
      </c>
      <c r="B144" s="138" t="s">
        <v>1973</v>
      </c>
      <c r="C144" s="133" t="s">
        <v>387</v>
      </c>
      <c r="D144" s="179">
        <f>VLOOKUP('440.3'!A93,'440.3'!A93:N252,14,FALSE)</f>
        <v>314896.81740599661</v>
      </c>
    </row>
    <row r="145" spans="1:4" ht="54" thickTop="1" thickBot="1">
      <c r="A145" s="137" t="s">
        <v>1063</v>
      </c>
      <c r="B145" s="138" t="s">
        <v>1213</v>
      </c>
      <c r="C145" s="133" t="s">
        <v>387</v>
      </c>
      <c r="D145" s="179">
        <f>VLOOKUP('440.4'!A93,'440.4'!A93:N254,14,FALSE)</f>
        <v>339118.10909053939</v>
      </c>
    </row>
    <row r="146" spans="1:4" ht="54" thickTop="1" thickBot="1">
      <c r="A146" s="137" t="s">
        <v>1064</v>
      </c>
      <c r="B146" s="138" t="s">
        <v>1974</v>
      </c>
      <c r="C146" s="133" t="s">
        <v>387</v>
      </c>
      <c r="D146" s="179">
        <f>VLOOKUP('441.1'!A93,'441.1'!A93:N256,14,FALSE)</f>
        <v>314896.81740599661</v>
      </c>
    </row>
    <row r="147" spans="1:4" ht="54" thickTop="1" thickBot="1">
      <c r="A147" s="137" t="s">
        <v>1065</v>
      </c>
      <c r="B147" s="138" t="s">
        <v>1975</v>
      </c>
      <c r="C147" s="133" t="s">
        <v>387</v>
      </c>
      <c r="D147" s="179">
        <f>VLOOKUP('441.2'!A92,'441.2'!A92:N258,14,FALSE)</f>
        <v>314896.81740599661</v>
      </c>
    </row>
    <row r="148" spans="1:4" ht="54" thickTop="1" thickBot="1">
      <c r="A148" s="137" t="s">
        <v>1066</v>
      </c>
      <c r="B148" s="138" t="s">
        <v>1976</v>
      </c>
      <c r="C148" s="133" t="s">
        <v>387</v>
      </c>
      <c r="D148" s="179">
        <f>VLOOKUP('441.3'!A93,'441.3'!A93:N260,14,FALSE)</f>
        <v>314896.81740599661</v>
      </c>
    </row>
    <row r="149" spans="1:4" ht="54" thickTop="1" thickBot="1">
      <c r="A149" s="137" t="s">
        <v>1067</v>
      </c>
      <c r="B149" s="138" t="s">
        <v>1977</v>
      </c>
      <c r="C149" s="133" t="s">
        <v>387</v>
      </c>
      <c r="D149" s="179">
        <f>VLOOKUP('441.4'!A92,'441.4'!A92:N262,14,FALSE)</f>
        <v>339118.10909053939</v>
      </c>
    </row>
    <row r="150" spans="1:4" ht="54" thickTop="1" thickBot="1">
      <c r="A150" s="137" t="s">
        <v>1068</v>
      </c>
      <c r="B150" s="138" t="s">
        <v>1957</v>
      </c>
      <c r="C150" s="133" t="s">
        <v>387</v>
      </c>
      <c r="D150" s="179">
        <f>VLOOKUP('450.1'!A95,'450.1'!A95:N264,14,FALSE)</f>
        <v>316813.43215770688</v>
      </c>
    </row>
    <row r="151" spans="1:4" ht="54" thickTop="1" thickBot="1">
      <c r="A151" s="137" t="s">
        <v>1069</v>
      </c>
      <c r="B151" s="138" t="s">
        <v>1978</v>
      </c>
      <c r="C151" s="133" t="s">
        <v>387</v>
      </c>
      <c r="D151" s="179">
        <f>VLOOKUP('450.2'!A93,'450.2'!A93:N266,14,FALSE)</f>
        <v>316813.43215770688</v>
      </c>
    </row>
    <row r="152" spans="1:4" ht="54" thickTop="1" thickBot="1">
      <c r="A152" s="137" t="s">
        <v>1070</v>
      </c>
      <c r="B152" s="138" t="s">
        <v>1979</v>
      </c>
      <c r="C152" s="133" t="s">
        <v>387</v>
      </c>
      <c r="D152" s="179">
        <f>VLOOKUP('450.3'!A93,'450.3'!A93:N268,14,FALSE)</f>
        <v>316813.43215770688</v>
      </c>
    </row>
    <row r="153" spans="1:4" ht="54" thickTop="1" thickBot="1">
      <c r="A153" s="137" t="s">
        <v>1071</v>
      </c>
      <c r="B153" s="138" t="s">
        <v>1980</v>
      </c>
      <c r="C153" s="133" t="s">
        <v>387</v>
      </c>
      <c r="D153" s="179">
        <f>VLOOKUP('450.4'!A92,'450.4'!A92:N270,14,FALSE)</f>
        <v>316813.43215770688</v>
      </c>
    </row>
    <row r="154" spans="1:4" ht="63.75" customHeight="1" thickTop="1" thickBot="1">
      <c r="A154" s="137" t="s">
        <v>1072</v>
      </c>
      <c r="B154" s="138" t="s">
        <v>1981</v>
      </c>
      <c r="C154" s="133" t="s">
        <v>387</v>
      </c>
      <c r="D154" s="179">
        <f>VLOOKUP('450.5'!A92,'450.5'!A92:N272,14,FALSE)</f>
        <v>316813.43215770688</v>
      </c>
    </row>
    <row r="155" spans="1:4" ht="54" thickTop="1" thickBot="1">
      <c r="A155" s="137" t="s">
        <v>1073</v>
      </c>
      <c r="B155" s="138" t="s">
        <v>1982</v>
      </c>
      <c r="C155" s="133" t="s">
        <v>387</v>
      </c>
      <c r="D155" s="179">
        <f>VLOOKUP('450.6'!A93,'450.6'!A93:N274,14,FALSE)</f>
        <v>316813.43215770688</v>
      </c>
    </row>
    <row r="156" spans="1:4" ht="54" thickTop="1" thickBot="1">
      <c r="A156" s="137" t="s">
        <v>1074</v>
      </c>
      <c r="B156" s="138" t="s">
        <v>1983</v>
      </c>
      <c r="C156" s="133" t="s">
        <v>387</v>
      </c>
      <c r="D156" s="179">
        <f>VLOOKUP('450.7'!A93,'450.7'!A93:N275,14,FALSE)</f>
        <v>316813.43215770688</v>
      </c>
    </row>
    <row r="157" spans="1:4" ht="54" thickTop="1" thickBot="1">
      <c r="A157" s="137" t="s">
        <v>1075</v>
      </c>
      <c r="B157" s="138" t="s">
        <v>1984</v>
      </c>
      <c r="C157" s="133" t="s">
        <v>387</v>
      </c>
      <c r="D157" s="179">
        <f>VLOOKUP('450.8'!A93,'450.8'!A93:N276,14,FALSE)</f>
        <v>316813.43215770688</v>
      </c>
    </row>
    <row r="158" spans="1:4" ht="54" thickTop="1" thickBot="1">
      <c r="A158" s="137" t="s">
        <v>1584</v>
      </c>
      <c r="B158" s="138" t="s">
        <v>1615</v>
      </c>
      <c r="C158" s="133" t="s">
        <v>387</v>
      </c>
      <c r="D158" s="179">
        <f>VLOOKUP('450.10'!A92,'450.10'!A92:N277,14,FALSE)</f>
        <v>351767.23690222576</v>
      </c>
    </row>
    <row r="159" spans="1:4" ht="54" thickTop="1" thickBot="1">
      <c r="A159" s="137" t="s">
        <v>1586</v>
      </c>
      <c r="B159" s="138" t="s">
        <v>1616</v>
      </c>
      <c r="C159" s="133" t="s">
        <v>387</v>
      </c>
      <c r="D159" s="179">
        <f>VLOOKUP('450.11'!A92,'450.11'!A92:N278,14,FALSE)</f>
        <v>351767.23690222576</v>
      </c>
    </row>
    <row r="160" spans="1:4" ht="54" thickTop="1" thickBot="1">
      <c r="A160" s="137" t="s">
        <v>1588</v>
      </c>
      <c r="B160" s="138" t="s">
        <v>1617</v>
      </c>
      <c r="C160" s="133" t="s">
        <v>387</v>
      </c>
      <c r="D160" s="179">
        <f>VLOOKUP('450.12'!A92,'450.11'!A92:N279,14,FALSE)</f>
        <v>351767.23690222576</v>
      </c>
    </row>
    <row r="161" spans="1:4" ht="54" thickTop="1" thickBot="1">
      <c r="A161" s="137" t="s">
        <v>1076</v>
      </c>
      <c r="B161" s="138" t="s">
        <v>1985</v>
      </c>
      <c r="C161" s="133" t="s">
        <v>387</v>
      </c>
      <c r="D161" s="179">
        <f>VLOOKUP('451.1'!A92,'451.1'!A92:N280,14,FALSE)</f>
        <v>316813.43215770688</v>
      </c>
    </row>
    <row r="162" spans="1:4" ht="54" thickTop="1" thickBot="1">
      <c r="A162" s="137" t="s">
        <v>1077</v>
      </c>
      <c r="B162" s="138" t="s">
        <v>1986</v>
      </c>
      <c r="C162" s="133" t="s">
        <v>387</v>
      </c>
      <c r="D162" s="179">
        <f>VLOOKUP('451.2'!A93,'451.2'!A93:N281,14,FALSE)</f>
        <v>316813.43215770688</v>
      </c>
    </row>
    <row r="163" spans="1:4" ht="54" thickTop="1" thickBot="1">
      <c r="A163" s="137" t="s">
        <v>1078</v>
      </c>
      <c r="B163" s="138" t="s">
        <v>1987</v>
      </c>
      <c r="C163" s="133" t="s">
        <v>387</v>
      </c>
      <c r="D163" s="179">
        <f>VLOOKUP('451.3'!A92,'451.3'!A92:N282,14,FALSE)</f>
        <v>316813.43215770688</v>
      </c>
    </row>
    <row r="164" spans="1:4" ht="54" thickTop="1" thickBot="1">
      <c r="A164" s="137" t="s">
        <v>1079</v>
      </c>
      <c r="B164" s="138" t="s">
        <v>1988</v>
      </c>
      <c r="C164" s="133" t="s">
        <v>387</v>
      </c>
      <c r="D164" s="179">
        <f>VLOOKUP('451.4'!A92,'451.4'!A92:N283,14,FALSE)</f>
        <v>351767.23690222576</v>
      </c>
    </row>
    <row r="165" spans="1:4" ht="54" thickTop="1" thickBot="1">
      <c r="A165" s="137" t="s">
        <v>1080</v>
      </c>
      <c r="B165" s="138" t="s">
        <v>1989</v>
      </c>
      <c r="C165" s="133" t="s">
        <v>387</v>
      </c>
      <c r="D165" s="179">
        <f>VLOOKUP('452.1'!A93,'452.1'!A93:N284,14,FALSE)</f>
        <v>316813.43215770688</v>
      </c>
    </row>
    <row r="166" spans="1:4" ht="54" thickTop="1" thickBot="1">
      <c r="A166" s="137" t="s">
        <v>1081</v>
      </c>
      <c r="B166" s="138" t="s">
        <v>1990</v>
      </c>
      <c r="C166" s="133" t="s">
        <v>387</v>
      </c>
      <c r="D166" s="179">
        <f>VLOOKUP('452.2'!A93,'452.2'!A93:N285,14,FALSE)</f>
        <v>316813.43215770688</v>
      </c>
    </row>
    <row r="167" spans="1:4" ht="54" thickTop="1" thickBot="1">
      <c r="A167" s="137" t="s">
        <v>1082</v>
      </c>
      <c r="B167" s="138" t="s">
        <v>1991</v>
      </c>
      <c r="C167" s="133" t="s">
        <v>387</v>
      </c>
      <c r="D167" s="179">
        <f>VLOOKUP('452.3'!A92,'452.3'!A92:N286,14,FALSE)</f>
        <v>316813.43215770688</v>
      </c>
    </row>
    <row r="168" spans="1:4" ht="54" thickTop="1" thickBot="1">
      <c r="A168" s="137" t="s">
        <v>1083</v>
      </c>
      <c r="B168" s="138" t="s">
        <v>1992</v>
      </c>
      <c r="C168" s="133" t="s">
        <v>387</v>
      </c>
      <c r="D168" s="179">
        <f>VLOOKUP('452.4'!A93,'452.4'!A93:N287,14,FALSE)</f>
        <v>316813.43215770688</v>
      </c>
    </row>
    <row r="169" spans="1:4" ht="54" thickTop="1" thickBot="1">
      <c r="A169" s="137" t="s">
        <v>1084</v>
      </c>
      <c r="B169" s="138" t="s">
        <v>1214</v>
      </c>
      <c r="C169" s="133" t="s">
        <v>387</v>
      </c>
      <c r="D169" s="179">
        <f>VLOOKUP('453.1'!A92,'453.1'!A92:N288,14,FALSE)</f>
        <v>313885.19333397376</v>
      </c>
    </row>
    <row r="170" spans="1:4" ht="54" thickTop="1" thickBot="1">
      <c r="A170" s="137" t="s">
        <v>1085</v>
      </c>
      <c r="B170" s="138" t="s">
        <v>1993</v>
      </c>
      <c r="C170" s="133" t="s">
        <v>233</v>
      </c>
      <c r="D170" s="179">
        <f>VLOOKUP('460.1'!A87,'460.1'!A87:N289,14,FALSE)</f>
        <v>6322.9611853713968</v>
      </c>
    </row>
    <row r="171" spans="1:4" ht="54" thickTop="1" thickBot="1">
      <c r="A171" s="195" t="s">
        <v>2017</v>
      </c>
      <c r="B171" s="138" t="s">
        <v>2073</v>
      </c>
      <c r="C171" s="133" t="s">
        <v>233</v>
      </c>
      <c r="D171" s="179">
        <f>VLOOKUP('460.2'!A87,'460.2'!A87:N290,14,FALSE)</f>
        <v>3161.4805926856984</v>
      </c>
    </row>
    <row r="172" spans="1:4" ht="51.75" customHeight="1" thickTop="1" thickBot="1">
      <c r="A172" s="137" t="s">
        <v>1086</v>
      </c>
      <c r="B172" s="138" t="s">
        <v>1215</v>
      </c>
      <c r="C172" s="133" t="s">
        <v>387</v>
      </c>
      <c r="D172" s="179">
        <f>VLOOKUP('461.1'!A87,'461.1'!A87:N291,14,FALSE)</f>
        <v>115256.81779690745</v>
      </c>
    </row>
    <row r="173" spans="1:4" ht="54" thickTop="1" thickBot="1">
      <c r="A173" s="137" t="s">
        <v>1087</v>
      </c>
      <c r="B173" s="138" t="s">
        <v>1216</v>
      </c>
      <c r="C173" s="133" t="s">
        <v>387</v>
      </c>
      <c r="D173" s="179">
        <f>VLOOKUP('461.2'!A89,'461.2'!A89:N294,14,FALSE)</f>
        <v>138168.54937651107</v>
      </c>
    </row>
    <row r="174" spans="1:4" ht="54" thickTop="1" thickBot="1">
      <c r="A174" s="137" t="s">
        <v>1598</v>
      </c>
      <c r="B174" s="138" t="s">
        <v>2078</v>
      </c>
      <c r="C174" s="133" t="s">
        <v>387</v>
      </c>
      <c r="D174" s="179">
        <f>VLOOKUP('462.1.1'!A88,'462.1.1'!A88:N293,14,FALSE)</f>
        <v>187942.40273773135</v>
      </c>
    </row>
    <row r="175" spans="1:4" ht="54" thickTop="1" thickBot="1">
      <c r="A175" s="137" t="s">
        <v>1599</v>
      </c>
      <c r="B175" s="138" t="s">
        <v>2079</v>
      </c>
      <c r="C175" s="133" t="s">
        <v>387</v>
      </c>
      <c r="D175" s="179">
        <f>VLOOKUP('462.1.2'!A88,'462.1.2'!A88:N294,14,FALSE)</f>
        <v>190544.44926160789</v>
      </c>
    </row>
    <row r="176" spans="1:4" ht="54" thickTop="1" thickBot="1">
      <c r="A176" s="137" t="s">
        <v>1600</v>
      </c>
      <c r="B176" s="138" t="s">
        <v>2082</v>
      </c>
      <c r="C176" s="133" t="s">
        <v>387</v>
      </c>
      <c r="D176" s="179">
        <f>VLOOKUP('462.2.1'!A88,'462.2.1'!A88:N295,14,FALSE)</f>
        <v>204918.32678620238</v>
      </c>
    </row>
    <row r="177" spans="1:4" ht="54" thickTop="1" thickBot="1">
      <c r="A177" s="137" t="s">
        <v>1601</v>
      </c>
      <c r="B177" s="138" t="s">
        <v>2083</v>
      </c>
      <c r="C177" s="133" t="s">
        <v>387</v>
      </c>
      <c r="D177" s="179">
        <f>VLOOKUP('462.2.2'!A88,'462.2.2'!A88:N296,14,FALSE)</f>
        <v>207520.37331007892</v>
      </c>
    </row>
    <row r="178" spans="1:4" ht="54" thickTop="1" thickBot="1">
      <c r="A178" s="137" t="s">
        <v>1088</v>
      </c>
      <c r="B178" s="138" t="s">
        <v>1618</v>
      </c>
      <c r="C178" s="133" t="s">
        <v>233</v>
      </c>
      <c r="D178" s="179">
        <f>VLOOKUP('464.1'!A88,'464.1'!A88:N297,14,FALSE)</f>
        <v>7015.469586698393</v>
      </c>
    </row>
    <row r="179" spans="1:4" ht="54" thickTop="1" thickBot="1">
      <c r="A179" s="137" t="s">
        <v>1089</v>
      </c>
      <c r="B179" s="138" t="s">
        <v>1619</v>
      </c>
      <c r="C179" s="133" t="s">
        <v>387</v>
      </c>
      <c r="D179" s="179">
        <f>VLOOKUP('465.1'!A92,'465.1'!A92:N298,14,FALSE)</f>
        <v>106488.41536409974</v>
      </c>
    </row>
    <row r="180" spans="1:4" ht="54" thickTop="1" thickBot="1">
      <c r="A180" s="137" t="s">
        <v>1602</v>
      </c>
      <c r="B180" s="138" t="s">
        <v>1620</v>
      </c>
      <c r="C180" s="133" t="s">
        <v>387</v>
      </c>
      <c r="D180" s="179">
        <f>VLOOKUP('465.2'!A92,'465.2'!A92:N299,14,FALSE)</f>
        <v>29911.275260186278</v>
      </c>
    </row>
    <row r="181" spans="1:4" ht="54" thickTop="1" thickBot="1">
      <c r="A181" s="137" t="s">
        <v>1090</v>
      </c>
      <c r="B181" s="138" t="s">
        <v>1621</v>
      </c>
      <c r="C181" s="133" t="s">
        <v>144</v>
      </c>
      <c r="D181" s="179">
        <f>VLOOKUP('466.1'!A92,'466.1'!A92:N300,14,FALSE)</f>
        <v>3465.2151733208634</v>
      </c>
    </row>
    <row r="182" spans="1:4" ht="54" thickTop="1" thickBot="1">
      <c r="A182" s="137" t="s">
        <v>1091</v>
      </c>
      <c r="B182" s="138" t="s">
        <v>1622</v>
      </c>
      <c r="C182" s="133" t="s">
        <v>144</v>
      </c>
      <c r="D182" s="179">
        <f>VLOOKUP('466.2'!A96,'466.2'!A96:N301,14,FALSE)</f>
        <v>4068.0174056942615</v>
      </c>
    </row>
    <row r="183" spans="1:4" ht="54" thickTop="1" thickBot="1">
      <c r="A183" s="139" t="s">
        <v>1092</v>
      </c>
      <c r="B183" s="140" t="s">
        <v>1735</v>
      </c>
      <c r="C183" s="133" t="s">
        <v>387</v>
      </c>
      <c r="D183" s="179">
        <f>VLOOKUP('500.1'!A95,'500.1'!A95:N302,14,FALSE)</f>
        <v>770960.70981700695</v>
      </c>
    </row>
    <row r="184" spans="1:4" ht="54" thickTop="1" thickBot="1">
      <c r="A184" s="137" t="s">
        <v>1624</v>
      </c>
      <c r="B184" s="138" t="s">
        <v>1736</v>
      </c>
      <c r="C184" s="133" t="s">
        <v>387</v>
      </c>
      <c r="D184" s="179">
        <f>VLOOKUP('500.2'!A95,'500.2'!A95:N303,14,FALSE)</f>
        <v>780827.39812610636</v>
      </c>
    </row>
    <row r="185" spans="1:4" ht="57.75" thickTop="1" thickBot="1">
      <c r="A185" s="137" t="s">
        <v>1093</v>
      </c>
      <c r="B185" s="138" t="s">
        <v>1875</v>
      </c>
      <c r="C185" s="133" t="s">
        <v>377</v>
      </c>
      <c r="D185" s="179">
        <f>VLOOKUP('501.1'!A88,'501.1'!A88:N304,14,FALSE)</f>
        <v>1207.5661125585113</v>
      </c>
    </row>
    <row r="186" spans="1:4" ht="57.75" thickTop="1" thickBot="1">
      <c r="A186" s="137" t="s">
        <v>1626</v>
      </c>
      <c r="B186" s="138" t="s">
        <v>1876</v>
      </c>
      <c r="C186" s="133" t="s">
        <v>377</v>
      </c>
      <c r="D186" s="179">
        <f>VLOOKUP('501.10'!A88,'501.10'!A88:N305,14,FALSE)</f>
        <v>1134.821166018842</v>
      </c>
    </row>
    <row r="187" spans="1:4" ht="57.75" thickTop="1" thickBot="1">
      <c r="A187" s="137" t="s">
        <v>1627</v>
      </c>
      <c r="B187" s="138" t="s">
        <v>1877</v>
      </c>
      <c r="C187" s="133" t="s">
        <v>377</v>
      </c>
      <c r="D187" s="179">
        <f>VLOOKUP('501.20'!A88,'501.20'!A88:N306,14,FALSE)</f>
        <v>565.94190336415181</v>
      </c>
    </row>
    <row r="188" spans="1:4" ht="54" thickTop="1" thickBot="1">
      <c r="A188" s="137" t="s">
        <v>1628</v>
      </c>
      <c r="B188" s="138" t="s">
        <v>1737</v>
      </c>
      <c r="C188" s="133" t="s">
        <v>387</v>
      </c>
      <c r="D188" s="179">
        <f>VLOOKUP('505.1'!A84,'505.1'!A84:N307,14,FALSE)</f>
        <v>702697.34624102374</v>
      </c>
    </row>
    <row r="189" spans="1:4" ht="54" thickTop="1" thickBot="1">
      <c r="A189" s="137" t="s">
        <v>1094</v>
      </c>
      <c r="B189" s="138" t="s">
        <v>1738</v>
      </c>
      <c r="C189" s="133" t="s">
        <v>233</v>
      </c>
      <c r="D189" s="179">
        <f>VLOOKUP('510.1'!A84,'510.1'!A84:N308,14,FALSE)</f>
        <v>73134.075149304947</v>
      </c>
    </row>
    <row r="190" spans="1:4" ht="54" thickTop="1" thickBot="1">
      <c r="A190" s="137" t="s">
        <v>1632</v>
      </c>
      <c r="B190" s="138" t="s">
        <v>1217</v>
      </c>
      <c r="C190" s="133" t="s">
        <v>387</v>
      </c>
      <c r="D190" s="179">
        <f>VLOOKUP('600.1.1'!A85,'600.1.1'!A85:N311,14,FALSE)</f>
        <v>29538.338199237925</v>
      </c>
    </row>
    <row r="191" spans="1:4" ht="54" thickTop="1" thickBot="1">
      <c r="A191" s="137" t="s">
        <v>1633</v>
      </c>
      <c r="B191" s="138" t="s">
        <v>1739</v>
      </c>
      <c r="C191" s="133" t="s">
        <v>387</v>
      </c>
      <c r="D191" s="179">
        <f>VLOOKUP('600.2.1'!A88,'600.2.1'!A88:N310,14,FALSE)</f>
        <v>116406.17097023896</v>
      </c>
    </row>
    <row r="192" spans="1:4" ht="54" thickTop="1" thickBot="1">
      <c r="A192" s="137" t="s">
        <v>1634</v>
      </c>
      <c r="B192" s="138" t="s">
        <v>1740</v>
      </c>
      <c r="C192" s="133" t="s">
        <v>387</v>
      </c>
      <c r="D192" s="179">
        <f>VLOOKUP('600.2.2'!A90,'600.2.2'!A90:N312,14,FALSE)</f>
        <v>167653.9733094046</v>
      </c>
    </row>
    <row r="193" spans="1:4" ht="54" thickTop="1" thickBot="1">
      <c r="A193" s="137" t="s">
        <v>1635</v>
      </c>
      <c r="B193" s="138" t="s">
        <v>1741</v>
      </c>
      <c r="C193" s="133" t="s">
        <v>387</v>
      </c>
      <c r="D193" s="179">
        <f>VLOOKUP('600.2.3'!A89,'600.2.3'!A89:N312,14,FALSE)</f>
        <v>28924.838835282771</v>
      </c>
    </row>
    <row r="194" spans="1:4" ht="54" thickTop="1" thickBot="1">
      <c r="A194" s="137" t="s">
        <v>1636</v>
      </c>
      <c r="B194" s="138" t="s">
        <v>1742</v>
      </c>
      <c r="C194" s="133" t="s">
        <v>387</v>
      </c>
      <c r="D194" s="179">
        <f>VLOOKUP('600.2.4'!A88,'600.2.4'!A88:N312,14,FALSE)</f>
        <v>36526.689693430351</v>
      </c>
    </row>
    <row r="195" spans="1:4" ht="54" thickTop="1" thickBot="1">
      <c r="A195" s="137" t="s">
        <v>1095</v>
      </c>
      <c r="B195" s="138" t="s">
        <v>2094</v>
      </c>
      <c r="C195" s="133" t="s">
        <v>387</v>
      </c>
      <c r="D195" s="179">
        <f>VLOOKUP('610.1'!A89,'610.1'!A89:N314,14,FALSE)</f>
        <v>63537.275661880507</v>
      </c>
    </row>
    <row r="196" spans="1:4" ht="54" thickTop="1" thickBot="1">
      <c r="A196" s="137" t="s">
        <v>1096</v>
      </c>
      <c r="B196" s="138" t="s">
        <v>1743</v>
      </c>
      <c r="C196" s="133" t="s">
        <v>387</v>
      </c>
      <c r="D196" s="179">
        <f>VLOOKUP('610.2'!A89,'610.2'!A89:N315,14,FALSE)</f>
        <v>63891.402635110237</v>
      </c>
    </row>
    <row r="197" spans="1:4" ht="54" thickTop="1" thickBot="1">
      <c r="A197" s="137" t="s">
        <v>1638</v>
      </c>
      <c r="B197" s="138" t="s">
        <v>1744</v>
      </c>
      <c r="C197" s="133" t="s">
        <v>387</v>
      </c>
      <c r="D197" s="179">
        <f>VLOOKUP('610.3'!A89,'610.3'!A89:N316,14,FALSE)</f>
        <v>83193.022746891103</v>
      </c>
    </row>
    <row r="198" spans="1:4" ht="54" thickTop="1" thickBot="1">
      <c r="A198" s="137" t="s">
        <v>1640</v>
      </c>
      <c r="B198" s="138" t="s">
        <v>1745</v>
      </c>
      <c r="C198" s="133" t="s">
        <v>387</v>
      </c>
      <c r="D198" s="179">
        <f>VLOOKUP('610.4'!A89,'610.4'!A89:N317,14,FALSE)</f>
        <v>118567.24999959185</v>
      </c>
    </row>
    <row r="199" spans="1:4" ht="54" thickTop="1" thickBot="1">
      <c r="A199" s="137" t="s">
        <v>1642</v>
      </c>
      <c r="B199" s="138" t="s">
        <v>1218</v>
      </c>
      <c r="C199" s="133" t="s">
        <v>387</v>
      </c>
      <c r="D199" s="179">
        <f>VLOOKUP('610.5'!A89,'610.5'!A89:N318,14,FALSE)</f>
        <v>114129.59158679786</v>
      </c>
    </row>
    <row r="200" spans="1:4" ht="54" thickTop="1" thickBot="1">
      <c r="A200" s="137" t="s">
        <v>1644</v>
      </c>
      <c r="B200" s="138" t="s">
        <v>1746</v>
      </c>
      <c r="C200" s="133" t="s">
        <v>387</v>
      </c>
      <c r="D200" s="179">
        <f>VLOOKUP('610.6'!A89,'610.6'!A89:N319,14,FALSE)</f>
        <v>112490.13822708245</v>
      </c>
    </row>
    <row r="201" spans="1:4" ht="54" thickTop="1" thickBot="1">
      <c r="A201" s="137" t="s">
        <v>1646</v>
      </c>
      <c r="B201" s="138" t="s">
        <v>1747</v>
      </c>
      <c r="C201" s="133" t="s">
        <v>387</v>
      </c>
      <c r="D201" s="179">
        <f>VLOOKUP('610.7'!A89,'610.7'!A89:N320,14,FALSE)</f>
        <v>77451.677105899493</v>
      </c>
    </row>
    <row r="202" spans="1:4" ht="54" thickTop="1" thickBot="1">
      <c r="A202" s="137" t="s">
        <v>1097</v>
      </c>
      <c r="B202" s="138" t="s">
        <v>1748</v>
      </c>
      <c r="C202" s="133" t="s">
        <v>144</v>
      </c>
      <c r="D202" s="179">
        <f>VLOOKUP('620.1'!A88,'620.1'!A88:N321,14,FALSE)</f>
        <v>363714.73849164043</v>
      </c>
    </row>
    <row r="203" spans="1:4" ht="54" thickTop="1" thickBot="1">
      <c r="A203" s="137" t="s">
        <v>1098</v>
      </c>
      <c r="B203" s="138" t="s">
        <v>1878</v>
      </c>
      <c r="C203" s="133" t="s">
        <v>144</v>
      </c>
      <c r="D203" s="179">
        <f>VLOOKUP('620.2'!A88,'620.2'!A88:N322,14,FALSE)</f>
        <v>363714.73849164043</v>
      </c>
    </row>
    <row r="204" spans="1:4" ht="54" thickTop="1" thickBot="1">
      <c r="A204" s="137" t="s">
        <v>1099</v>
      </c>
      <c r="B204" s="138" t="s">
        <v>1749</v>
      </c>
      <c r="C204" s="133" t="s">
        <v>1845</v>
      </c>
      <c r="D204" s="179">
        <f>VLOOKUP('620.3'!A91,'620.3'!A91:N321,14,FALSE)</f>
        <v>53747885.24383907</v>
      </c>
    </row>
    <row r="205" spans="1:4" ht="54" thickTop="1" thickBot="1">
      <c r="A205" s="137" t="s">
        <v>1650</v>
      </c>
      <c r="B205" s="138" t="s">
        <v>1750</v>
      </c>
      <c r="C205" s="133" t="s">
        <v>144</v>
      </c>
      <c r="D205" s="179">
        <f>VLOOKUP('621.1.1'!A95,'621.1.1'!A95:N325,14,FALSE)</f>
        <v>2472407.4086070526</v>
      </c>
    </row>
    <row r="206" spans="1:4" ht="54" thickTop="1" thickBot="1">
      <c r="A206" s="137" t="s">
        <v>1652</v>
      </c>
      <c r="B206" s="138" t="s">
        <v>1751</v>
      </c>
      <c r="C206" s="133" t="s">
        <v>144</v>
      </c>
      <c r="D206" s="179">
        <f>VLOOKUP('621.1.2'!A99,'621.1.2'!A99:N326,14,FALSE)</f>
        <v>3872339.3455473734</v>
      </c>
    </row>
    <row r="207" spans="1:4" ht="54" thickTop="1" thickBot="1">
      <c r="A207" s="137" t="s">
        <v>1100</v>
      </c>
      <c r="B207" s="138" t="s">
        <v>1752</v>
      </c>
      <c r="C207" s="133" t="s">
        <v>387</v>
      </c>
      <c r="D207" s="179">
        <f>VLOOKUP('621.2'!A89,'621.2'!A89:N326,14,FALSE)</f>
        <v>2451813.886581257</v>
      </c>
    </row>
    <row r="208" spans="1:4" ht="54" thickTop="1" thickBot="1">
      <c r="A208" s="137" t="s">
        <v>1101</v>
      </c>
      <c r="B208" s="138" t="s">
        <v>1753</v>
      </c>
      <c r="C208" s="133" t="s">
        <v>144</v>
      </c>
      <c r="D208" s="179">
        <f>VLOOKUP('621.3'!A93,'621.3'!A93:N327,14,FALSE)</f>
        <v>55124858.896900088</v>
      </c>
    </row>
    <row r="209" spans="1:4" ht="54" thickTop="1" thickBot="1">
      <c r="A209" s="137" t="s">
        <v>1102</v>
      </c>
      <c r="B209" s="138" t="s">
        <v>1754</v>
      </c>
      <c r="C209" s="133" t="s">
        <v>387</v>
      </c>
      <c r="D209" s="179">
        <f>VLOOKUP('621.4'!A93,'621.4'!A93:N328,14,FALSE)</f>
        <v>45892773.848329499</v>
      </c>
    </row>
    <row r="210" spans="1:4" ht="54" thickTop="1" thickBot="1">
      <c r="A210" s="137" t="s">
        <v>1103</v>
      </c>
      <c r="B210" s="138" t="s">
        <v>1755</v>
      </c>
      <c r="C210" s="133" t="s">
        <v>144</v>
      </c>
      <c r="D210" s="179">
        <f>VLOOKUP('621.5'!A89,'621.5'!A89:N329,14,FALSE)</f>
        <v>4335684.3942144923</v>
      </c>
    </row>
    <row r="211" spans="1:4" ht="54" thickTop="1" thickBot="1">
      <c r="A211" s="137" t="s">
        <v>1656</v>
      </c>
      <c r="B211" s="138" t="s">
        <v>1756</v>
      </c>
      <c r="C211" s="133" t="s">
        <v>144</v>
      </c>
      <c r="D211" s="179">
        <f>VLOOKUP('621.5.1'!A89,'621.5.1'!A89:N330,14,FALSE)</f>
        <v>573442.33972442779</v>
      </c>
    </row>
    <row r="212" spans="1:4" ht="54" thickTop="1" thickBot="1">
      <c r="A212" s="137" t="s">
        <v>1104</v>
      </c>
      <c r="B212" s="138" t="s">
        <v>1757</v>
      </c>
      <c r="C212" s="133" t="s">
        <v>1845</v>
      </c>
      <c r="D212" s="179">
        <f>VLOOKUP('621.6'!A98,'621.6'!A98:N331,14,FALSE)</f>
        <v>62032671.128062144</v>
      </c>
    </row>
    <row r="213" spans="1:4" ht="54" thickTop="1" thickBot="1">
      <c r="A213" s="137" t="s">
        <v>1731</v>
      </c>
      <c r="B213" s="138" t="s">
        <v>1758</v>
      </c>
      <c r="C213" s="133" t="s">
        <v>1845</v>
      </c>
      <c r="D213" s="179">
        <f>VLOOKUP('621.7'!A89,'621.7'!A89:N332,14,FALSE)</f>
        <v>722657.98332403239</v>
      </c>
    </row>
    <row r="214" spans="1:4" ht="54" thickTop="1" thickBot="1">
      <c r="A214" s="137" t="s">
        <v>1105</v>
      </c>
      <c r="B214" s="138" t="s">
        <v>1994</v>
      </c>
      <c r="C214" s="133" t="s">
        <v>233</v>
      </c>
      <c r="D214" s="179">
        <f>VLOOKUP('622.1'!A89,'622.1'!A89:N333,14,FALSE)</f>
        <v>107006.80841771219</v>
      </c>
    </row>
    <row r="215" spans="1:4" ht="54" thickTop="1" thickBot="1">
      <c r="A215" s="137" t="s">
        <v>1106</v>
      </c>
      <c r="B215" s="138" t="s">
        <v>1759</v>
      </c>
      <c r="C215" s="133" t="s">
        <v>233</v>
      </c>
      <c r="D215" s="179">
        <f>VLOOKUP('622.2'!A89,'622.2'!A89:N335,14,FALSE)</f>
        <v>542672.63741502562</v>
      </c>
    </row>
    <row r="216" spans="1:4" ht="54" thickTop="1" thickBot="1">
      <c r="A216" s="137" t="s">
        <v>1107</v>
      </c>
      <c r="B216" s="138" t="s">
        <v>1760</v>
      </c>
      <c r="C216" s="133" t="s">
        <v>233</v>
      </c>
      <c r="D216" s="179">
        <f>VLOOKUP('622.3'!A89,'622.3'!A89:N336,14,FALSE)</f>
        <v>875925.19826803356</v>
      </c>
    </row>
    <row r="217" spans="1:4" ht="54" thickTop="1" thickBot="1">
      <c r="A217" s="137" t="s">
        <v>1108</v>
      </c>
      <c r="B217" s="138" t="s">
        <v>1761</v>
      </c>
      <c r="C217" s="133" t="s">
        <v>233</v>
      </c>
      <c r="D217" s="179">
        <f>VLOOKUP('622.4'!A89,'622.4'!A89:N337,14,FALSE)</f>
        <v>862169.18947518873</v>
      </c>
    </row>
    <row r="218" spans="1:4" ht="54" thickTop="1" thickBot="1">
      <c r="A218" s="137" t="s">
        <v>1109</v>
      </c>
      <c r="B218" s="138" t="s">
        <v>1762</v>
      </c>
      <c r="C218" s="133" t="s">
        <v>144</v>
      </c>
      <c r="D218" s="179">
        <f>VLOOKUP('622.5'!A89,'622.5'!A89:N338,14,FALSE)</f>
        <v>77700.920370471154</v>
      </c>
    </row>
    <row r="219" spans="1:4" ht="54" thickTop="1" thickBot="1">
      <c r="A219" s="137" t="s">
        <v>1110</v>
      </c>
      <c r="B219" s="138" t="s">
        <v>1763</v>
      </c>
      <c r="C219" s="133" t="s">
        <v>144</v>
      </c>
      <c r="D219" s="179">
        <f>VLOOKUP('623.1'!A103,'623.1'!A103:N339,14,FALSE)</f>
        <v>491242.0618686229</v>
      </c>
    </row>
    <row r="220" spans="1:4" ht="54" thickTop="1" thickBot="1">
      <c r="A220" s="137" t="s">
        <v>1111</v>
      </c>
      <c r="B220" s="138" t="s">
        <v>1219</v>
      </c>
      <c r="C220" s="133" t="s">
        <v>1995</v>
      </c>
      <c r="D220" s="179">
        <f>VLOOKUP('623.2'!A89,'623.2'!A89:N340,14,FALSE)</f>
        <v>3099140.4305396788</v>
      </c>
    </row>
    <row r="221" spans="1:4" ht="54" thickTop="1" thickBot="1">
      <c r="A221" s="137" t="s">
        <v>1112</v>
      </c>
      <c r="B221" s="138" t="s">
        <v>2114</v>
      </c>
      <c r="C221" s="133" t="s">
        <v>387</v>
      </c>
      <c r="D221" s="179">
        <f>VLOOKUP('630.1'!A89,'630.1'!A89:N341,14,FALSE)</f>
        <v>1131737.9168297055</v>
      </c>
    </row>
    <row r="222" spans="1:4" ht="54" thickTop="1" thickBot="1">
      <c r="A222" s="137" t="s">
        <v>1113</v>
      </c>
      <c r="B222" s="138" t="s">
        <v>2115</v>
      </c>
      <c r="C222" s="133" t="s">
        <v>387</v>
      </c>
      <c r="D222" s="179">
        <f>VLOOKUP('630.2'!A89,'630.2'!A89:N342,14,FALSE)</f>
        <v>1103794.3686072808</v>
      </c>
    </row>
    <row r="223" spans="1:4" ht="54" thickTop="1" thickBot="1">
      <c r="A223" s="137" t="s">
        <v>1114</v>
      </c>
      <c r="B223" s="138" t="s">
        <v>2116</v>
      </c>
      <c r="C223" s="133" t="s">
        <v>387</v>
      </c>
      <c r="D223" s="179">
        <f>VLOOKUP('630.3'!A89,'630.3'!A89:N343,14,FALSE)</f>
        <v>763043.25379986747</v>
      </c>
    </row>
    <row r="224" spans="1:4" ht="54" thickTop="1" thickBot="1">
      <c r="A224" s="137" t="s">
        <v>1115</v>
      </c>
      <c r="B224" s="138" t="s">
        <v>2117</v>
      </c>
      <c r="C224" s="133" t="s">
        <v>387</v>
      </c>
      <c r="D224" s="179">
        <f>VLOOKUP('630.4'!A89,'630.4'!A89:N344,14,FALSE)</f>
        <v>605831.97287371254</v>
      </c>
    </row>
    <row r="225" spans="1:4" ht="54" thickTop="1" thickBot="1">
      <c r="A225" s="137" t="s">
        <v>1116</v>
      </c>
      <c r="B225" s="138" t="s">
        <v>2118</v>
      </c>
      <c r="C225" s="133" t="s">
        <v>387</v>
      </c>
      <c r="D225" s="179">
        <f>VLOOKUP('630.5'!A93,'630.5'!A93:N345,14,FALSE)</f>
        <v>462121.61635985278</v>
      </c>
    </row>
    <row r="226" spans="1:4" ht="54" thickTop="1" thickBot="1">
      <c r="A226" s="137" t="s">
        <v>1117</v>
      </c>
      <c r="B226" s="138" t="s">
        <v>2119</v>
      </c>
      <c r="C226" s="133" t="s">
        <v>387</v>
      </c>
      <c r="D226" s="179">
        <f>VLOOKUP('630.6'!A93,'630.6'!A89:N346,14,FALSE)</f>
        <v>401289.13543843682</v>
      </c>
    </row>
    <row r="227" spans="1:4" ht="54" thickTop="1" thickBot="1">
      <c r="A227" s="137" t="s">
        <v>1118</v>
      </c>
      <c r="B227" s="138" t="s">
        <v>2120</v>
      </c>
      <c r="C227" s="133" t="s">
        <v>387</v>
      </c>
      <c r="D227" s="179">
        <f>VLOOKUP('630.7'!A93,'630.7'!A90:N347,14,FALSE)</f>
        <v>300126.97893879225</v>
      </c>
    </row>
    <row r="228" spans="1:4" ht="54" thickTop="1" thickBot="1">
      <c r="A228" s="137" t="s">
        <v>1119</v>
      </c>
      <c r="B228" s="138" t="s">
        <v>1764</v>
      </c>
      <c r="C228" s="133" t="s">
        <v>144</v>
      </c>
      <c r="D228" s="179">
        <f>VLOOKUP('632.1'!A90,'632.1'!A90:N349,14,FALSE)</f>
        <v>365907.41544682393</v>
      </c>
    </row>
    <row r="229" spans="1:4" ht="54" thickTop="1" thickBot="1">
      <c r="A229" s="137" t="s">
        <v>1659</v>
      </c>
      <c r="B229" s="138" t="s">
        <v>1765</v>
      </c>
      <c r="C229" s="133" t="s">
        <v>144</v>
      </c>
      <c r="D229" s="179">
        <f>VLOOKUP('632.2'!A90,'632.2'!A90:N350,14,FALSE)</f>
        <v>370837.92626182537</v>
      </c>
    </row>
    <row r="230" spans="1:4" ht="54" thickTop="1" thickBot="1">
      <c r="A230" s="137" t="s">
        <v>1662</v>
      </c>
      <c r="B230" s="138" t="s">
        <v>1766</v>
      </c>
      <c r="C230" s="133" t="s">
        <v>377</v>
      </c>
      <c r="D230" s="179">
        <f>VLOOKUP('640.1'!A90,'640.1'!A90:N351,14,FALSE)</f>
        <v>6280.1463654135769</v>
      </c>
    </row>
    <row r="231" spans="1:4" ht="54" thickTop="1" thickBot="1">
      <c r="A231" s="137" t="s">
        <v>1663</v>
      </c>
      <c r="B231" s="138" t="s">
        <v>1767</v>
      </c>
      <c r="C231" s="133" t="s">
        <v>377</v>
      </c>
      <c r="D231" s="179">
        <f>VLOOKUP('640.2'!A90,'640.2'!A90:N352,14,FALSE)</f>
        <v>7575.2704006313706</v>
      </c>
    </row>
    <row r="232" spans="1:4" ht="54" thickTop="1" thickBot="1">
      <c r="A232" s="137" t="s">
        <v>1120</v>
      </c>
      <c r="B232" s="138" t="s">
        <v>1768</v>
      </c>
      <c r="C232" s="133" t="s">
        <v>1664</v>
      </c>
      <c r="D232" s="179">
        <f>VLOOKUP('641.1'!A90,'641.1'!A90:N353,14,FALSE)</f>
        <v>2278.2271005311632</v>
      </c>
    </row>
    <row r="233" spans="1:4" ht="54" thickTop="1" thickBot="1">
      <c r="A233" s="137" t="s">
        <v>1121</v>
      </c>
      <c r="B233" s="138" t="s">
        <v>1768</v>
      </c>
      <c r="C233" s="133" t="s">
        <v>377</v>
      </c>
      <c r="D233" s="179">
        <f>VLOOKUP('641.2'!A90,'641.2'!A90:N354,14,FALSE)</f>
        <v>58919.988549446622</v>
      </c>
    </row>
    <row r="234" spans="1:4" ht="54" thickTop="1" thickBot="1">
      <c r="A234" s="137" t="s">
        <v>1122</v>
      </c>
      <c r="B234" s="138" t="s">
        <v>1769</v>
      </c>
      <c r="C234" s="133" t="s">
        <v>1845</v>
      </c>
      <c r="D234" s="179">
        <f>VLOOKUP('642.1'!A90,'642.1'!A90:N355,14,FALSE)</f>
        <v>715468.6423367284</v>
      </c>
    </row>
    <row r="235" spans="1:4" ht="54" thickTop="1" thickBot="1">
      <c r="A235" s="137" t="s">
        <v>1123</v>
      </c>
      <c r="B235" s="138" t="s">
        <v>1770</v>
      </c>
      <c r="C235" s="133" t="s">
        <v>144</v>
      </c>
      <c r="D235" s="179">
        <f>VLOOKUP('642.2'!A90,'642.2'!A90:N356,14,FALSE)</f>
        <v>58601.702450259487</v>
      </c>
    </row>
    <row r="236" spans="1:4" ht="54" thickTop="1" thickBot="1">
      <c r="A236" s="137" t="s">
        <v>1124</v>
      </c>
      <c r="B236" s="138" t="s">
        <v>1771</v>
      </c>
      <c r="C236" s="133" t="s">
        <v>377</v>
      </c>
      <c r="D236" s="179">
        <f>VLOOKUP('650.1'!A95,'650.1'!A95:N358,14,FALSE)</f>
        <v>9318.0799150611165</v>
      </c>
    </row>
    <row r="237" spans="1:4" ht="54" thickTop="1" thickBot="1">
      <c r="A237" s="137" t="s">
        <v>1125</v>
      </c>
      <c r="B237" s="138" t="s">
        <v>2127</v>
      </c>
      <c r="C237" s="133" t="s">
        <v>377</v>
      </c>
      <c r="D237" s="179">
        <f>VLOOKUP('650.2'!A93,'650.2'!A93:N359,14,FALSE)</f>
        <v>9129.4491308458801</v>
      </c>
    </row>
    <row r="238" spans="1:4" ht="54" thickTop="1" thickBot="1">
      <c r="A238" s="137" t="s">
        <v>1126</v>
      </c>
      <c r="B238" s="138" t="s">
        <v>1772</v>
      </c>
      <c r="C238" s="133" t="s">
        <v>377</v>
      </c>
      <c r="D238" s="200">
        <f>VLOOKUP('650.3'!A90,'650.3'!A90:N360,14,FALSE)</f>
        <v>333.83631980288158</v>
      </c>
    </row>
    <row r="239" spans="1:4" ht="54" thickTop="1" thickBot="1">
      <c r="A239" s="137" t="s">
        <v>1127</v>
      </c>
      <c r="B239" s="138" t="s">
        <v>2131</v>
      </c>
      <c r="C239" s="133" t="s">
        <v>377</v>
      </c>
      <c r="D239" s="179">
        <f>VLOOKUP('650.4'!A93,'650.4'!A93:N361,14,FALSE)</f>
        <v>4456.5233973543109</v>
      </c>
    </row>
    <row r="240" spans="1:4" ht="57.75" thickTop="1" thickBot="1">
      <c r="A240" s="137" t="s">
        <v>1128</v>
      </c>
      <c r="B240" s="138" t="s">
        <v>1773</v>
      </c>
      <c r="C240" s="133" t="s">
        <v>233</v>
      </c>
      <c r="D240" s="179">
        <f>VLOOKUP('660.1'!A87,'660.1'!A87:N362,14,FALSE)</f>
        <v>380266.12280199589</v>
      </c>
    </row>
    <row r="241" spans="1:4" ht="76.5" thickTop="1" thickBot="1">
      <c r="A241" s="137" t="s">
        <v>1129</v>
      </c>
      <c r="B241" s="138" t="s">
        <v>1880</v>
      </c>
      <c r="C241" s="133" t="s">
        <v>144</v>
      </c>
      <c r="D241" s="179">
        <f>VLOOKUP('660.2'!A87,'660.2'!A87:N363,14,FALSE)</f>
        <v>429786.34900808299</v>
      </c>
    </row>
    <row r="242" spans="1:4" ht="54" thickTop="1" thickBot="1">
      <c r="A242" s="137" t="s">
        <v>1677</v>
      </c>
      <c r="B242" s="138" t="s">
        <v>1774</v>
      </c>
      <c r="C242" s="133" t="s">
        <v>144</v>
      </c>
      <c r="D242" s="179">
        <f>VLOOKUP('661.1'!A87,'661.1'!A87:N364,14,FALSE)</f>
        <v>683301.43756754091</v>
      </c>
    </row>
    <row r="243" spans="1:4" ht="54" thickTop="1" thickBot="1">
      <c r="A243" s="137" t="s">
        <v>1130</v>
      </c>
      <c r="B243" s="138" t="s">
        <v>1775</v>
      </c>
      <c r="C243" s="133" t="s">
        <v>144</v>
      </c>
      <c r="D243" s="179">
        <f>VLOOKUP('662.1'!A87,'662.1'!A87:N365,14,FALSE)</f>
        <v>470396.08217306272</v>
      </c>
    </row>
    <row r="244" spans="1:4" ht="54" thickTop="1" thickBot="1">
      <c r="A244" s="137" t="s">
        <v>1131</v>
      </c>
      <c r="B244" s="138" t="s">
        <v>1776</v>
      </c>
      <c r="C244" s="133" t="s">
        <v>144</v>
      </c>
      <c r="D244" s="179">
        <f>VLOOKUP('662.2'!A87,'662.2'!A87:N366,14,FALSE)</f>
        <v>465714.47266644274</v>
      </c>
    </row>
    <row r="245" spans="1:4" ht="54" thickTop="1" thickBot="1">
      <c r="A245" s="137" t="s">
        <v>1678</v>
      </c>
      <c r="B245" s="138" t="s">
        <v>1777</v>
      </c>
      <c r="C245" s="133" t="s">
        <v>144</v>
      </c>
      <c r="D245" s="179">
        <f>VLOOKUP('663.1'!A87,'663.1'!A87:N367,14,FALSE)</f>
        <v>28461.650032915568</v>
      </c>
    </row>
    <row r="246" spans="1:4" ht="54" thickTop="1" thickBot="1">
      <c r="A246" s="137" t="s">
        <v>1132</v>
      </c>
      <c r="B246" s="138" t="s">
        <v>1778</v>
      </c>
      <c r="C246" s="133" t="s">
        <v>387</v>
      </c>
      <c r="D246" s="179">
        <f>VLOOKUP('670.1'!A87,'670.1'!A87:N368,14,FALSE)</f>
        <v>284654.44028080418</v>
      </c>
    </row>
    <row r="247" spans="1:4" ht="54" thickTop="1" thickBot="1">
      <c r="A247" s="137" t="s">
        <v>1133</v>
      </c>
      <c r="B247" s="138" t="s">
        <v>1779</v>
      </c>
      <c r="C247" s="133" t="s">
        <v>387</v>
      </c>
      <c r="D247" s="179">
        <f>VLOOKUP('670.2'!A87,'670.2'!A87:N369,14,FALSE)</f>
        <v>313502.57152869256</v>
      </c>
    </row>
    <row r="248" spans="1:4" ht="54" thickTop="1" thickBot="1">
      <c r="A248" s="137" t="s">
        <v>1680</v>
      </c>
      <c r="B248" s="138" t="s">
        <v>1780</v>
      </c>
      <c r="C248" s="133" t="s">
        <v>387</v>
      </c>
      <c r="D248" s="179">
        <f>VLOOKUP('670.3'!A87,'670.3'!A87:N370,14,FALSE)</f>
        <v>314677.30811344844</v>
      </c>
    </row>
    <row r="249" spans="1:4" ht="54" thickTop="1" thickBot="1">
      <c r="A249" s="137" t="s">
        <v>1681</v>
      </c>
      <c r="B249" s="138" t="s">
        <v>1781</v>
      </c>
      <c r="C249" s="133" t="s">
        <v>387</v>
      </c>
      <c r="D249" s="179">
        <f>VLOOKUP('670.4'!A87,'670.4'!A87:N371,14,FALSE)</f>
        <v>336322.6612581868</v>
      </c>
    </row>
    <row r="250" spans="1:4" ht="54" thickTop="1" thickBot="1">
      <c r="A250" s="137" t="s">
        <v>1682</v>
      </c>
      <c r="B250" s="138" t="s">
        <v>1782</v>
      </c>
      <c r="C250" s="133" t="s">
        <v>387</v>
      </c>
      <c r="D250" s="179">
        <f>VLOOKUP('670.5'!A89,'670.5'!A89:N372,14,FALSE)</f>
        <v>334821.88187275047</v>
      </c>
    </row>
    <row r="251" spans="1:4" ht="54" thickTop="1" thickBot="1">
      <c r="A251" s="137" t="s">
        <v>1134</v>
      </c>
      <c r="B251" s="138" t="s">
        <v>1783</v>
      </c>
      <c r="C251" s="133" t="s">
        <v>387</v>
      </c>
      <c r="D251" s="179">
        <f>VLOOKUP('671.1'!A89,'671.1'!A89:N373,14,FALSE)</f>
        <v>520650.22987396119</v>
      </c>
    </row>
    <row r="252" spans="1:4" ht="54" thickTop="1" thickBot="1">
      <c r="A252" s="137" t="s">
        <v>1135</v>
      </c>
      <c r="B252" s="138" t="s">
        <v>1784</v>
      </c>
      <c r="C252" s="133" t="s">
        <v>144</v>
      </c>
      <c r="D252" s="179">
        <f>VLOOKUP('671.2'!A89,'671.2'!A89:N374,14,FALSE)</f>
        <v>80788.743654801307</v>
      </c>
    </row>
    <row r="253" spans="1:4" ht="54" thickTop="1" thickBot="1">
      <c r="A253" s="137" t="s">
        <v>1683</v>
      </c>
      <c r="B253" s="138" t="s">
        <v>1785</v>
      </c>
      <c r="C253" s="133" t="s">
        <v>387</v>
      </c>
      <c r="D253" s="179">
        <f>VLOOKUP('671.3'!A87,'671.3'!A87:N375,14,FALSE)</f>
        <v>561972.64126789919</v>
      </c>
    </row>
    <row r="254" spans="1:4" ht="54" thickTop="1" thickBot="1">
      <c r="A254" s="137" t="s">
        <v>1684</v>
      </c>
      <c r="B254" s="138" t="s">
        <v>1786</v>
      </c>
      <c r="C254" s="133" t="s">
        <v>144</v>
      </c>
      <c r="D254" s="179">
        <f>VLOOKUP('671.4'!A87,'671.4'!A87:N376,14,FALSE)</f>
        <v>84059.250332750162</v>
      </c>
    </row>
    <row r="255" spans="1:4" ht="54" thickTop="1" thickBot="1">
      <c r="A255" s="137" t="s">
        <v>1136</v>
      </c>
      <c r="B255" s="138" t="s">
        <v>1787</v>
      </c>
      <c r="C255" s="133" t="s">
        <v>144</v>
      </c>
      <c r="D255" s="179">
        <f>VLOOKUP('672.1'!A87,'672.1'!A87:N377,14,FALSE)</f>
        <v>39189.028184439594</v>
      </c>
    </row>
    <row r="256" spans="1:4" ht="54" thickTop="1" thickBot="1">
      <c r="A256" s="137" t="s">
        <v>1685</v>
      </c>
      <c r="B256" s="138" t="s">
        <v>1788</v>
      </c>
      <c r="C256" s="133" t="s">
        <v>144</v>
      </c>
      <c r="D256" s="179">
        <f>VLOOKUP('672.2'!A87,'672.2'!A87:N378,14,FALSE)</f>
        <v>38090.534362688399</v>
      </c>
    </row>
    <row r="257" spans="1:4" ht="54" thickTop="1" thickBot="1">
      <c r="A257" s="137" t="s">
        <v>1686</v>
      </c>
      <c r="B257" s="138" t="s">
        <v>1789</v>
      </c>
      <c r="C257" s="133" t="s">
        <v>144</v>
      </c>
      <c r="D257" s="179">
        <f>VLOOKUP('672.3'!A87,'672.3'!A87:N379,14,FALSE)</f>
        <v>41009.472739404184</v>
      </c>
    </row>
    <row r="258" spans="1:4" ht="54" thickTop="1" thickBot="1">
      <c r="A258" s="137" t="s">
        <v>1687</v>
      </c>
      <c r="B258" s="138" t="s">
        <v>1790</v>
      </c>
      <c r="C258" s="133" t="s">
        <v>144</v>
      </c>
      <c r="D258" s="179">
        <f>VLOOKUP('672.4'!A87,'672.3'!A87:N380,14,FALSE)</f>
        <v>41009.472739404184</v>
      </c>
    </row>
    <row r="259" spans="1:4" ht="54" thickTop="1" thickBot="1">
      <c r="A259" s="137" t="s">
        <v>1732</v>
      </c>
      <c r="B259" s="138" t="s">
        <v>1791</v>
      </c>
      <c r="C259" s="133" t="s">
        <v>233</v>
      </c>
      <c r="D259" s="179">
        <f>VLOOKUP('673.1.1'!A87,'673.1.1'!A87:N381,14,FALSE)</f>
        <v>8977.8627914269746</v>
      </c>
    </row>
    <row r="260" spans="1:4" ht="54" thickTop="1" thickBot="1">
      <c r="A260" s="137" t="s">
        <v>1733</v>
      </c>
      <c r="B260" s="138" t="s">
        <v>2046</v>
      </c>
      <c r="C260" s="133" t="s">
        <v>233</v>
      </c>
      <c r="D260" s="179">
        <f>VLOOKUP('673.1.2'!A87,'673.1.2'!A87:N382,14,FALSE)</f>
        <v>8469.9770949829253</v>
      </c>
    </row>
    <row r="261" spans="1:4" ht="54" thickTop="1" thickBot="1">
      <c r="A261" s="137" t="s">
        <v>1137</v>
      </c>
      <c r="B261" s="138" t="s">
        <v>1792</v>
      </c>
      <c r="C261" s="133" t="s">
        <v>387</v>
      </c>
      <c r="D261" s="179">
        <f>VLOOKUP('673.2'!A87,'673.2'!A87:N383,14,FALSE)</f>
        <v>90218.312937444833</v>
      </c>
    </row>
    <row r="262" spans="1:4" ht="54" thickTop="1" thickBot="1">
      <c r="A262" s="137" t="s">
        <v>1138</v>
      </c>
      <c r="B262" s="138" t="s">
        <v>1793</v>
      </c>
      <c r="C262" s="133" t="s">
        <v>387</v>
      </c>
      <c r="D262" s="179">
        <f>VLOOKUP('673.3'!A89,'673.3'!A89:N384,14,FALSE)</f>
        <v>60698.398473403424</v>
      </c>
    </row>
    <row r="263" spans="1:4" ht="54" thickTop="1" thickBot="1">
      <c r="A263" s="137" t="s">
        <v>1139</v>
      </c>
      <c r="B263" s="138" t="s">
        <v>1996</v>
      </c>
      <c r="C263" s="133" t="s">
        <v>144</v>
      </c>
      <c r="D263" s="179">
        <f>VLOOKUP('674.1'!A89,'674.1'!A89:N385,14,FALSE)</f>
        <v>106009.26911266735</v>
      </c>
    </row>
    <row r="264" spans="1:4" ht="54" thickTop="1" thickBot="1">
      <c r="A264" s="137" t="s">
        <v>1140</v>
      </c>
      <c r="B264" s="138" t="s">
        <v>1794</v>
      </c>
      <c r="C264" s="133" t="s">
        <v>144</v>
      </c>
      <c r="D264" s="179">
        <f>VLOOKUP('674.2'!A89,'674.2'!A89:N386,14,FALSE)</f>
        <v>204096.97684809938</v>
      </c>
    </row>
    <row r="265" spans="1:4" ht="54" thickTop="1" thickBot="1">
      <c r="A265" s="137" t="s">
        <v>1141</v>
      </c>
      <c r="B265" s="138" t="s">
        <v>1795</v>
      </c>
      <c r="C265" s="133" t="s">
        <v>233</v>
      </c>
      <c r="D265" s="179">
        <f>VLOOKUP('680.1'!A87,'680.1'!A87:N387,14,FALSE)</f>
        <v>177903.87056929871</v>
      </c>
    </row>
    <row r="266" spans="1:4" ht="54" thickTop="1" thickBot="1">
      <c r="A266" s="137" t="s">
        <v>1142</v>
      </c>
      <c r="B266" s="138" t="s">
        <v>1796</v>
      </c>
      <c r="C266" s="133" t="s">
        <v>144</v>
      </c>
      <c r="D266" s="179">
        <f>VLOOKUP('680.2'!A87,'680.2'!A87:N388,14,FALSE)</f>
        <v>14970.542967483234</v>
      </c>
    </row>
    <row r="267" spans="1:4" ht="54" thickTop="1" thickBot="1">
      <c r="A267" s="137" t="s">
        <v>1143</v>
      </c>
      <c r="B267" s="138" t="s">
        <v>1797</v>
      </c>
      <c r="C267" s="133" t="s">
        <v>387</v>
      </c>
      <c r="D267" s="179">
        <f>VLOOKUP('680.3'!A89,'680.3'!A89:N389,14,FALSE)</f>
        <v>71898.419968309885</v>
      </c>
    </row>
    <row r="268" spans="1:4" ht="54" thickTop="1" thickBot="1">
      <c r="A268" s="137" t="s">
        <v>1144</v>
      </c>
      <c r="B268" s="138" t="s">
        <v>1798</v>
      </c>
      <c r="C268" s="133" t="s">
        <v>387</v>
      </c>
      <c r="D268" s="179">
        <f>VLOOKUP('681.1'!A89,'681.1'!A89:N390,14,FALSE)</f>
        <v>191102.18003722816</v>
      </c>
    </row>
    <row r="269" spans="1:4" ht="54" thickTop="1" thickBot="1">
      <c r="A269" s="137" t="s">
        <v>1692</v>
      </c>
      <c r="B269" s="138" t="s">
        <v>1799</v>
      </c>
      <c r="C269" s="133" t="s">
        <v>387</v>
      </c>
      <c r="D269" s="179">
        <f>VLOOKUP('681.2'!A89,'681.2'!A89:N391,14,FALSE)</f>
        <v>219950.31128511654</v>
      </c>
    </row>
    <row r="270" spans="1:4" ht="54" thickTop="1" thickBot="1">
      <c r="A270" s="137" t="s">
        <v>1693</v>
      </c>
      <c r="B270" s="138" t="s">
        <v>1800</v>
      </c>
      <c r="C270" s="133" t="s">
        <v>387</v>
      </c>
      <c r="D270" s="179">
        <f>VLOOKUP('681.3'!A89,'681.3'!A89:N392,14,FALSE)</f>
        <v>221125.04786987239</v>
      </c>
    </row>
    <row r="271" spans="1:4" ht="54" thickTop="1" thickBot="1">
      <c r="A271" s="137" t="s">
        <v>1694</v>
      </c>
      <c r="B271" s="138" t="s">
        <v>1801</v>
      </c>
      <c r="C271" s="133" t="s">
        <v>387</v>
      </c>
      <c r="D271" s="179">
        <f>VLOOKUP('681.4'!A89,'681.4'!A89:N393,14,FALSE)</f>
        <v>242770.4010146108</v>
      </c>
    </row>
    <row r="272" spans="1:4" ht="54" thickTop="1" thickBot="1">
      <c r="A272" s="137" t="s">
        <v>1145</v>
      </c>
      <c r="B272" s="138" t="s">
        <v>1802</v>
      </c>
      <c r="C272" s="133" t="s">
        <v>387</v>
      </c>
      <c r="D272" s="179">
        <f>VLOOKUP('682.1'!A89,'682.1'!A89:N394,14,FALSE)</f>
        <v>246787.73287101503</v>
      </c>
    </row>
    <row r="273" spans="1:4" ht="54" thickTop="1" thickBot="1">
      <c r="A273" s="137" t="s">
        <v>1695</v>
      </c>
      <c r="B273" s="138" t="s">
        <v>1803</v>
      </c>
      <c r="C273" s="133" t="s">
        <v>387</v>
      </c>
      <c r="D273" s="179">
        <f>VLOOKUP('682.2'!A89,'682.2'!A89:N395,14,FALSE)</f>
        <v>246787.73287101503</v>
      </c>
    </row>
    <row r="274" spans="1:4" ht="54" thickTop="1" thickBot="1">
      <c r="A274" s="137" t="s">
        <v>1697</v>
      </c>
      <c r="B274" s="138" t="s">
        <v>1804</v>
      </c>
      <c r="C274" s="133" t="s">
        <v>387</v>
      </c>
      <c r="D274" s="179">
        <f>VLOOKUP('682.3'!A89,'682.3'!A89:N396,14,FALSE)</f>
        <v>246787.73287101503</v>
      </c>
    </row>
    <row r="275" spans="1:4" ht="54" thickTop="1" thickBot="1">
      <c r="A275" s="137" t="s">
        <v>1699</v>
      </c>
      <c r="B275" s="138" t="s">
        <v>1997</v>
      </c>
      <c r="C275" s="133" t="s">
        <v>387</v>
      </c>
      <c r="D275" s="179">
        <f>VLOOKUP('682.4'!A89,'682.4'!A89:N397,14,FALSE)</f>
        <v>246787.73287101503</v>
      </c>
    </row>
    <row r="276" spans="1:4" ht="54" thickTop="1" thickBot="1">
      <c r="A276" s="137" t="s">
        <v>1701</v>
      </c>
      <c r="B276" s="138" t="s">
        <v>1805</v>
      </c>
      <c r="C276" s="133" t="s">
        <v>233</v>
      </c>
      <c r="D276" s="179">
        <f>VLOOKUP('683.1'!A89,'683.1'!A89:N398,14,FALSE)</f>
        <v>15513.189329547726</v>
      </c>
    </row>
    <row r="277" spans="1:4" ht="54" thickTop="1" thickBot="1">
      <c r="A277" s="137" t="s">
        <v>1703</v>
      </c>
      <c r="B277" s="138" t="s">
        <v>1806</v>
      </c>
      <c r="C277" s="133" t="s">
        <v>233</v>
      </c>
      <c r="D277" s="179">
        <f>VLOOKUP('683.2'!A89,'683.2'!A89:N399,14,FALSE)</f>
        <v>28820.531444173081</v>
      </c>
    </row>
    <row r="278" spans="1:4" ht="54" thickTop="1" thickBot="1">
      <c r="A278" s="137" t="s">
        <v>1705</v>
      </c>
      <c r="B278" s="138" t="s">
        <v>1807</v>
      </c>
      <c r="C278" s="133" t="s">
        <v>233</v>
      </c>
      <c r="D278" s="179">
        <f>VLOOKUP('683.3'!A89,'683.3'!A89:N400,14,FALSE)</f>
        <v>15513.189329547726</v>
      </c>
    </row>
    <row r="279" spans="1:4" ht="54" thickTop="1" thickBot="1">
      <c r="A279" s="137" t="s">
        <v>1706</v>
      </c>
      <c r="B279" s="138" t="s">
        <v>1808</v>
      </c>
      <c r="C279" s="133" t="s">
        <v>233</v>
      </c>
      <c r="D279" s="179">
        <f>VLOOKUP('683.4'!A89,'683.4'!A89:N401,14,FALSE)</f>
        <v>28820.531444173081</v>
      </c>
    </row>
    <row r="280" spans="1:4" ht="54" thickTop="1" thickBot="1">
      <c r="A280" s="137" t="s">
        <v>1707</v>
      </c>
      <c r="B280" s="138" t="s">
        <v>1809</v>
      </c>
      <c r="C280" s="133" t="s">
        <v>233</v>
      </c>
      <c r="D280" s="179">
        <f>VLOOKUP('683.5'!A87,'683.5'!A87:N402,14,FALSE)</f>
        <v>81289.072260777597</v>
      </c>
    </row>
    <row r="281" spans="1:4" ht="54" thickTop="1" thickBot="1">
      <c r="A281" s="137" t="s">
        <v>2047</v>
      </c>
      <c r="B281" s="138" t="s">
        <v>1810</v>
      </c>
      <c r="C281" s="133" t="s">
        <v>233</v>
      </c>
      <c r="D281" s="179">
        <f>VLOOKUP('690.1.1'!A89,'690.1.1'!A89:N403,14,FALSE)</f>
        <v>16567.359653761472</v>
      </c>
    </row>
    <row r="282" spans="1:4" ht="54" thickTop="1" thickBot="1">
      <c r="A282" s="137" t="s">
        <v>1710</v>
      </c>
      <c r="B282" s="138" t="s">
        <v>1811</v>
      </c>
      <c r="C282" s="133" t="s">
        <v>233</v>
      </c>
      <c r="D282" s="179">
        <f>VLOOKUP('690.1.2'!A89,'690.1.2'!A89:N404,14,FALSE)</f>
        <v>27990.153431046354</v>
      </c>
    </row>
    <row r="283" spans="1:4" ht="54" thickTop="1" thickBot="1">
      <c r="A283" s="137" t="s">
        <v>1146</v>
      </c>
      <c r="B283" s="138" t="s">
        <v>1812</v>
      </c>
      <c r="C283" s="133" t="s">
        <v>144</v>
      </c>
      <c r="D283" s="179">
        <f>VLOOKUP('700.1'!A89,'700.1'!A89:N405,14,FALSE)</f>
        <v>2150.7372640593062</v>
      </c>
    </row>
    <row r="284" spans="1:4" ht="54" thickTop="1" thickBot="1">
      <c r="A284" s="137" t="s">
        <v>1147</v>
      </c>
      <c r="B284" s="138" t="s">
        <v>1813</v>
      </c>
      <c r="C284" s="133" t="s">
        <v>144</v>
      </c>
      <c r="D284" s="179">
        <f>VLOOKUP('700.2'!A89,'700.2'!A89:N406,14,FALSE)</f>
        <v>2101.7542455052799</v>
      </c>
    </row>
    <row r="285" spans="1:4" ht="54" thickTop="1" thickBot="1">
      <c r="A285" s="137" t="s">
        <v>1148</v>
      </c>
      <c r="B285" s="138" t="s">
        <v>1814</v>
      </c>
      <c r="C285" s="133" t="s">
        <v>233</v>
      </c>
      <c r="D285" s="179">
        <f>VLOOKUP('700.3'!A89,'700.3'!A89:N407,14,FALSE)</f>
        <v>44371.981920914957</v>
      </c>
    </row>
    <row r="286" spans="1:4" ht="54" thickTop="1" thickBot="1">
      <c r="A286" s="137" t="s">
        <v>1149</v>
      </c>
      <c r="B286" s="138" t="s">
        <v>1815</v>
      </c>
      <c r="C286" s="133" t="s">
        <v>233</v>
      </c>
      <c r="D286" s="179">
        <f>VLOOKUP('700.4'!A89,'700.4'!A89:N408,14,FALSE)</f>
        <v>50913.870664360584</v>
      </c>
    </row>
    <row r="287" spans="1:4" ht="54" thickTop="1" thickBot="1">
      <c r="A287" s="137" t="s">
        <v>1150</v>
      </c>
      <c r="B287" s="138" t="s">
        <v>1816</v>
      </c>
      <c r="C287" s="133" t="s">
        <v>1845</v>
      </c>
      <c r="D287" s="179">
        <f>VLOOKUP('701.1'!A89,'701.1'!A89:N409,14,FALSE)</f>
        <v>9188.2318401015127</v>
      </c>
    </row>
    <row r="288" spans="1:4" ht="54" thickTop="1" thickBot="1">
      <c r="A288" s="137" t="s">
        <v>1713</v>
      </c>
      <c r="B288" s="138" t="s">
        <v>1817</v>
      </c>
      <c r="C288" s="133" t="s">
        <v>1845</v>
      </c>
      <c r="D288" s="179">
        <f>VLOOKUP('710.1'!A89,'710.1'!A89:N410,14,FALSE)</f>
        <v>673147.08544202941</v>
      </c>
    </row>
    <row r="289" spans="1:4" ht="54" thickTop="1" thickBot="1">
      <c r="A289" s="137" t="s">
        <v>1151</v>
      </c>
      <c r="B289" s="138" t="s">
        <v>1818</v>
      </c>
      <c r="C289" s="133" t="s">
        <v>233</v>
      </c>
      <c r="D289" s="179">
        <f>VLOOKUP('710.2'!A89,'710.2'!A89:N411,14,FALSE)</f>
        <v>508180.73719626165</v>
      </c>
    </row>
    <row r="290" spans="1:4" ht="54" thickTop="1" thickBot="1">
      <c r="A290" s="137" t="s">
        <v>1152</v>
      </c>
      <c r="B290" s="138" t="s">
        <v>1819</v>
      </c>
      <c r="C290" s="133" t="s">
        <v>1845</v>
      </c>
      <c r="D290" s="179">
        <f>VLOOKUP('720.1'!A89,'720.1'!A89:N412,14,FALSE)</f>
        <v>532918.51711658912</v>
      </c>
    </row>
    <row r="291" spans="1:4" ht="54" thickTop="1" thickBot="1">
      <c r="A291" s="137" t="s">
        <v>1153</v>
      </c>
      <c r="B291" s="138" t="s">
        <v>1820</v>
      </c>
      <c r="C291" s="133" t="s">
        <v>144</v>
      </c>
      <c r="D291" s="179">
        <f>VLOOKUP('730.1'!A89,'730.1'!A89:N413,14,FALSE)</f>
        <v>135168.63033268563</v>
      </c>
    </row>
    <row r="292" spans="1:4" ht="54" thickTop="1" thickBot="1">
      <c r="A292" s="137" t="s">
        <v>1154</v>
      </c>
      <c r="B292" s="138" t="s">
        <v>1821</v>
      </c>
      <c r="C292" s="133" t="s">
        <v>1845</v>
      </c>
      <c r="D292" s="179">
        <f>VLOOKUP('730.2'!A89,'730.2'!A89:N414,14,FALSE)</f>
        <v>114596.17447183735</v>
      </c>
    </row>
    <row r="293" spans="1:4" ht="54" thickTop="1" thickBot="1">
      <c r="A293" s="137" t="s">
        <v>1155</v>
      </c>
      <c r="B293" s="138" t="s">
        <v>1822</v>
      </c>
      <c r="C293" s="133" t="s">
        <v>1845</v>
      </c>
      <c r="D293" s="179">
        <f>VLOOKUP('730.3'!A89,'730.3'!A89:N415,14,FALSE)</f>
        <v>104600.8045308469</v>
      </c>
    </row>
    <row r="294" spans="1:4" ht="54" thickTop="1" thickBot="1">
      <c r="A294" s="137" t="s">
        <v>1714</v>
      </c>
      <c r="B294" s="138" t="s">
        <v>1823</v>
      </c>
      <c r="C294" s="133" t="s">
        <v>1845</v>
      </c>
      <c r="D294" s="179">
        <f>VLOOKUP('730.4'!A89,'730.4'!A89:N416,14,FALSE)</f>
        <v>32028.279276168723</v>
      </c>
    </row>
    <row r="295" spans="1:4" ht="54" thickTop="1" thickBot="1">
      <c r="A295" s="137" t="s">
        <v>1156</v>
      </c>
      <c r="B295" s="138" t="s">
        <v>1824</v>
      </c>
      <c r="C295" s="133" t="s">
        <v>144</v>
      </c>
      <c r="D295" s="179">
        <f>VLOOKUP('731.1'!A89,'731.1'!A89:N417,14,FALSE)</f>
        <v>163669.46383902346</v>
      </c>
    </row>
    <row r="296" spans="1:4" ht="54" thickTop="1" thickBot="1">
      <c r="A296" s="137" t="s">
        <v>1157</v>
      </c>
      <c r="B296" s="138" t="s">
        <v>1825</v>
      </c>
      <c r="C296" s="133" t="s">
        <v>1995</v>
      </c>
      <c r="D296" s="179">
        <f>VLOOKUP('740.1'!A89,'740.1'!A89:N418,14,FALSE)</f>
        <v>13929.148875216948</v>
      </c>
    </row>
    <row r="297" spans="1:4" ht="54" thickTop="1" thickBot="1">
      <c r="A297" s="137" t="s">
        <v>1717</v>
      </c>
      <c r="B297" s="138" t="s">
        <v>1826</v>
      </c>
      <c r="C297" s="133" t="s">
        <v>1845</v>
      </c>
      <c r="D297" s="179">
        <f>VLOOKUP('741.1'!A89,'741.1'!A89:N419,14,FALSE)</f>
        <v>58767.153463462295</v>
      </c>
    </row>
    <row r="298" spans="1:4" ht="54" thickTop="1" thickBot="1">
      <c r="A298" s="137" t="s">
        <v>1158</v>
      </c>
      <c r="B298" s="138" t="s">
        <v>1827</v>
      </c>
      <c r="C298" s="133" t="s">
        <v>144</v>
      </c>
      <c r="D298" s="179">
        <f>VLOOKUP('800.1'!A89,'800.1'!A89:N420,14,FALSE)</f>
        <v>7826.4575474103713</v>
      </c>
    </row>
    <row r="299" spans="1:4" ht="54" thickTop="1" thickBot="1">
      <c r="A299" s="137" t="s">
        <v>1159</v>
      </c>
      <c r="B299" s="138" t="s">
        <v>1828</v>
      </c>
      <c r="C299" s="133" t="s">
        <v>144</v>
      </c>
      <c r="D299" s="179">
        <f>VLOOKUP('800.2'!A89,'800.2'!A89:N421,14,FALSE)</f>
        <v>20157.376421826881</v>
      </c>
    </row>
    <row r="300" spans="1:4" ht="54" thickTop="1" thickBot="1">
      <c r="A300" s="137" t="s">
        <v>1160</v>
      </c>
      <c r="B300" s="138" t="s">
        <v>1829</v>
      </c>
      <c r="C300" s="133" t="s">
        <v>144</v>
      </c>
      <c r="D300" s="179">
        <f>VLOOKUP('800.3'!A89,'800.3'!A89:N422,14,FALSE)</f>
        <v>53493.339165180761</v>
      </c>
    </row>
    <row r="301" spans="1:4" ht="54" thickTop="1" thickBot="1">
      <c r="A301" s="137" t="s">
        <v>1161</v>
      </c>
      <c r="B301" s="138" t="s">
        <v>1830</v>
      </c>
      <c r="C301" s="133" t="s">
        <v>144</v>
      </c>
      <c r="D301" s="179">
        <f>VLOOKUP('800.4'!A89,'800.4'!A89:N423,14,FALSE)</f>
        <v>65504.243617876826</v>
      </c>
    </row>
    <row r="302" spans="1:4" ht="54" thickTop="1" thickBot="1">
      <c r="A302" s="137" t="s">
        <v>1718</v>
      </c>
      <c r="B302" s="138" t="s">
        <v>1831</v>
      </c>
      <c r="C302" s="133" t="s">
        <v>1845</v>
      </c>
      <c r="D302" s="179">
        <f>VLOOKUP('802.1'!A89,'802.1'!A89:N424,14,FALSE)</f>
        <v>454391.75406779547</v>
      </c>
    </row>
    <row r="303" spans="1:4" ht="54" thickTop="1" thickBot="1">
      <c r="A303" s="137" t="s">
        <v>1719</v>
      </c>
      <c r="B303" s="138" t="s">
        <v>1881</v>
      </c>
      <c r="C303" s="133" t="s">
        <v>1845</v>
      </c>
      <c r="D303" s="179">
        <f>VLOOKUP('802.2'!A89,'802.2'!A89:N425,14,FALSE)</f>
        <v>85140.406321108676</v>
      </c>
    </row>
    <row r="304" spans="1:4" ht="54" thickTop="1" thickBot="1">
      <c r="A304" s="137" t="s">
        <v>1720</v>
      </c>
      <c r="B304" s="138" t="s">
        <v>1832</v>
      </c>
      <c r="C304" s="133" t="s">
        <v>1845</v>
      </c>
      <c r="D304" s="179">
        <f>VLOOKUP('802.3'!A89,'802.3'!A89:N426,14,FALSE)</f>
        <v>56607.94209576078</v>
      </c>
    </row>
    <row r="305" spans="1:4" ht="54" thickTop="1" thickBot="1">
      <c r="A305" s="137" t="s">
        <v>1721</v>
      </c>
      <c r="B305" s="138" t="s">
        <v>1833</v>
      </c>
      <c r="C305" s="133" t="s">
        <v>1845</v>
      </c>
      <c r="D305" s="179">
        <f>VLOOKUP('802.4'!A89,'802.4'!A89:N427,14,FALSE)</f>
        <v>49386.243882145369</v>
      </c>
    </row>
    <row r="306" spans="1:4" ht="54" thickTop="1" thickBot="1">
      <c r="A306" s="137" t="s">
        <v>1722</v>
      </c>
      <c r="B306" s="138" t="s">
        <v>1834</v>
      </c>
      <c r="C306" s="133" t="s">
        <v>1845</v>
      </c>
      <c r="D306" s="179">
        <f>VLOOKUP('802.5'!A89,'802.5'!A89:N428,14,FALSE)</f>
        <v>291966.72817086213</v>
      </c>
    </row>
    <row r="307" spans="1:4" ht="54" thickTop="1" thickBot="1">
      <c r="A307" s="137" t="s">
        <v>1723</v>
      </c>
      <c r="B307" s="138" t="s">
        <v>1835</v>
      </c>
      <c r="C307" s="133" t="s">
        <v>1845</v>
      </c>
      <c r="D307" s="179">
        <f>VLOOKUP('802.6'!A89,'802.6'!A89:N429,14,FALSE)</f>
        <v>285255.47817086213</v>
      </c>
    </row>
    <row r="308" spans="1:4" ht="54" thickTop="1" thickBot="1">
      <c r="A308" s="137" t="s">
        <v>1724</v>
      </c>
      <c r="B308" s="138" t="s">
        <v>1836</v>
      </c>
      <c r="C308" s="133" t="s">
        <v>1845</v>
      </c>
      <c r="D308" s="179">
        <f>VLOOKUP('802.7'!A89,'802.7'!A89:N430,14,FALSE)</f>
        <v>189511.25264807168</v>
      </c>
    </row>
    <row r="309" spans="1:4" ht="54" thickTop="1" thickBot="1">
      <c r="A309" s="137" t="s">
        <v>1725</v>
      </c>
      <c r="B309" s="138" t="s">
        <v>1837</v>
      </c>
      <c r="C309" s="133" t="s">
        <v>1845</v>
      </c>
      <c r="D309" s="179">
        <f>VLOOKUP('802.8'!A89,'802.8'!A89:N431,14,FALSE)</f>
        <v>163467.62746462319</v>
      </c>
    </row>
    <row r="310" spans="1:4" ht="54" thickTop="1" thickBot="1">
      <c r="A310" s="137" t="s">
        <v>1162</v>
      </c>
      <c r="B310" s="138" t="s">
        <v>1838</v>
      </c>
      <c r="C310" s="133" t="s">
        <v>233</v>
      </c>
      <c r="D310" s="179">
        <f>VLOOKUP('810.1'!A89,'810.1'!A89:N432,14,FALSE)</f>
        <v>22849.71248304491</v>
      </c>
    </row>
    <row r="311" spans="1:4" ht="54" thickTop="1" thickBot="1">
      <c r="A311" s="137" t="s">
        <v>1163</v>
      </c>
      <c r="B311" s="138" t="s">
        <v>1839</v>
      </c>
      <c r="C311" s="133" t="s">
        <v>233</v>
      </c>
      <c r="D311" s="179">
        <f>VLOOKUP('810.2'!A89,'810.2'!A89:N433,14,FALSE)</f>
        <v>13405.933404896639</v>
      </c>
    </row>
    <row r="312" spans="1:4" ht="54" thickTop="1" thickBot="1">
      <c r="A312" s="137" t="s">
        <v>1164</v>
      </c>
      <c r="B312" s="138" t="s">
        <v>1840</v>
      </c>
      <c r="C312" s="133" t="s">
        <v>233</v>
      </c>
      <c r="D312" s="179">
        <f>VLOOKUP('810.3'!A89,'810.3'!A89:N435,14,FALSE)</f>
        <v>8105.5892785893666</v>
      </c>
    </row>
    <row r="313" spans="1:4" ht="57.75" thickTop="1" thickBot="1">
      <c r="A313" s="137" t="s">
        <v>1726</v>
      </c>
      <c r="B313" s="138" t="s">
        <v>2050</v>
      </c>
      <c r="C313" s="133" t="s">
        <v>233</v>
      </c>
      <c r="D313" s="179">
        <f>VLOOKUP('811.1'!A89,'811.1'!A89:N436,14,FALSE)</f>
        <v>34678.628262675316</v>
      </c>
    </row>
    <row r="314" spans="1:4" ht="57.75" thickTop="1" thickBot="1">
      <c r="A314" s="137" t="s">
        <v>1727</v>
      </c>
      <c r="B314" s="138" t="s">
        <v>2051</v>
      </c>
      <c r="C314" s="133" t="s">
        <v>233</v>
      </c>
      <c r="D314" s="179">
        <f>VLOOKUP('811.2'!A89,'811.2'!A89:N437,14,FALSE)</f>
        <v>44960.763661523117</v>
      </c>
    </row>
    <row r="315" spans="1:4" ht="54" thickTop="1" thickBot="1">
      <c r="A315" s="137" t="s">
        <v>1165</v>
      </c>
      <c r="B315" s="138" t="s">
        <v>2053</v>
      </c>
      <c r="C315" s="133" t="s">
        <v>233</v>
      </c>
      <c r="D315" s="179">
        <f>VLOOKUP('812.1'!A89,'812.1'!A89:N438,14,FALSE)</f>
        <v>59301.670924158032</v>
      </c>
    </row>
    <row r="316" spans="1:4" ht="54" thickTop="1" thickBot="1">
      <c r="A316" s="137" t="s">
        <v>1728</v>
      </c>
      <c r="B316" s="138" t="s">
        <v>1841</v>
      </c>
      <c r="C316" s="133" t="s">
        <v>1995</v>
      </c>
      <c r="D316" s="179">
        <f>VLOOKUP('820.1'!A89,'820.1'!A89:N439,14,FALSE)</f>
        <v>46387.291229349634</v>
      </c>
    </row>
    <row r="317" spans="1:4" ht="54" thickTop="1" thickBot="1">
      <c r="A317" s="137" t="s">
        <v>1729</v>
      </c>
      <c r="B317" s="138" t="s">
        <v>1842</v>
      </c>
      <c r="C317" s="133" t="s">
        <v>984</v>
      </c>
      <c r="D317" s="179">
        <f>VLOOKUP('820.1.2'!A88,'820.1.2'!A88:N440,14,FALSE)</f>
        <v>6778019.6291954983</v>
      </c>
    </row>
    <row r="318" spans="1:4" ht="54" thickTop="1" thickBot="1">
      <c r="A318" s="137" t="s">
        <v>1166</v>
      </c>
      <c r="B318" s="138" t="s">
        <v>1843</v>
      </c>
      <c r="C318" s="133" t="s">
        <v>1998</v>
      </c>
      <c r="D318" s="179">
        <f>VLOOKUP('900.1'!A88,'900.1'!A88:N441,14,FALSE)</f>
        <v>935.12880595089541</v>
      </c>
    </row>
    <row r="319" spans="1:4" ht="57.75" thickTop="1" thickBot="1">
      <c r="A319" s="137" t="s">
        <v>1167</v>
      </c>
      <c r="B319" s="138" t="s">
        <v>2195</v>
      </c>
      <c r="C319" s="133" t="s">
        <v>1999</v>
      </c>
      <c r="D319" s="179">
        <f>VLOOKUP('900.2'!A88,'900.2'!A88:N442,14,FALSE)</f>
        <v>1147.6580800306444</v>
      </c>
    </row>
    <row r="320" spans="1:4" ht="54" thickTop="1" thickBot="1">
      <c r="A320" s="137" t="s">
        <v>1168</v>
      </c>
      <c r="B320" s="138" t="s">
        <v>1844</v>
      </c>
      <c r="C320" s="133" t="s">
        <v>1999</v>
      </c>
      <c r="D320" s="179">
        <f>VLOOKUP('900.3'!A88,'900.3'!A88:N443,14,FALSE)</f>
        <v>1147.6580800306444</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N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C7" sqref="C7"/>
    </sheetView>
  </sheetViews>
  <sheetFormatPr baseColWidth="10" defaultColWidth="9.140625" defaultRowHeight="15"/>
  <cols>
    <col min="1" max="1" width="12.28515625" customWidth="1"/>
    <col min="2" max="2" width="10.7109375" style="2" customWidth="1"/>
    <col min="3" max="3" width="73.140625" style="1" customWidth="1"/>
    <col min="4" max="4" width="20.140625" style="183" customWidth="1"/>
    <col min="5" max="5" width="16.5703125" customWidth="1"/>
    <col min="6" max="6" width="11.7109375" customWidth="1"/>
    <col min="7" max="7" width="11.42578125" customWidth="1"/>
    <col min="10" max="11" width="10.42578125" bestFit="1" customWidth="1"/>
  </cols>
  <sheetData>
    <row r="1" spans="1:14" ht="66" customHeight="1" thickTop="1">
      <c r="A1" s="678" t="s">
        <v>1850</v>
      </c>
      <c r="B1" s="679"/>
      <c r="C1" s="679"/>
      <c r="D1" s="680"/>
    </row>
    <row r="2" spans="1:14" ht="20.25" customHeight="1" thickBot="1">
      <c r="A2" s="681"/>
      <c r="B2" s="682"/>
      <c r="C2" s="682"/>
      <c r="D2" s="683"/>
      <c r="F2" s="214"/>
      <c r="G2" s="214"/>
      <c r="H2" s="214"/>
      <c r="I2" s="649"/>
      <c r="J2" s="650"/>
      <c r="K2" s="214"/>
      <c r="L2" s="214"/>
      <c r="M2" s="214"/>
      <c r="N2" s="214"/>
    </row>
    <row r="3" spans="1:14" ht="16.5" thickTop="1" thickBot="1">
      <c r="A3" s="677" t="s">
        <v>2223</v>
      </c>
      <c r="B3" s="677"/>
      <c r="C3" s="677"/>
      <c r="D3" s="677"/>
      <c r="F3" s="214"/>
      <c r="G3" s="214"/>
      <c r="H3" s="214"/>
      <c r="I3" s="649"/>
      <c r="J3" s="214"/>
      <c r="K3" s="214"/>
      <c r="L3" s="214"/>
      <c r="M3" s="214"/>
      <c r="N3" s="214"/>
    </row>
    <row r="4" spans="1:14" ht="16.5" thickTop="1" thickBot="1">
      <c r="A4" s="677"/>
      <c r="B4" s="677"/>
      <c r="C4" s="677"/>
      <c r="D4" s="677"/>
      <c r="F4" s="214"/>
      <c r="G4" s="214"/>
      <c r="H4" s="214"/>
      <c r="I4" s="214"/>
      <c r="J4" s="214"/>
      <c r="K4" s="214"/>
      <c r="L4" s="214"/>
      <c r="M4" s="214"/>
      <c r="N4" s="214"/>
    </row>
    <row r="5" spans="1:14" ht="16.5" thickTop="1" thickBot="1">
      <c r="A5" s="677"/>
      <c r="B5" s="677"/>
      <c r="C5" s="677"/>
      <c r="D5" s="677"/>
    </row>
    <row r="6" spans="1:14" ht="16.5" thickTop="1" thickBot="1">
      <c r="A6" s="657" t="s">
        <v>2238</v>
      </c>
      <c r="B6" s="658" t="s">
        <v>1882</v>
      </c>
      <c r="C6" s="659" t="s">
        <v>2344</v>
      </c>
      <c r="D6" s="660">
        <v>33832.699999999997</v>
      </c>
    </row>
    <row r="7" spans="1:14" ht="16.5" thickTop="1" thickBot="1">
      <c r="A7" s="661"/>
      <c r="B7" s="662"/>
      <c r="C7" s="663"/>
      <c r="D7" s="664" t="s">
        <v>1848</v>
      </c>
    </row>
    <row r="8" spans="1:14" ht="16.5" thickTop="1" thickBot="1">
      <c r="A8" s="665" t="s">
        <v>98</v>
      </c>
      <c r="B8" s="666" t="s">
        <v>1882</v>
      </c>
      <c r="C8" s="667" t="s">
        <v>99</v>
      </c>
      <c r="D8" s="668">
        <v>58677.433987924393</v>
      </c>
    </row>
    <row r="9" spans="1:14" ht="16.5" thickTop="1" thickBot="1">
      <c r="A9" s="665" t="s">
        <v>102</v>
      </c>
      <c r="B9" s="666" t="s">
        <v>1882</v>
      </c>
      <c r="C9" s="667" t="s">
        <v>103</v>
      </c>
      <c r="D9" s="668">
        <f>$D$6*1.85</f>
        <v>62590.494999999995</v>
      </c>
    </row>
    <row r="10" spans="1:14" ht="16.5" thickTop="1" thickBot="1">
      <c r="A10" s="665" t="s">
        <v>0</v>
      </c>
      <c r="B10" s="666" t="s">
        <v>1882</v>
      </c>
      <c r="C10" s="667" t="s">
        <v>1</v>
      </c>
      <c r="D10" s="668">
        <v>69346.058349365194</v>
      </c>
    </row>
    <row r="11" spans="1:14" ht="16.5" thickTop="1" thickBot="1">
      <c r="A11" s="665" t="s">
        <v>1674</v>
      </c>
      <c r="B11" s="666" t="s">
        <v>1882</v>
      </c>
      <c r="C11" s="667" t="s">
        <v>1673</v>
      </c>
      <c r="D11" s="668">
        <v>320058.73084322392</v>
      </c>
    </row>
    <row r="12" spans="1:14" ht="16.5" thickTop="1" thickBot="1">
      <c r="A12" s="665" t="s">
        <v>100</v>
      </c>
      <c r="B12" s="666" t="s">
        <v>1882</v>
      </c>
      <c r="C12" s="667" t="s">
        <v>101</v>
      </c>
      <c r="D12" s="668">
        <v>80014.682710805981</v>
      </c>
    </row>
    <row r="13" spans="1:14" ht="16.5" thickTop="1" thickBot="1">
      <c r="A13" s="665" t="s">
        <v>62</v>
      </c>
      <c r="B13" s="666" t="s">
        <v>1882</v>
      </c>
      <c r="C13" s="667" t="s">
        <v>63</v>
      </c>
      <c r="D13" s="668">
        <v>586774.33987924387</v>
      </c>
    </row>
    <row r="14" spans="1:14" ht="16.5" thickTop="1" thickBot="1">
      <c r="A14" s="665" t="s">
        <v>108</v>
      </c>
      <c r="B14" s="666" t="s">
        <v>1882</v>
      </c>
      <c r="C14" s="667" t="s">
        <v>109</v>
      </c>
      <c r="D14" s="668">
        <v>320058.73084322392</v>
      </c>
    </row>
    <row r="15" spans="1:14" ht="16.5" thickTop="1" thickBot="1">
      <c r="A15" s="665" t="s">
        <v>41</v>
      </c>
      <c r="B15" s="666" t="s">
        <v>1882</v>
      </c>
      <c r="C15" s="667" t="s">
        <v>42</v>
      </c>
      <c r="D15" s="668">
        <v>213372.48722881597</v>
      </c>
    </row>
    <row r="16" spans="1:14" ht="16.5" thickTop="1" thickBot="1">
      <c r="A16" s="665" t="s">
        <v>43</v>
      </c>
      <c r="B16" s="666" t="s">
        <v>1882</v>
      </c>
      <c r="C16" s="667" t="s">
        <v>44</v>
      </c>
      <c r="D16" s="668">
        <v>320058.73084322392</v>
      </c>
    </row>
    <row r="17" spans="1:4" ht="16.5" thickTop="1" thickBot="1">
      <c r="A17" s="665" t="s">
        <v>106</v>
      </c>
      <c r="B17" s="666" t="s">
        <v>1882</v>
      </c>
      <c r="C17" s="667" t="s">
        <v>107</v>
      </c>
      <c r="D17" s="668">
        <v>106686.24361440798</v>
      </c>
    </row>
    <row r="18" spans="1:4" ht="16.5" thickTop="1" thickBot="1">
      <c r="A18" s="665" t="s">
        <v>1675</v>
      </c>
      <c r="B18" s="666" t="s">
        <v>1882</v>
      </c>
      <c r="C18" s="667" t="s">
        <v>2000</v>
      </c>
      <c r="D18" s="668">
        <v>96017.619252967183</v>
      </c>
    </row>
    <row r="19" spans="1:4" ht="16.5" thickTop="1" thickBot="1">
      <c r="A19" s="665" t="s">
        <v>96</v>
      </c>
      <c r="B19" s="666" t="s">
        <v>92</v>
      </c>
      <c r="C19" s="667" t="s">
        <v>97</v>
      </c>
      <c r="D19" s="668">
        <v>2133724.8722881596</v>
      </c>
    </row>
    <row r="20" spans="1:4" ht="16.5" thickTop="1" thickBot="1">
      <c r="A20" s="665" t="s">
        <v>76</v>
      </c>
      <c r="B20" s="666" t="s">
        <v>1882</v>
      </c>
      <c r="C20" s="667" t="s">
        <v>77</v>
      </c>
      <c r="D20" s="668">
        <v>485912.31941843667</v>
      </c>
    </row>
    <row r="21" spans="1:4" ht="16.5" thickTop="1" thickBot="1">
      <c r="A21" s="665" t="s">
        <v>74</v>
      </c>
      <c r="B21" s="666" t="s">
        <v>1882</v>
      </c>
      <c r="C21" s="667" t="s">
        <v>75</v>
      </c>
      <c r="D21" s="668">
        <v>477235.31371453602</v>
      </c>
    </row>
    <row r="22" spans="1:4" ht="16.5" thickTop="1" thickBot="1">
      <c r="A22" s="665" t="s">
        <v>84</v>
      </c>
      <c r="B22" s="666" t="s">
        <v>1882</v>
      </c>
      <c r="C22" s="667" t="s">
        <v>85</v>
      </c>
      <c r="D22" s="668">
        <v>544482.10791976599</v>
      </c>
    </row>
    <row r="23" spans="1:4" ht="16.5" thickTop="1" thickBot="1">
      <c r="A23" s="665" t="s">
        <v>78</v>
      </c>
      <c r="B23" s="666" t="s">
        <v>1882</v>
      </c>
      <c r="C23" s="667" t="s">
        <v>79</v>
      </c>
      <c r="D23" s="668">
        <v>605221.14784707059</v>
      </c>
    </row>
    <row r="24" spans="1:4" ht="16.5" thickTop="1" thickBot="1">
      <c r="A24" s="665" t="s">
        <v>64</v>
      </c>
      <c r="B24" s="666" t="s">
        <v>1882</v>
      </c>
      <c r="C24" s="667" t="s">
        <v>65</v>
      </c>
      <c r="D24" s="668">
        <v>468558.30801063532</v>
      </c>
    </row>
    <row r="25" spans="1:4" ht="16.5" thickTop="1" thickBot="1">
      <c r="A25" s="665" t="s">
        <v>80</v>
      </c>
      <c r="B25" s="666" t="s">
        <v>1882</v>
      </c>
      <c r="C25" s="667" t="s">
        <v>81</v>
      </c>
      <c r="D25" s="668">
        <v>557497.61647561705</v>
      </c>
    </row>
    <row r="26" spans="1:4" ht="16.5" thickTop="1" thickBot="1">
      <c r="A26" s="665" t="s">
        <v>82</v>
      </c>
      <c r="B26" s="666" t="s">
        <v>1882</v>
      </c>
      <c r="C26" s="667" t="s">
        <v>83</v>
      </c>
      <c r="D26" s="668">
        <v>577020.87930939358</v>
      </c>
    </row>
    <row r="27" spans="1:4" ht="16.5" thickTop="1" thickBot="1">
      <c r="A27" s="665" t="s">
        <v>104</v>
      </c>
      <c r="B27" s="666" t="s">
        <v>1882</v>
      </c>
      <c r="C27" s="667" t="s">
        <v>105</v>
      </c>
      <c r="D27" s="668">
        <v>145339.84554033595</v>
      </c>
    </row>
    <row r="28" spans="1:4" ht="16.5" thickTop="1" thickBot="1">
      <c r="A28" s="665" t="s">
        <v>4</v>
      </c>
      <c r="B28" s="666" t="s">
        <v>1882</v>
      </c>
      <c r="C28" s="667" t="s">
        <v>5</v>
      </c>
      <c r="D28" s="668">
        <v>162693.85694813728</v>
      </c>
    </row>
    <row r="29" spans="1:4" ht="16.5" customHeight="1" thickTop="1" thickBot="1">
      <c r="A29" s="665" t="s">
        <v>45</v>
      </c>
      <c r="B29" s="666" t="s">
        <v>1882</v>
      </c>
      <c r="C29" s="667" t="s">
        <v>2226</v>
      </c>
      <c r="D29" s="668">
        <f>$D$43+$D$64</f>
        <v>169276.73861440798</v>
      </c>
    </row>
    <row r="30" spans="1:4" ht="16.5" thickTop="1" thickBot="1">
      <c r="A30" s="665" t="s">
        <v>66</v>
      </c>
      <c r="B30" s="666" t="s">
        <v>1882</v>
      </c>
      <c r="C30" s="667" t="s">
        <v>67</v>
      </c>
      <c r="D30" s="668">
        <v>160029.36542161196</v>
      </c>
    </row>
    <row r="31" spans="1:4" ht="16.5" thickTop="1" thickBot="1">
      <c r="A31" s="665" t="s">
        <v>23</v>
      </c>
      <c r="B31" s="666" t="s">
        <v>1882</v>
      </c>
      <c r="C31" s="667" t="s">
        <v>24</v>
      </c>
      <c r="D31" s="668">
        <f>$D$64*10</f>
        <v>625904.94999999995</v>
      </c>
    </row>
    <row r="32" spans="1:4" ht="16.5" thickTop="1" thickBot="1">
      <c r="A32" s="665" t="s">
        <v>7</v>
      </c>
      <c r="B32" s="666" t="s">
        <v>1882</v>
      </c>
      <c r="C32" s="667" t="s">
        <v>8</v>
      </c>
      <c r="D32" s="668">
        <f>$D$64*2</f>
        <v>125180.98999999999</v>
      </c>
    </row>
    <row r="33" spans="1:4" ht="16.5" thickTop="1" thickBot="1">
      <c r="A33" s="665" t="s">
        <v>9</v>
      </c>
      <c r="B33" s="666" t="s">
        <v>1882</v>
      </c>
      <c r="C33" s="667" t="s">
        <v>10</v>
      </c>
      <c r="D33" s="668">
        <f>$D$64*3</f>
        <v>187771.48499999999</v>
      </c>
    </row>
    <row r="34" spans="1:4" ht="16.5" thickTop="1" thickBot="1">
      <c r="A34" s="665" t="s">
        <v>11</v>
      </c>
      <c r="B34" s="666" t="s">
        <v>1882</v>
      </c>
      <c r="C34" s="667" t="s">
        <v>12</v>
      </c>
      <c r="D34" s="668">
        <f>$D$64*4</f>
        <v>250361.97999999998</v>
      </c>
    </row>
    <row r="35" spans="1:4" ht="16.5" thickTop="1" thickBot="1">
      <c r="A35" s="665" t="s">
        <v>13</v>
      </c>
      <c r="B35" s="666" t="s">
        <v>1882</v>
      </c>
      <c r="C35" s="667" t="s">
        <v>14</v>
      </c>
      <c r="D35" s="668">
        <f>$D$64*5</f>
        <v>312952.47499999998</v>
      </c>
    </row>
    <row r="36" spans="1:4" ht="16.5" thickTop="1" thickBot="1">
      <c r="A36" s="665" t="s">
        <v>15</v>
      </c>
      <c r="B36" s="666" t="s">
        <v>1882</v>
      </c>
      <c r="C36" s="667" t="s">
        <v>16</v>
      </c>
      <c r="D36" s="668">
        <f>$D$64*6</f>
        <v>375542.97</v>
      </c>
    </row>
    <row r="37" spans="1:4" ht="16.5" thickTop="1" thickBot="1">
      <c r="A37" s="665" t="s">
        <v>17</v>
      </c>
      <c r="B37" s="666" t="s">
        <v>1882</v>
      </c>
      <c r="C37" s="667" t="s">
        <v>18</v>
      </c>
      <c r="D37" s="668">
        <f>$D$64*7</f>
        <v>438133.46499999997</v>
      </c>
    </row>
    <row r="38" spans="1:4" ht="16.5" thickTop="1" thickBot="1">
      <c r="A38" s="665" t="s">
        <v>19</v>
      </c>
      <c r="B38" s="666" t="s">
        <v>1882</v>
      </c>
      <c r="C38" s="667" t="s">
        <v>20</v>
      </c>
      <c r="D38" s="668">
        <f>$D$64*8</f>
        <v>500723.95999999996</v>
      </c>
    </row>
    <row r="39" spans="1:4" ht="16.5" thickTop="1" thickBot="1">
      <c r="A39" s="665" t="s">
        <v>21</v>
      </c>
      <c r="B39" s="666" t="s">
        <v>1882</v>
      </c>
      <c r="C39" s="667" t="s">
        <v>22</v>
      </c>
      <c r="D39" s="668">
        <f>$D$64*9</f>
        <v>563314.45499999996</v>
      </c>
    </row>
    <row r="40" spans="1:4" ht="16.5" thickTop="1" thickBot="1">
      <c r="A40" s="665" t="s">
        <v>72</v>
      </c>
      <c r="B40" s="666" t="s">
        <v>1882</v>
      </c>
      <c r="C40" s="667" t="s">
        <v>73</v>
      </c>
      <c r="D40" s="668">
        <v>58677.433987924393</v>
      </c>
    </row>
    <row r="41" spans="1:4" ht="16.5" thickTop="1" thickBot="1">
      <c r="A41" s="665" t="s">
        <v>27</v>
      </c>
      <c r="B41" s="666" t="s">
        <v>1882</v>
      </c>
      <c r="C41" s="667" t="s">
        <v>28</v>
      </c>
      <c r="D41" s="668">
        <v>117354.86797584879</v>
      </c>
    </row>
    <row r="42" spans="1:4" ht="16.5" thickTop="1" thickBot="1">
      <c r="A42" s="665" t="s">
        <v>25</v>
      </c>
      <c r="B42" s="666" t="s">
        <v>1882</v>
      </c>
      <c r="C42" s="667" t="s">
        <v>26</v>
      </c>
      <c r="D42" s="668">
        <v>117354.86797584879</v>
      </c>
    </row>
    <row r="43" spans="1:4" ht="16.5" thickTop="1" thickBot="1">
      <c r="A43" s="665" t="s">
        <v>30</v>
      </c>
      <c r="B43" s="666" t="s">
        <v>1882</v>
      </c>
      <c r="C43" s="667" t="s">
        <v>31</v>
      </c>
      <c r="D43" s="668">
        <v>106686.24361440798</v>
      </c>
    </row>
    <row r="44" spans="1:4" ht="17.25" customHeight="1" thickTop="1" thickBot="1">
      <c r="A44" s="665" t="s">
        <v>40</v>
      </c>
      <c r="B44" s="666" t="s">
        <v>1882</v>
      </c>
      <c r="C44" s="667" t="s">
        <v>2225</v>
      </c>
      <c r="D44" s="668">
        <v>266715.60903601995</v>
      </c>
    </row>
    <row r="45" spans="1:4" ht="16.5" thickTop="1" thickBot="1">
      <c r="A45" s="665" t="s">
        <v>32</v>
      </c>
      <c r="B45" s="666" t="s">
        <v>1882</v>
      </c>
      <c r="C45" s="667" t="s">
        <v>33</v>
      </c>
      <c r="D45" s="668">
        <f>D43*2</f>
        <v>213372.48722881597</v>
      </c>
    </row>
    <row r="46" spans="1:4" ht="16.5" thickTop="1" thickBot="1">
      <c r="A46" s="665" t="s">
        <v>34</v>
      </c>
      <c r="B46" s="666" t="s">
        <v>1882</v>
      </c>
      <c r="C46" s="667" t="s">
        <v>35</v>
      </c>
      <c r="D46" s="668">
        <f>D43*3</f>
        <v>320058.73084322398</v>
      </c>
    </row>
    <row r="47" spans="1:4" ht="16.5" thickTop="1" thickBot="1">
      <c r="A47" s="665" t="s">
        <v>70</v>
      </c>
      <c r="B47" s="666" t="s">
        <v>1882</v>
      </c>
      <c r="C47" s="667" t="s">
        <v>71</v>
      </c>
      <c r="D47" s="668">
        <f>D43+(3*D8)</f>
        <v>282718.54557818116</v>
      </c>
    </row>
    <row r="48" spans="1:4" ht="16.5" thickTop="1" thickBot="1">
      <c r="A48" s="665" t="s">
        <v>36</v>
      </c>
      <c r="B48" s="666" t="s">
        <v>1882</v>
      </c>
      <c r="C48" s="667" t="s">
        <v>37</v>
      </c>
      <c r="D48" s="668">
        <v>117354.86797584879</v>
      </c>
    </row>
    <row r="49" spans="1:4" ht="16.5" thickTop="1" thickBot="1">
      <c r="A49" s="665" t="s">
        <v>38</v>
      </c>
      <c r="B49" s="666" t="s">
        <v>1882</v>
      </c>
      <c r="C49" s="667" t="s">
        <v>39</v>
      </c>
      <c r="D49" s="668">
        <v>128023.49233728957</v>
      </c>
    </row>
    <row r="50" spans="1:4" ht="16.5" thickTop="1" thickBot="1">
      <c r="A50" s="665" t="s">
        <v>89</v>
      </c>
      <c r="B50" s="666" t="s">
        <v>1882</v>
      </c>
      <c r="C50" s="667" t="s">
        <v>90</v>
      </c>
      <c r="D50" s="668">
        <v>133357.80451800997</v>
      </c>
    </row>
    <row r="51" spans="1:4" ht="16.5" thickTop="1" thickBot="1">
      <c r="A51" s="665" t="s">
        <v>46</v>
      </c>
      <c r="B51" s="666" t="s">
        <v>1882</v>
      </c>
      <c r="C51" s="667" t="s">
        <v>47</v>
      </c>
      <c r="D51" s="668">
        <f>$D$6*1.85</f>
        <v>62590.494999999995</v>
      </c>
    </row>
    <row r="52" spans="1:4" ht="16.5" thickTop="1" thickBot="1">
      <c r="A52" s="665" t="s">
        <v>48</v>
      </c>
      <c r="B52" s="666" t="s">
        <v>1882</v>
      </c>
      <c r="C52" s="667" t="s">
        <v>49</v>
      </c>
      <c r="D52" s="668">
        <f>D51*2</f>
        <v>125180.98999999999</v>
      </c>
    </row>
    <row r="53" spans="1:4" ht="16.5" thickTop="1" thickBot="1">
      <c r="A53" s="665" t="s">
        <v>50</v>
      </c>
      <c r="B53" s="666" t="s">
        <v>1882</v>
      </c>
      <c r="C53" s="667" t="s">
        <v>51</v>
      </c>
      <c r="D53" s="668">
        <v>106686.24361440798</v>
      </c>
    </row>
    <row r="54" spans="1:4" ht="16.5" thickTop="1" thickBot="1">
      <c r="A54" s="665" t="s">
        <v>68</v>
      </c>
      <c r="B54" s="666" t="s">
        <v>1882</v>
      </c>
      <c r="C54" s="667" t="s">
        <v>69</v>
      </c>
      <c r="D54" s="668">
        <v>213372.48722881597</v>
      </c>
    </row>
    <row r="55" spans="1:4" ht="46.5" thickTop="1" thickBot="1">
      <c r="A55" s="665" t="s">
        <v>29</v>
      </c>
      <c r="B55" s="666" t="s">
        <v>1882</v>
      </c>
      <c r="C55" s="667" t="s">
        <v>1883</v>
      </c>
      <c r="D55" s="669">
        <v>800146.82710805978</v>
      </c>
    </row>
    <row r="56" spans="1:4" ht="16.5" thickTop="1" thickBot="1">
      <c r="A56" s="665" t="s">
        <v>52</v>
      </c>
      <c r="B56" s="666" t="s">
        <v>1882</v>
      </c>
      <c r="C56" s="667" t="s">
        <v>53</v>
      </c>
      <c r="D56" s="668">
        <v>80014.682710805981</v>
      </c>
    </row>
    <row r="57" spans="1:4" ht="16.5" thickTop="1" thickBot="1">
      <c r="A57" s="665" t="s">
        <v>54</v>
      </c>
      <c r="B57" s="666" t="s">
        <v>1882</v>
      </c>
      <c r="C57" s="667" t="s">
        <v>55</v>
      </c>
      <c r="D57" s="668">
        <v>160029.36542161196</v>
      </c>
    </row>
    <row r="58" spans="1:4" ht="16.5" thickTop="1" thickBot="1">
      <c r="A58" s="665" t="s">
        <v>56</v>
      </c>
      <c r="B58" s="666" t="s">
        <v>1882</v>
      </c>
      <c r="C58" s="667" t="s">
        <v>57</v>
      </c>
      <c r="D58" s="668">
        <v>106686.24361440798</v>
      </c>
    </row>
    <row r="59" spans="1:4" ht="16.5" thickTop="1" thickBot="1">
      <c r="A59" s="665" t="s">
        <v>2</v>
      </c>
      <c r="B59" s="666" t="s">
        <v>1882</v>
      </c>
      <c r="C59" s="667" t="s">
        <v>3</v>
      </c>
      <c r="D59" s="668">
        <v>213372.48722881597</v>
      </c>
    </row>
    <row r="60" spans="1:4" ht="16.5" thickTop="1" thickBot="1">
      <c r="A60" s="665" t="s">
        <v>58</v>
      </c>
      <c r="B60" s="666" t="s">
        <v>1882</v>
      </c>
      <c r="C60" s="667" t="s">
        <v>59</v>
      </c>
      <c r="D60" s="668">
        <v>133357.80451800997</v>
      </c>
    </row>
    <row r="61" spans="1:4" ht="16.5" thickTop="1" thickBot="1">
      <c r="A61" s="665" t="s">
        <v>86</v>
      </c>
      <c r="B61" s="666" t="s">
        <v>1882</v>
      </c>
      <c r="C61" s="667" t="s">
        <v>87</v>
      </c>
      <c r="D61" s="668">
        <v>160029.36542161196</v>
      </c>
    </row>
    <row r="62" spans="1:4" ht="16.5" thickTop="1" thickBot="1">
      <c r="A62" s="665" t="s">
        <v>88</v>
      </c>
      <c r="B62" s="666" t="s">
        <v>1882</v>
      </c>
      <c r="C62" s="667" t="s">
        <v>87</v>
      </c>
      <c r="D62" s="668">
        <v>160029.36542161196</v>
      </c>
    </row>
    <row r="63" spans="1:4" ht="16.5" thickTop="1" thickBot="1">
      <c r="A63" s="665" t="s">
        <v>60</v>
      </c>
      <c r="B63" s="666" t="s">
        <v>1882</v>
      </c>
      <c r="C63" s="667" t="s">
        <v>61</v>
      </c>
      <c r="D63" s="668">
        <v>160029.36542161196</v>
      </c>
    </row>
    <row r="64" spans="1:4" ht="17.25" customHeight="1" thickTop="1" thickBot="1">
      <c r="A64" s="665" t="s">
        <v>6</v>
      </c>
      <c r="B64" s="666" t="s">
        <v>1882</v>
      </c>
      <c r="C64" s="667" t="s">
        <v>2224</v>
      </c>
      <c r="D64" s="668">
        <f>$D$6*1.85</f>
        <v>62590.494999999995</v>
      </c>
    </row>
    <row r="65" spans="1:4" ht="16.5" thickTop="1" thickBot="1">
      <c r="A65" s="665" t="s">
        <v>91</v>
      </c>
      <c r="B65" s="666" t="s">
        <v>92</v>
      </c>
      <c r="C65" s="667" t="s">
        <v>93</v>
      </c>
      <c r="D65" s="668">
        <v>533431.21807203989</v>
      </c>
    </row>
    <row r="66" spans="1:4" ht="16.5" thickTop="1" thickBot="1">
      <c r="A66" s="665" t="s">
        <v>94</v>
      </c>
      <c r="B66" s="666" t="s">
        <v>92</v>
      </c>
      <c r="C66" s="667" t="s">
        <v>95</v>
      </c>
      <c r="D66" s="668">
        <v>266715.60903601995</v>
      </c>
    </row>
    <row r="67" spans="1:4" ht="16.5" thickTop="1" thickBot="1">
      <c r="A67" s="665" t="s">
        <v>2228</v>
      </c>
      <c r="B67" s="666" t="s">
        <v>1882</v>
      </c>
      <c r="C67" s="667" t="s">
        <v>2227</v>
      </c>
      <c r="D67" s="668">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M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20.140625" style="183" customWidth="1"/>
    <col min="5" max="5" width="12" customWidth="1"/>
    <col min="8" max="8" width="18.28515625" customWidth="1"/>
    <col min="13" max="13" width="22.42578125" customWidth="1"/>
  </cols>
  <sheetData>
    <row r="1" spans="1:4" ht="15.75" customHeight="1" thickTop="1">
      <c r="A1" s="687" t="s">
        <v>1850</v>
      </c>
      <c r="B1" s="688"/>
      <c r="C1" s="688"/>
      <c r="D1" s="689"/>
    </row>
    <row r="2" spans="1:4" ht="89.25" customHeight="1" thickBot="1">
      <c r="A2" s="690"/>
      <c r="B2" s="691"/>
      <c r="C2" s="691"/>
      <c r="D2" s="692"/>
    </row>
    <row r="3" spans="1:4" ht="32.25" customHeight="1" thickTop="1" thickBot="1">
      <c r="A3" s="684" t="s">
        <v>110</v>
      </c>
      <c r="B3" s="685"/>
      <c r="C3" s="685"/>
      <c r="D3" s="686"/>
    </row>
    <row r="4" spans="1:4" ht="16.5" customHeight="1" thickTop="1" thickBot="1">
      <c r="A4" s="8"/>
      <c r="B4" s="8"/>
      <c r="C4" s="9"/>
      <c r="D4" s="185"/>
    </row>
    <row r="5" spans="1:4" ht="16.5" thickTop="1" thickBot="1">
      <c r="A5" s="8"/>
      <c r="B5" s="8"/>
      <c r="C5" s="9"/>
      <c r="D5" s="185"/>
    </row>
    <row r="6" spans="1:4" ht="16.5" thickTop="1" thickBot="1">
      <c r="A6" s="10"/>
      <c r="B6" s="8"/>
      <c r="C6" s="11" t="s">
        <v>111</v>
      </c>
      <c r="D6" s="185" t="s">
        <v>1846</v>
      </c>
    </row>
    <row r="7" spans="1:4" ht="30" customHeight="1" thickTop="1" thickBot="1">
      <c r="A7" s="10" t="s">
        <v>115</v>
      </c>
      <c r="B7" s="8" t="s">
        <v>92</v>
      </c>
      <c r="C7" s="11" t="s">
        <v>116</v>
      </c>
      <c r="D7" s="654">
        <v>76176.71316362347</v>
      </c>
    </row>
    <row r="8" spans="1:4" ht="30" customHeight="1" thickTop="1" thickBot="1">
      <c r="A8" s="10" t="s">
        <v>112</v>
      </c>
      <c r="B8" s="8" t="s">
        <v>113</v>
      </c>
      <c r="C8" s="11" t="s">
        <v>114</v>
      </c>
      <c r="D8" s="654">
        <v>3641.6073693280064</v>
      </c>
    </row>
    <row r="9" spans="1:4" ht="30" customHeight="1" thickTop="1" thickBot="1">
      <c r="A9" s="10" t="s">
        <v>117</v>
      </c>
      <c r="B9" s="8" t="s">
        <v>113</v>
      </c>
      <c r="C9" s="11" t="s">
        <v>118</v>
      </c>
      <c r="D9" s="654">
        <v>86985.814853619479</v>
      </c>
    </row>
    <row r="10" spans="1:4" ht="30" customHeight="1" thickTop="1" thickBot="1">
      <c r="A10" s="10" t="s">
        <v>119</v>
      </c>
      <c r="B10" s="8" t="s">
        <v>113</v>
      </c>
      <c r="C10" s="11" t="s">
        <v>120</v>
      </c>
      <c r="D10" s="654">
        <v>93641.332354148719</v>
      </c>
    </row>
    <row r="11" spans="1:4" ht="30" customHeight="1" thickTop="1" thickBot="1">
      <c r="A11" s="10" t="s">
        <v>123</v>
      </c>
      <c r="B11" s="8" t="s">
        <v>113</v>
      </c>
      <c r="C11" s="11" t="s">
        <v>124</v>
      </c>
      <c r="D11" s="654">
        <v>20809.184967588608</v>
      </c>
    </row>
    <row r="12" spans="1:4" ht="30" customHeight="1" thickTop="1" thickBot="1">
      <c r="A12" s="10" t="s">
        <v>121</v>
      </c>
      <c r="B12" s="8" t="s">
        <v>113</v>
      </c>
      <c r="C12" s="11" t="s">
        <v>122</v>
      </c>
      <c r="D12" s="654">
        <v>40577.910686797775</v>
      </c>
    </row>
    <row r="13" spans="1:4" ht="30" customHeight="1" thickTop="1" thickBot="1">
      <c r="A13" s="10" t="s">
        <v>125</v>
      </c>
      <c r="B13" s="8" t="s">
        <v>113</v>
      </c>
      <c r="C13" s="11" t="s">
        <v>126</v>
      </c>
      <c r="D13" s="654">
        <v>57225.258660868676</v>
      </c>
    </row>
    <row r="14" spans="1:4" ht="30" customHeight="1" thickTop="1" thickBot="1">
      <c r="A14" s="10" t="s">
        <v>131</v>
      </c>
      <c r="B14" s="8" t="s">
        <v>113</v>
      </c>
      <c r="C14" s="11" t="s">
        <v>132</v>
      </c>
      <c r="D14" s="654">
        <v>225342.66401401703</v>
      </c>
    </row>
    <row r="15" spans="1:4" ht="30" customHeight="1" thickTop="1" thickBot="1">
      <c r="A15" s="10" t="s">
        <v>129</v>
      </c>
      <c r="B15" s="8" t="s">
        <v>113</v>
      </c>
      <c r="C15" s="11" t="s">
        <v>130</v>
      </c>
      <c r="D15" s="654">
        <v>210172.76817264492</v>
      </c>
    </row>
    <row r="16" spans="1:4" ht="30" customHeight="1" thickTop="1" thickBot="1">
      <c r="A16" s="10" t="s">
        <v>127</v>
      </c>
      <c r="B16" s="8" t="s">
        <v>113</v>
      </c>
      <c r="C16" s="11" t="s">
        <v>128</v>
      </c>
      <c r="D16" s="654">
        <v>182080.36846640028</v>
      </c>
    </row>
    <row r="17" spans="1:4" ht="30" customHeight="1" thickTop="1" thickBot="1">
      <c r="A17" s="10" t="s">
        <v>1711</v>
      </c>
      <c r="B17" s="8" t="s">
        <v>113</v>
      </c>
      <c r="C17" s="11" t="s">
        <v>1712</v>
      </c>
      <c r="D17" s="654">
        <v>53400.37676465213</v>
      </c>
    </row>
    <row r="18" spans="1:4" ht="30" customHeight="1" thickTop="1" thickBot="1">
      <c r="A18" s="10" t="s">
        <v>133</v>
      </c>
      <c r="B18" s="8" t="s">
        <v>113</v>
      </c>
      <c r="C18" s="11" t="s">
        <v>134</v>
      </c>
      <c r="D18" s="654">
        <v>37248.441091983608</v>
      </c>
    </row>
    <row r="19" spans="1:4" ht="30" customHeight="1" thickTop="1" thickBot="1">
      <c r="A19" s="10" t="s">
        <v>146</v>
      </c>
      <c r="B19" s="8" t="s">
        <v>113</v>
      </c>
      <c r="C19" s="11" t="s">
        <v>147</v>
      </c>
      <c r="D19" s="654">
        <v>144950.14174974748</v>
      </c>
    </row>
    <row r="20" spans="1:4" ht="30" customHeight="1" thickTop="1" thickBot="1">
      <c r="A20" s="10" t="s">
        <v>135</v>
      </c>
      <c r="B20" s="8" t="s">
        <v>113</v>
      </c>
      <c r="C20" s="11" t="s">
        <v>1884</v>
      </c>
      <c r="D20" s="654">
        <v>37248.441091983608</v>
      </c>
    </row>
    <row r="21" spans="1:4" ht="30" customHeight="1" thickTop="1" thickBot="1">
      <c r="A21" s="10" t="s">
        <v>136</v>
      </c>
      <c r="B21" s="8" t="s">
        <v>113</v>
      </c>
      <c r="C21" s="11" t="s">
        <v>137</v>
      </c>
      <c r="D21" s="654">
        <v>176373.04641627797</v>
      </c>
    </row>
    <row r="22" spans="1:4" ht="30" customHeight="1" thickTop="1" thickBot="1">
      <c r="A22" s="10" t="s">
        <v>138</v>
      </c>
      <c r="B22" s="8" t="s">
        <v>113</v>
      </c>
      <c r="C22" s="11" t="s">
        <v>139</v>
      </c>
      <c r="D22" s="654">
        <v>49942.043922212652</v>
      </c>
    </row>
    <row r="23" spans="1:4" ht="30" customHeight="1" thickTop="1" thickBot="1">
      <c r="A23" s="10" t="s">
        <v>143</v>
      </c>
      <c r="B23" s="8" t="s">
        <v>144</v>
      </c>
      <c r="C23" s="11" t="s">
        <v>145</v>
      </c>
      <c r="D23" s="654">
        <v>43358.050575813053</v>
      </c>
    </row>
    <row r="24" spans="1:4" ht="30" customHeight="1" thickTop="1" thickBot="1">
      <c r="A24" s="10" t="s">
        <v>140</v>
      </c>
      <c r="B24" s="8" t="s">
        <v>998</v>
      </c>
      <c r="C24" s="11" t="s">
        <v>142</v>
      </c>
      <c r="D24" s="654">
        <v>51993.083653940164</v>
      </c>
    </row>
    <row r="25" spans="1:4" ht="30" customHeight="1" thickTop="1" thickBot="1">
      <c r="A25" s="10" t="s">
        <v>148</v>
      </c>
      <c r="B25" s="8" t="s">
        <v>113</v>
      </c>
      <c r="C25" s="11" t="s">
        <v>149</v>
      </c>
      <c r="D25" s="654">
        <v>150866.59101501739</v>
      </c>
    </row>
    <row r="26" spans="1:4" ht="30" customHeight="1" thickTop="1" thickBot="1">
      <c r="A26" s="10" t="s">
        <v>150</v>
      </c>
      <c r="B26" s="8" t="s">
        <v>113</v>
      </c>
      <c r="C26" s="11" t="s">
        <v>151</v>
      </c>
      <c r="D26" s="654">
        <v>182538.17053568727</v>
      </c>
    </row>
    <row r="27" spans="1:4" ht="30" customHeight="1" thickTop="1" thickBot="1">
      <c r="A27" s="10" t="s">
        <v>152</v>
      </c>
      <c r="B27" s="8" t="s">
        <v>113</v>
      </c>
      <c r="C27" s="11" t="s">
        <v>153</v>
      </c>
      <c r="D27" s="654">
        <v>106043.60659483154</v>
      </c>
    </row>
    <row r="28" spans="1:4" ht="30" customHeight="1" thickTop="1" thickBot="1">
      <c r="A28" s="10" t="s">
        <v>154</v>
      </c>
      <c r="B28" s="8" t="s">
        <v>113</v>
      </c>
      <c r="C28" s="11" t="s">
        <v>155</v>
      </c>
      <c r="D28" s="654">
        <v>116622.86246534935</v>
      </c>
    </row>
    <row r="29" spans="1:4" ht="30" customHeight="1" thickTop="1" thickBot="1">
      <c r="A29" s="10" t="s">
        <v>156</v>
      </c>
      <c r="B29" s="8" t="s">
        <v>113</v>
      </c>
      <c r="C29" s="11" t="s">
        <v>157</v>
      </c>
      <c r="D29" s="654">
        <v>1560.6888725691454</v>
      </c>
    </row>
    <row r="30" spans="1:4" ht="30" customHeight="1" thickTop="1" thickBot="1">
      <c r="A30" s="10" t="s">
        <v>166</v>
      </c>
      <c r="B30" s="8" t="s">
        <v>113</v>
      </c>
      <c r="C30" s="11" t="s">
        <v>167</v>
      </c>
      <c r="D30" s="654">
        <v>145913.85439411725</v>
      </c>
    </row>
    <row r="31" spans="1:4" ht="30" customHeight="1" thickTop="1" thickBot="1">
      <c r="A31" s="10" t="s">
        <v>162</v>
      </c>
      <c r="B31" s="8" t="s">
        <v>113</v>
      </c>
      <c r="C31" s="11" t="s">
        <v>163</v>
      </c>
      <c r="D31" s="654">
        <v>14566.429477312025</v>
      </c>
    </row>
    <row r="32" spans="1:4" ht="30" customHeight="1" thickTop="1" thickBot="1">
      <c r="A32" s="10" t="s">
        <v>164</v>
      </c>
      <c r="B32" s="8" t="s">
        <v>113</v>
      </c>
      <c r="C32" s="11" t="s">
        <v>165</v>
      </c>
      <c r="D32" s="654">
        <v>34907.407783129886</v>
      </c>
    </row>
    <row r="33" spans="1:11" ht="30" customHeight="1" thickTop="1" thickBot="1">
      <c r="A33" s="10" t="s">
        <v>171</v>
      </c>
      <c r="B33" s="8" t="s">
        <v>113</v>
      </c>
      <c r="C33" s="11" t="s">
        <v>172</v>
      </c>
      <c r="D33" s="654">
        <v>13005.740604742879</v>
      </c>
    </row>
    <row r="34" spans="1:11" ht="30" customHeight="1" thickTop="1" thickBot="1">
      <c r="A34" s="10" t="s">
        <v>160</v>
      </c>
      <c r="B34" s="8" t="s">
        <v>113</v>
      </c>
      <c r="C34" s="11" t="s">
        <v>161</v>
      </c>
      <c r="D34" s="654">
        <v>8427.7199118733861</v>
      </c>
      <c r="H34" s="652"/>
      <c r="K34" s="652"/>
    </row>
    <row r="35" spans="1:11" ht="30" customHeight="1" thickTop="1" thickBot="1">
      <c r="A35" s="10" t="s">
        <v>173</v>
      </c>
      <c r="B35" s="8" t="s">
        <v>113</v>
      </c>
      <c r="C35" s="11" t="s">
        <v>1886</v>
      </c>
      <c r="D35" s="654">
        <v>137965.06022183955</v>
      </c>
    </row>
    <row r="36" spans="1:11" ht="30" customHeight="1" thickTop="1" thickBot="1">
      <c r="A36" s="10" t="s">
        <v>170</v>
      </c>
      <c r="B36" s="8" t="s">
        <v>113</v>
      </c>
      <c r="C36" s="11" t="s">
        <v>1885</v>
      </c>
      <c r="D36" s="654">
        <v>103076.35545776578</v>
      </c>
    </row>
    <row r="37" spans="1:11" ht="30" customHeight="1" thickTop="1" thickBot="1">
      <c r="A37" s="10" t="s">
        <v>168</v>
      </c>
      <c r="B37" s="8" t="s">
        <v>113</v>
      </c>
      <c r="C37" s="11" t="s">
        <v>169</v>
      </c>
      <c r="D37" s="654">
        <v>109248.22107984019</v>
      </c>
    </row>
    <row r="38" spans="1:11" ht="30" customHeight="1" thickTop="1" thickBot="1">
      <c r="A38" s="10" t="s">
        <v>174</v>
      </c>
      <c r="B38" s="8" t="s">
        <v>113</v>
      </c>
      <c r="C38" s="11" t="s">
        <v>175</v>
      </c>
      <c r="D38" s="654">
        <v>58785.947533437815</v>
      </c>
    </row>
    <row r="39" spans="1:11" ht="30" customHeight="1" thickTop="1" thickBot="1">
      <c r="A39" s="10" t="s">
        <v>176</v>
      </c>
      <c r="B39" s="8" t="s">
        <v>113</v>
      </c>
      <c r="C39" s="11" t="s">
        <v>177</v>
      </c>
      <c r="D39" s="654">
        <v>52022.962418971518</v>
      </c>
    </row>
    <row r="40" spans="1:11" ht="30" customHeight="1" thickTop="1" thickBot="1">
      <c r="A40" s="10" t="s">
        <v>180</v>
      </c>
      <c r="B40" s="8" t="s">
        <v>113</v>
      </c>
      <c r="C40" s="11" t="s">
        <v>181</v>
      </c>
      <c r="D40" s="654">
        <v>90077.759428449179</v>
      </c>
    </row>
    <row r="41" spans="1:11" ht="30" customHeight="1" thickTop="1" thickBot="1">
      <c r="A41" s="10" t="s">
        <v>178</v>
      </c>
      <c r="B41" s="8" t="s">
        <v>113</v>
      </c>
      <c r="C41" s="11" t="s">
        <v>179</v>
      </c>
      <c r="D41" s="654">
        <v>80746.326024456881</v>
      </c>
    </row>
    <row r="42" spans="1:11" ht="30" customHeight="1" thickTop="1" thickBot="1">
      <c r="A42" s="10" t="s">
        <v>182</v>
      </c>
      <c r="B42" s="8" t="s">
        <v>113</v>
      </c>
      <c r="C42" s="11" t="s">
        <v>183</v>
      </c>
      <c r="D42" s="654">
        <v>102281.47604053802</v>
      </c>
    </row>
    <row r="43" spans="1:11" ht="30" customHeight="1" thickTop="1" thickBot="1">
      <c r="A43" s="10" t="s">
        <v>1672</v>
      </c>
      <c r="B43" s="8" t="s">
        <v>113</v>
      </c>
      <c r="C43" s="11" t="s">
        <v>1671</v>
      </c>
      <c r="D43" s="654">
        <v>10404.592483794304</v>
      </c>
    </row>
    <row r="44" spans="1:11" ht="30" customHeight="1" thickTop="1" thickBot="1">
      <c r="A44" s="10" t="s">
        <v>184</v>
      </c>
      <c r="B44" s="8" t="s">
        <v>113</v>
      </c>
      <c r="C44" s="11" t="s">
        <v>185</v>
      </c>
      <c r="D44" s="654">
        <v>11202.624727301327</v>
      </c>
    </row>
    <row r="45" spans="1:11" ht="30" customHeight="1" thickTop="1" thickBot="1">
      <c r="A45" s="10" t="s">
        <v>1603</v>
      </c>
      <c r="B45" s="8" t="s">
        <v>113</v>
      </c>
      <c r="C45" s="11" t="s">
        <v>1604</v>
      </c>
      <c r="D45" s="655">
        <v>1468.115018626489</v>
      </c>
    </row>
    <row r="46" spans="1:11" ht="30" customHeight="1" thickTop="1" thickBot="1">
      <c r="A46" s="10" t="s">
        <v>188</v>
      </c>
      <c r="B46" s="8" t="s">
        <v>113</v>
      </c>
      <c r="C46" s="11" t="s">
        <v>189</v>
      </c>
      <c r="D46" s="654">
        <v>3100.5685601707028</v>
      </c>
    </row>
    <row r="47" spans="1:11" ht="30" customHeight="1" thickTop="1" thickBot="1">
      <c r="A47" s="10" t="s">
        <v>186</v>
      </c>
      <c r="B47" s="8" t="s">
        <v>113</v>
      </c>
      <c r="C47" s="11" t="s">
        <v>187</v>
      </c>
      <c r="D47" s="654">
        <v>3121.3777451382907</v>
      </c>
    </row>
    <row r="48" spans="1:11" ht="30" customHeight="1" thickTop="1" thickBot="1">
      <c r="A48" s="10" t="s">
        <v>190</v>
      </c>
      <c r="B48" s="8" t="s">
        <v>113</v>
      </c>
      <c r="C48" s="11" t="s">
        <v>191</v>
      </c>
      <c r="D48" s="654">
        <v>3537.5614444900634</v>
      </c>
    </row>
    <row r="49" spans="1:4" ht="30" customHeight="1" thickTop="1" thickBot="1">
      <c r="A49" s="10" t="s">
        <v>201</v>
      </c>
      <c r="B49" s="8" t="s">
        <v>113</v>
      </c>
      <c r="C49" s="11" t="s">
        <v>1888</v>
      </c>
      <c r="D49" s="654">
        <v>138841.73461867651</v>
      </c>
    </row>
    <row r="50" spans="1:4" ht="30" customHeight="1" thickTop="1" thickBot="1">
      <c r="A50" s="10" t="s">
        <v>192</v>
      </c>
      <c r="B50" s="8" t="s">
        <v>113</v>
      </c>
      <c r="C50" s="11" t="s">
        <v>193</v>
      </c>
      <c r="D50" s="654">
        <v>61472.073137060557</v>
      </c>
    </row>
    <row r="51" spans="1:4" ht="30" customHeight="1" thickTop="1" thickBot="1">
      <c r="A51" s="10" t="s">
        <v>194</v>
      </c>
      <c r="B51" s="8" t="s">
        <v>113</v>
      </c>
      <c r="C51" s="11" t="s">
        <v>1887</v>
      </c>
      <c r="D51" s="654">
        <v>5059.7535463377208</v>
      </c>
    </row>
    <row r="52" spans="1:4" ht="30" customHeight="1" thickTop="1" thickBot="1">
      <c r="A52" s="10" t="s">
        <v>224</v>
      </c>
      <c r="B52" s="8" t="s">
        <v>92</v>
      </c>
      <c r="C52" s="11" t="s">
        <v>1891</v>
      </c>
      <c r="D52" s="654">
        <v>217348.13658614329</v>
      </c>
    </row>
    <row r="53" spans="1:4" ht="30" customHeight="1" thickTop="1" thickBot="1">
      <c r="A53" s="10" t="s">
        <v>195</v>
      </c>
      <c r="B53" s="8" t="s">
        <v>113</v>
      </c>
      <c r="C53" s="11" t="s">
        <v>196</v>
      </c>
      <c r="D53" s="654">
        <v>4005.7681062608067</v>
      </c>
    </row>
    <row r="54" spans="1:4" ht="30" customHeight="1" thickTop="1" thickBot="1">
      <c r="A54" s="10" t="s">
        <v>214</v>
      </c>
      <c r="B54" s="8" t="s">
        <v>113</v>
      </c>
      <c r="C54" s="11" t="s">
        <v>215</v>
      </c>
      <c r="D54" s="654">
        <v>8323.6739870354431</v>
      </c>
    </row>
    <row r="55" spans="1:4" ht="30" customHeight="1" thickTop="1" thickBot="1">
      <c r="A55" s="10" t="s">
        <v>197</v>
      </c>
      <c r="B55" s="8" t="s">
        <v>113</v>
      </c>
      <c r="C55" s="11" t="s">
        <v>198</v>
      </c>
      <c r="D55" s="654">
        <v>149982.63030288211</v>
      </c>
    </row>
    <row r="56" spans="1:4" ht="30" customHeight="1" thickTop="1" thickBot="1">
      <c r="A56" s="10" t="s">
        <v>199</v>
      </c>
      <c r="B56" s="8" t="s">
        <v>113</v>
      </c>
      <c r="C56" s="11" t="s">
        <v>200</v>
      </c>
      <c r="D56" s="654">
        <v>20288.955343398888</v>
      </c>
    </row>
    <row r="57" spans="1:4" ht="30" customHeight="1" thickTop="1" thickBot="1">
      <c r="A57" s="10" t="s">
        <v>202</v>
      </c>
      <c r="B57" s="8" t="s">
        <v>113</v>
      </c>
      <c r="C57" s="11" t="s">
        <v>203</v>
      </c>
      <c r="D57" s="654">
        <v>65482.12444508035</v>
      </c>
    </row>
    <row r="58" spans="1:4" ht="30" customHeight="1" thickTop="1" thickBot="1">
      <c r="A58" s="10" t="s">
        <v>212</v>
      </c>
      <c r="B58" s="8" t="s">
        <v>113</v>
      </c>
      <c r="C58" s="11" t="s">
        <v>213</v>
      </c>
      <c r="D58" s="654">
        <v>51849.627843548653</v>
      </c>
    </row>
    <row r="59" spans="1:4" ht="30" customHeight="1" thickTop="1" thickBot="1">
      <c r="A59" s="10" t="s">
        <v>206</v>
      </c>
      <c r="B59" s="8" t="s">
        <v>113</v>
      </c>
      <c r="C59" s="11" t="s">
        <v>207</v>
      </c>
      <c r="D59" s="654">
        <v>8323.6739870354431</v>
      </c>
    </row>
    <row r="60" spans="1:4" ht="30" customHeight="1" thickTop="1" thickBot="1">
      <c r="A60" s="10" t="s">
        <v>204</v>
      </c>
      <c r="B60" s="8" t="s">
        <v>113</v>
      </c>
      <c r="C60" s="11" t="s">
        <v>205</v>
      </c>
      <c r="D60" s="654">
        <v>9320.013599674845</v>
      </c>
    </row>
    <row r="61" spans="1:4" ht="30" customHeight="1" thickTop="1" thickBot="1">
      <c r="A61" s="10" t="s">
        <v>208</v>
      </c>
      <c r="B61" s="8" t="s">
        <v>113</v>
      </c>
      <c r="C61" s="11" t="s">
        <v>209</v>
      </c>
      <c r="D61" s="654">
        <v>12545.042834163349</v>
      </c>
    </row>
    <row r="62" spans="1:4" ht="30" customHeight="1" thickTop="1" thickBot="1">
      <c r="A62" s="10" t="s">
        <v>210</v>
      </c>
      <c r="B62" s="8" t="s">
        <v>113</v>
      </c>
      <c r="C62" s="11" t="s">
        <v>211</v>
      </c>
      <c r="D62" s="654">
        <v>14832.787044897159</v>
      </c>
    </row>
    <row r="63" spans="1:4" ht="30" customHeight="1" thickTop="1" thickBot="1">
      <c r="A63" s="10" t="s">
        <v>217</v>
      </c>
      <c r="B63" s="8" t="s">
        <v>113</v>
      </c>
      <c r="C63" s="11" t="s">
        <v>218</v>
      </c>
      <c r="D63" s="654">
        <v>30173.31820300348</v>
      </c>
    </row>
    <row r="64" spans="1:4" ht="30" customHeight="1" thickTop="1" thickBot="1">
      <c r="A64" s="10" t="s">
        <v>219</v>
      </c>
      <c r="B64" s="8" t="s">
        <v>113</v>
      </c>
      <c r="C64" s="11" t="s">
        <v>220</v>
      </c>
      <c r="D64" s="654">
        <v>19248.496095019462</v>
      </c>
    </row>
    <row r="65" spans="1:4" ht="30" customHeight="1" thickTop="1" thickBot="1">
      <c r="A65" s="10" t="s">
        <v>216</v>
      </c>
      <c r="B65" s="8" t="s">
        <v>113</v>
      </c>
      <c r="C65" s="11" t="s">
        <v>1889</v>
      </c>
      <c r="D65" s="654">
        <v>22890.10346434747</v>
      </c>
    </row>
    <row r="66" spans="1:4" ht="30" customHeight="1" thickTop="1" thickBot="1">
      <c r="A66" s="10" t="s">
        <v>221</v>
      </c>
      <c r="B66" s="8" t="s">
        <v>113</v>
      </c>
      <c r="C66" s="11" t="s">
        <v>1890</v>
      </c>
      <c r="D66" s="654">
        <v>86166.396942508945</v>
      </c>
    </row>
    <row r="67" spans="1:4" ht="30" customHeight="1" thickTop="1" thickBot="1">
      <c r="A67" s="10" t="s">
        <v>222</v>
      </c>
      <c r="B67" s="8" t="s">
        <v>113</v>
      </c>
      <c r="C67" s="11" t="s">
        <v>223</v>
      </c>
      <c r="D67" s="654">
        <v>27129.716890632782</v>
      </c>
    </row>
    <row r="68" spans="1:4" ht="30" customHeight="1" thickTop="1" thickBot="1">
      <c r="A68" s="10" t="s">
        <v>225</v>
      </c>
      <c r="B68" s="8" t="s">
        <v>113</v>
      </c>
      <c r="C68" s="11" t="s">
        <v>226</v>
      </c>
      <c r="D68" s="654">
        <v>47091.047606746302</v>
      </c>
    </row>
    <row r="69" spans="1:4" ht="30" customHeight="1" thickTop="1" thickBot="1">
      <c r="A69" s="10" t="s">
        <v>227</v>
      </c>
      <c r="B69" s="8" t="s">
        <v>113</v>
      </c>
      <c r="C69" s="11" t="s">
        <v>1892</v>
      </c>
      <c r="D69" s="654">
        <v>29132.858954624051</v>
      </c>
    </row>
    <row r="70" spans="1:4" ht="30" customHeight="1" thickTop="1" thickBot="1">
      <c r="A70" s="10" t="s">
        <v>232</v>
      </c>
      <c r="B70" s="8" t="s">
        <v>233</v>
      </c>
      <c r="C70" s="11" t="s">
        <v>1895</v>
      </c>
      <c r="D70" s="654">
        <v>3641.6073693280064</v>
      </c>
    </row>
    <row r="71" spans="1:4" ht="30" customHeight="1" thickTop="1" thickBot="1">
      <c r="A71" s="10" t="s">
        <v>228</v>
      </c>
      <c r="B71" s="8" t="s">
        <v>113</v>
      </c>
      <c r="C71" s="11" t="s">
        <v>1893</v>
      </c>
      <c r="D71" s="654">
        <v>4682.0666177074372</v>
      </c>
    </row>
    <row r="72" spans="1:4" ht="30" customHeight="1" thickTop="1" thickBot="1">
      <c r="A72" s="10" t="s">
        <v>229</v>
      </c>
      <c r="B72" s="8" t="s">
        <v>113</v>
      </c>
      <c r="C72" s="11" t="s">
        <v>1894</v>
      </c>
      <c r="D72" s="654">
        <v>7283.2147386560127</v>
      </c>
    </row>
    <row r="73" spans="1:4" ht="30" customHeight="1" thickTop="1" thickBot="1">
      <c r="A73" s="10" t="s">
        <v>230</v>
      </c>
      <c r="B73" s="8" t="s">
        <v>113</v>
      </c>
      <c r="C73" s="11" t="s">
        <v>231</v>
      </c>
      <c r="D73" s="654">
        <v>3121.3777451382907</v>
      </c>
    </row>
    <row r="74" spans="1:4" ht="30" customHeight="1" thickTop="1" thickBot="1">
      <c r="A74" s="10" t="s">
        <v>234</v>
      </c>
      <c r="B74" s="8" t="s">
        <v>113</v>
      </c>
      <c r="C74" s="11" t="s">
        <v>235</v>
      </c>
      <c r="D74" s="654">
        <v>15791.46460178041</v>
      </c>
    </row>
    <row r="75" spans="1:4" ht="30" customHeight="1" thickTop="1" thickBot="1">
      <c r="A75" s="10" t="s">
        <v>236</v>
      </c>
      <c r="B75" s="8" t="s">
        <v>113</v>
      </c>
      <c r="C75" s="11" t="s">
        <v>237</v>
      </c>
      <c r="D75" s="654">
        <v>432470.19134261494</v>
      </c>
    </row>
    <row r="76" spans="1:4" ht="30" customHeight="1" thickTop="1" thickBot="1">
      <c r="A76" s="10" t="s">
        <v>238</v>
      </c>
      <c r="B76" s="8" t="s">
        <v>113</v>
      </c>
      <c r="C76" s="11" t="s">
        <v>239</v>
      </c>
      <c r="D76" s="654">
        <v>574792.19747830404</v>
      </c>
    </row>
    <row r="77" spans="1:4" ht="30" customHeight="1" thickTop="1" thickBot="1">
      <c r="A77" s="10" t="s">
        <v>240</v>
      </c>
      <c r="B77" s="8" t="s">
        <v>113</v>
      </c>
      <c r="C77" s="11" t="s">
        <v>1896</v>
      </c>
      <c r="D77" s="654">
        <v>171913.33245112462</v>
      </c>
    </row>
    <row r="78" spans="1:4" ht="30" customHeight="1" thickTop="1" thickBot="1">
      <c r="A78" s="10" t="s">
        <v>241</v>
      </c>
      <c r="B78" s="8" t="s">
        <v>113</v>
      </c>
      <c r="C78" s="11" t="s">
        <v>1897</v>
      </c>
      <c r="D78" s="654">
        <v>201987.45887697127</v>
      </c>
    </row>
    <row r="79" spans="1:4" ht="30" customHeight="1" thickTop="1" thickBot="1">
      <c r="A79" s="10" t="s">
        <v>246</v>
      </c>
      <c r="B79" s="8" t="s">
        <v>113</v>
      </c>
      <c r="C79" s="11" t="s">
        <v>1902</v>
      </c>
      <c r="D79" s="654">
        <v>103346.90808262695</v>
      </c>
    </row>
    <row r="80" spans="1:4" ht="30" customHeight="1" thickTop="1" thickBot="1">
      <c r="A80" s="10" t="s">
        <v>243</v>
      </c>
      <c r="B80" s="8" t="s">
        <v>113</v>
      </c>
      <c r="C80" s="11" t="s">
        <v>1899</v>
      </c>
      <c r="D80" s="654">
        <v>173304.68602734862</v>
      </c>
    </row>
    <row r="81" spans="1:13" ht="30" customHeight="1" thickTop="1" thickBot="1">
      <c r="A81" s="10" t="s">
        <v>244</v>
      </c>
      <c r="B81" s="8" t="s">
        <v>113</v>
      </c>
      <c r="C81" s="11" t="s">
        <v>1900</v>
      </c>
      <c r="D81" s="654">
        <v>220326.31276678559</v>
      </c>
    </row>
    <row r="82" spans="1:13" ht="30" customHeight="1" thickTop="1" thickBot="1">
      <c r="A82" s="10" t="s">
        <v>245</v>
      </c>
      <c r="B82" s="8" t="s">
        <v>113</v>
      </c>
      <c r="C82" s="11" t="s">
        <v>1901</v>
      </c>
      <c r="D82" s="654">
        <v>72832.147386560115</v>
      </c>
    </row>
    <row r="83" spans="1:13" ht="30" customHeight="1" thickTop="1" thickBot="1">
      <c r="A83" s="10" t="s">
        <v>247</v>
      </c>
      <c r="B83" s="8" t="s">
        <v>113</v>
      </c>
      <c r="C83" s="11" t="s">
        <v>1903</v>
      </c>
      <c r="D83" s="654">
        <v>72832.147386560115</v>
      </c>
    </row>
    <row r="84" spans="1:13" ht="30" customHeight="1" thickTop="1" thickBot="1">
      <c r="A84" s="10" t="s">
        <v>242</v>
      </c>
      <c r="B84" s="8" t="s">
        <v>113</v>
      </c>
      <c r="C84" s="11" t="s">
        <v>1898</v>
      </c>
      <c r="D84" s="654">
        <v>208875.01562149898</v>
      </c>
    </row>
    <row r="85" spans="1:13" ht="30" customHeight="1" thickTop="1" thickBot="1">
      <c r="A85" s="10" t="s">
        <v>248</v>
      </c>
      <c r="B85" s="8" t="s">
        <v>113</v>
      </c>
      <c r="C85" s="11" t="s">
        <v>1904</v>
      </c>
      <c r="D85" s="654">
        <v>390172.21814228635</v>
      </c>
    </row>
    <row r="86" spans="1:13" ht="30" customHeight="1" thickTop="1" thickBot="1">
      <c r="A86" s="10" t="s">
        <v>249</v>
      </c>
      <c r="B86" s="8" t="s">
        <v>113</v>
      </c>
      <c r="C86" s="11" t="s">
        <v>250</v>
      </c>
      <c r="D86" s="654">
        <v>4161.8369935177216</v>
      </c>
    </row>
    <row r="87" spans="1:13" ht="30" customHeight="1" thickTop="1" thickBot="1">
      <c r="A87" s="10" t="s">
        <v>255</v>
      </c>
      <c r="B87" s="8" t="s">
        <v>113</v>
      </c>
      <c r="C87" s="11" t="s">
        <v>256</v>
      </c>
      <c r="D87" s="655">
        <v>602975.81122159376</v>
      </c>
    </row>
    <row r="88" spans="1:13" ht="30" customHeight="1" thickTop="1" thickBot="1">
      <c r="A88" s="10" t="s">
        <v>253</v>
      </c>
      <c r="B88" s="8" t="s">
        <v>113</v>
      </c>
      <c r="C88" s="11" t="s">
        <v>254</v>
      </c>
      <c r="D88" s="654">
        <v>20669.381616525396</v>
      </c>
    </row>
    <row r="89" spans="1:13" ht="30" customHeight="1" thickTop="1" thickBot="1">
      <c r="A89" s="10" t="s">
        <v>251</v>
      </c>
      <c r="B89" s="8" t="s">
        <v>113</v>
      </c>
      <c r="C89" s="11" t="s">
        <v>252</v>
      </c>
      <c r="D89" s="654">
        <v>34256.156921762704</v>
      </c>
    </row>
    <row r="90" spans="1:13" ht="30" customHeight="1" thickTop="1" thickBot="1">
      <c r="A90" s="10" t="s">
        <v>257</v>
      </c>
      <c r="B90" s="8" t="s">
        <v>113</v>
      </c>
      <c r="C90" s="11" t="s">
        <v>258</v>
      </c>
      <c r="D90" s="654">
        <v>6502.8703023714397</v>
      </c>
    </row>
    <row r="91" spans="1:13" ht="30" customHeight="1" thickTop="1" thickBot="1">
      <c r="A91" s="10" t="s">
        <v>259</v>
      </c>
      <c r="B91" s="8" t="s">
        <v>113</v>
      </c>
      <c r="C91" s="11" t="s">
        <v>260</v>
      </c>
      <c r="D91" s="654">
        <v>71812.497323148273</v>
      </c>
    </row>
    <row r="92" spans="1:13" ht="51.6" customHeight="1" thickTop="1" thickBot="1">
      <c r="A92" s="10" t="s">
        <v>261</v>
      </c>
      <c r="B92" s="8" t="s">
        <v>113</v>
      </c>
      <c r="C92" s="11" t="s">
        <v>262</v>
      </c>
      <c r="D92" s="654">
        <v>15606.888725691455</v>
      </c>
      <c r="L92" s="651"/>
      <c r="M92" s="651" t="s">
        <v>2237</v>
      </c>
    </row>
    <row r="93" spans="1:13" ht="30" customHeight="1" thickTop="1" thickBot="1">
      <c r="A93" s="10" t="s">
        <v>263</v>
      </c>
      <c r="B93" s="8" t="s">
        <v>113</v>
      </c>
      <c r="C93" s="11" t="s">
        <v>264</v>
      </c>
      <c r="D93" s="654">
        <v>9104.0184233200143</v>
      </c>
    </row>
    <row r="94" spans="1:13" ht="30" customHeight="1" thickTop="1" thickBot="1">
      <c r="A94" s="10" t="s">
        <v>265</v>
      </c>
      <c r="B94" s="8" t="s">
        <v>113</v>
      </c>
      <c r="C94" s="11" t="s">
        <v>266</v>
      </c>
      <c r="D94" s="654">
        <v>26011.481209485759</v>
      </c>
    </row>
    <row r="95" spans="1:13" ht="30" customHeight="1" thickTop="1" thickBot="1">
      <c r="A95" s="10" t="s">
        <v>267</v>
      </c>
      <c r="B95" s="8" t="s">
        <v>113</v>
      </c>
      <c r="C95" s="11" t="s">
        <v>268</v>
      </c>
      <c r="D95" s="654">
        <v>91757.188664155547</v>
      </c>
    </row>
    <row r="96" spans="1:13" ht="30" customHeight="1" thickTop="1" thickBot="1">
      <c r="A96" s="10" t="s">
        <v>269</v>
      </c>
      <c r="B96" s="8" t="s">
        <v>113</v>
      </c>
      <c r="C96" s="11" t="s">
        <v>270</v>
      </c>
      <c r="D96" s="654">
        <v>237724.12906973224</v>
      </c>
    </row>
    <row r="97" spans="1:4" ht="30" customHeight="1" thickTop="1" thickBot="1">
      <c r="A97" s="10" t="s">
        <v>271</v>
      </c>
      <c r="B97" s="8" t="s">
        <v>113</v>
      </c>
      <c r="C97" s="11" t="s">
        <v>272</v>
      </c>
      <c r="D97" s="654">
        <v>182080.36846640028</v>
      </c>
    </row>
    <row r="98" spans="1:4" ht="30" customHeight="1" thickTop="1" thickBot="1">
      <c r="A98" s="10" t="s">
        <v>273</v>
      </c>
      <c r="B98" s="8" t="s">
        <v>113</v>
      </c>
      <c r="C98" s="11" t="s">
        <v>274</v>
      </c>
      <c r="D98" s="654">
        <v>7803.4443628457275</v>
      </c>
    </row>
    <row r="99" spans="1:4" ht="30" customHeight="1" thickTop="1" thickBot="1">
      <c r="A99" s="10" t="s">
        <v>275</v>
      </c>
      <c r="B99" s="8" t="s">
        <v>113</v>
      </c>
      <c r="C99" s="11" t="s">
        <v>276</v>
      </c>
      <c r="D99" s="654">
        <v>6190.73252785761</v>
      </c>
    </row>
    <row r="100" spans="1:4" ht="30" customHeight="1" thickTop="1" thickBot="1">
      <c r="A100" s="10" t="s">
        <v>277</v>
      </c>
      <c r="B100" s="8" t="s">
        <v>113</v>
      </c>
      <c r="C100" s="11" t="s">
        <v>278</v>
      </c>
      <c r="D100" s="654">
        <v>385753.51306561829</v>
      </c>
    </row>
    <row r="101" spans="1:4" ht="30" customHeight="1" thickTop="1" thickBot="1">
      <c r="A101" s="10" t="s">
        <v>279</v>
      </c>
      <c r="B101" s="8" t="s">
        <v>113</v>
      </c>
      <c r="C101" s="11" t="s">
        <v>1905</v>
      </c>
      <c r="D101" s="654">
        <v>387850.8202350848</v>
      </c>
    </row>
    <row r="102" spans="1:4" ht="30" customHeight="1" thickTop="1" thickBot="1">
      <c r="A102" s="10" t="s">
        <v>280</v>
      </c>
      <c r="B102" s="8" t="s">
        <v>113</v>
      </c>
      <c r="C102" s="11" t="s">
        <v>281</v>
      </c>
      <c r="D102" s="654">
        <v>631801.20095874008</v>
      </c>
    </row>
    <row r="103" spans="1:4" ht="30" customHeight="1" thickTop="1" thickBot="1">
      <c r="A103" s="10" t="s">
        <v>282</v>
      </c>
      <c r="B103" s="8" t="s">
        <v>113</v>
      </c>
      <c r="C103" s="11" t="s">
        <v>283</v>
      </c>
      <c r="D103" s="654">
        <v>642455.5213796295</v>
      </c>
    </row>
    <row r="104" spans="1:4" ht="30" customHeight="1" thickTop="1" thickBot="1">
      <c r="A104" s="10" t="s">
        <v>284</v>
      </c>
      <c r="B104" s="8" t="s">
        <v>113</v>
      </c>
      <c r="C104" s="11" t="s">
        <v>285</v>
      </c>
      <c r="D104" s="654">
        <v>399532.18954070774</v>
      </c>
    </row>
    <row r="105" spans="1:4" ht="30" customHeight="1" thickTop="1" thickBot="1">
      <c r="A105" s="10" t="s">
        <v>286</v>
      </c>
      <c r="B105" s="8" t="s">
        <v>113</v>
      </c>
      <c r="C105" s="11" t="s">
        <v>287</v>
      </c>
      <c r="D105" s="654">
        <v>309516.39745551429</v>
      </c>
    </row>
    <row r="106" spans="1:4" ht="30" customHeight="1" thickTop="1" thickBot="1">
      <c r="A106" s="10" t="s">
        <v>288</v>
      </c>
      <c r="B106" s="8" t="s">
        <v>113</v>
      </c>
      <c r="C106" s="11" t="s">
        <v>289</v>
      </c>
      <c r="D106" s="654">
        <v>20809.184967588608</v>
      </c>
    </row>
    <row r="107" spans="1:4" ht="30" customHeight="1" thickTop="1" thickBot="1">
      <c r="A107" s="10" t="s">
        <v>290</v>
      </c>
      <c r="B107" s="8" t="s">
        <v>113</v>
      </c>
      <c r="C107" s="11" t="s">
        <v>291</v>
      </c>
      <c r="D107" s="654">
        <v>609494.2419042954</v>
      </c>
    </row>
    <row r="108" spans="1:4" ht="30" customHeight="1" thickTop="1" thickBot="1">
      <c r="A108" s="10" t="s">
        <v>292</v>
      </c>
      <c r="B108" s="8" t="s">
        <v>113</v>
      </c>
      <c r="C108" s="11" t="s">
        <v>293</v>
      </c>
      <c r="D108" s="654">
        <v>7428.8790334291325</v>
      </c>
    </row>
    <row r="109" spans="1:4" ht="30" customHeight="1" thickTop="1" thickBot="1">
      <c r="A109" s="10" t="s">
        <v>294</v>
      </c>
      <c r="B109" s="8" t="s">
        <v>113</v>
      </c>
      <c r="C109" s="11" t="s">
        <v>1906</v>
      </c>
      <c r="D109" s="654">
        <v>958427.43030276138</v>
      </c>
    </row>
    <row r="110" spans="1:4" ht="30" customHeight="1" thickTop="1" thickBot="1">
      <c r="A110" s="10" t="s">
        <v>295</v>
      </c>
      <c r="B110" s="8" t="s">
        <v>113</v>
      </c>
      <c r="C110" s="11" t="s">
        <v>296</v>
      </c>
      <c r="D110" s="654">
        <v>3849.6992190038923</v>
      </c>
    </row>
    <row r="111" spans="1:4" ht="30" customHeight="1" thickTop="1" thickBot="1">
      <c r="A111" s="10" t="s">
        <v>297</v>
      </c>
      <c r="B111" s="8" t="s">
        <v>113</v>
      </c>
      <c r="C111" s="11" t="s">
        <v>298</v>
      </c>
      <c r="D111" s="654">
        <v>70524.470341911496</v>
      </c>
    </row>
    <row r="112" spans="1:4" ht="30" customHeight="1" thickTop="1" thickBot="1">
      <c r="A112" s="10" t="s">
        <v>299</v>
      </c>
      <c r="B112" s="8" t="s">
        <v>113</v>
      </c>
      <c r="C112" s="11" t="s">
        <v>300</v>
      </c>
      <c r="D112" s="654">
        <v>509360.40840529092</v>
      </c>
    </row>
    <row r="113" spans="1:4" ht="30" customHeight="1" thickTop="1" thickBot="1">
      <c r="A113" s="10" t="s">
        <v>301</v>
      </c>
      <c r="B113" s="8" t="s">
        <v>113</v>
      </c>
      <c r="C113" s="11" t="s">
        <v>302</v>
      </c>
      <c r="D113" s="654">
        <v>11762.391802929462</v>
      </c>
    </row>
    <row r="114" spans="1:4" ht="30" customHeight="1" thickTop="1" thickBot="1">
      <c r="A114" s="10" t="s">
        <v>305</v>
      </c>
      <c r="B114" s="8" t="s">
        <v>113</v>
      </c>
      <c r="C114" s="11" t="s">
        <v>306</v>
      </c>
      <c r="D114" s="654">
        <v>142386.84814072505</v>
      </c>
    </row>
    <row r="115" spans="1:4" ht="30" customHeight="1" thickTop="1" thickBot="1">
      <c r="A115" s="10" t="s">
        <v>303</v>
      </c>
      <c r="B115" s="8" t="s">
        <v>113</v>
      </c>
      <c r="C115" s="11" t="s">
        <v>304</v>
      </c>
      <c r="D115" s="654">
        <v>124655.54892440571</v>
      </c>
    </row>
    <row r="116" spans="1:4" ht="30" customHeight="1" thickTop="1" thickBot="1">
      <c r="A116" s="10" t="s">
        <v>309</v>
      </c>
      <c r="B116" s="8" t="s">
        <v>113</v>
      </c>
      <c r="C116" s="11" t="s">
        <v>1907</v>
      </c>
      <c r="D116" s="654">
        <v>130057.4060474288</v>
      </c>
    </row>
    <row r="117" spans="1:4" ht="30" customHeight="1" thickTop="1" thickBot="1">
      <c r="A117" s="10" t="s">
        <v>310</v>
      </c>
      <c r="B117" s="8" t="s">
        <v>113</v>
      </c>
      <c r="C117" s="11" t="s">
        <v>311</v>
      </c>
      <c r="D117" s="654">
        <v>197687.25719209178</v>
      </c>
    </row>
    <row r="118" spans="1:4" ht="30" customHeight="1" thickTop="1" thickBot="1">
      <c r="A118" s="10" t="s">
        <v>313</v>
      </c>
      <c r="B118" s="8" t="s">
        <v>113</v>
      </c>
      <c r="C118" s="11" t="s">
        <v>1909</v>
      </c>
      <c r="D118" s="654">
        <v>238568.69052680445</v>
      </c>
    </row>
    <row r="119" spans="1:4" ht="30" customHeight="1" thickTop="1" thickBot="1">
      <c r="A119" s="10" t="s">
        <v>318</v>
      </c>
      <c r="B119" s="8" t="s">
        <v>113</v>
      </c>
      <c r="C119" s="11" t="s">
        <v>319</v>
      </c>
      <c r="D119" s="654">
        <v>254964.5388153794</v>
      </c>
    </row>
    <row r="120" spans="1:4" ht="30" customHeight="1" thickTop="1" thickBot="1">
      <c r="A120" s="10" t="s">
        <v>314</v>
      </c>
      <c r="B120" s="8" t="s">
        <v>113</v>
      </c>
      <c r="C120" s="11" t="s">
        <v>315</v>
      </c>
      <c r="D120" s="654">
        <v>254964.5388153794</v>
      </c>
    </row>
    <row r="121" spans="1:4" ht="30" customHeight="1" thickTop="1" thickBot="1">
      <c r="A121" s="10" t="s">
        <v>1648</v>
      </c>
      <c r="B121" s="8" t="s">
        <v>113</v>
      </c>
      <c r="C121" s="11" t="s">
        <v>1649</v>
      </c>
      <c r="D121" s="654">
        <v>145040.0192240926</v>
      </c>
    </row>
    <row r="122" spans="1:4" ht="30" customHeight="1" thickTop="1" thickBot="1">
      <c r="A122" s="10" t="s">
        <v>322</v>
      </c>
      <c r="B122" s="8" t="s">
        <v>113</v>
      </c>
      <c r="C122" s="11" t="s">
        <v>323</v>
      </c>
      <c r="D122" s="654">
        <v>145040.0192240926</v>
      </c>
    </row>
    <row r="123" spans="1:4" ht="30" customHeight="1" thickTop="1" thickBot="1">
      <c r="A123" s="10" t="s">
        <v>320</v>
      </c>
      <c r="B123" s="8" t="s">
        <v>113</v>
      </c>
      <c r="C123" s="11" t="s">
        <v>321</v>
      </c>
      <c r="D123" s="654">
        <v>130057.4060474288</v>
      </c>
    </row>
    <row r="124" spans="1:4" ht="30" customHeight="1" thickTop="1" thickBot="1">
      <c r="A124" s="10" t="s">
        <v>312</v>
      </c>
      <c r="B124" s="8" t="s">
        <v>113</v>
      </c>
      <c r="C124" s="11" t="s">
        <v>1908</v>
      </c>
      <c r="D124" s="654">
        <v>254964.5388153794</v>
      </c>
    </row>
    <row r="125" spans="1:4" ht="30" customHeight="1" thickTop="1" thickBot="1">
      <c r="A125" s="10" t="s">
        <v>316</v>
      </c>
      <c r="B125" s="8" t="s">
        <v>113</v>
      </c>
      <c r="C125" s="11" t="s">
        <v>317</v>
      </c>
      <c r="D125" s="654">
        <v>187282.66470829744</v>
      </c>
    </row>
    <row r="126" spans="1:4" ht="30" customHeight="1" thickTop="1" thickBot="1">
      <c r="A126" s="10" t="s">
        <v>307</v>
      </c>
      <c r="B126" s="8" t="s">
        <v>113</v>
      </c>
      <c r="C126" s="11" t="s">
        <v>308</v>
      </c>
      <c r="D126" s="654">
        <v>130057.4060474288</v>
      </c>
    </row>
    <row r="127" spans="1:4" ht="30" customHeight="1" thickTop="1" thickBot="1">
      <c r="A127" s="10" t="s">
        <v>324</v>
      </c>
      <c r="B127" s="8" t="s">
        <v>113</v>
      </c>
      <c r="C127" s="11" t="s">
        <v>325</v>
      </c>
      <c r="D127" s="654">
        <v>2601.148120948576</v>
      </c>
    </row>
    <row r="128" spans="1:4" ht="30" customHeight="1" thickTop="1" thickBot="1">
      <c r="A128" s="10" t="s">
        <v>326</v>
      </c>
      <c r="B128" s="8" t="s">
        <v>113</v>
      </c>
      <c r="C128" s="11" t="s">
        <v>327</v>
      </c>
      <c r="D128" s="654">
        <v>155817.33884833768</v>
      </c>
    </row>
    <row r="129" spans="1:4" ht="30" customHeight="1" thickTop="1" thickBot="1">
      <c r="A129" s="10" t="s">
        <v>328</v>
      </c>
      <c r="B129" s="8" t="s">
        <v>113</v>
      </c>
      <c r="C129" s="11" t="s">
        <v>329</v>
      </c>
      <c r="D129" s="654">
        <v>117.2814169165618</v>
      </c>
    </row>
    <row r="130" spans="1:4" ht="30" customHeight="1" thickTop="1" thickBot="1">
      <c r="A130" s="10" t="s">
        <v>330</v>
      </c>
      <c r="B130" s="8" t="s">
        <v>113</v>
      </c>
      <c r="C130" s="11" t="s">
        <v>331</v>
      </c>
      <c r="D130" s="654">
        <v>5852.5832721342949</v>
      </c>
    </row>
    <row r="131" spans="1:4" ht="30" customHeight="1" thickTop="1" thickBot="1">
      <c r="A131" s="10" t="s">
        <v>332</v>
      </c>
      <c r="B131" s="8" t="s">
        <v>113</v>
      </c>
      <c r="C131" s="11" t="s">
        <v>333</v>
      </c>
      <c r="D131" s="654">
        <v>5852.5832721342949</v>
      </c>
    </row>
    <row r="132" spans="1:4" ht="30" customHeight="1" thickTop="1" thickBot="1">
      <c r="A132" s="10" t="s">
        <v>334</v>
      </c>
      <c r="B132" s="8" t="s">
        <v>113</v>
      </c>
      <c r="C132" s="11" t="s">
        <v>1676</v>
      </c>
      <c r="D132" s="654">
        <v>4525.9977304505219</v>
      </c>
    </row>
    <row r="133" spans="1:4" ht="30" customHeight="1" thickTop="1" thickBot="1">
      <c r="A133" s="10" t="s">
        <v>335</v>
      </c>
      <c r="B133" s="8" t="s">
        <v>92</v>
      </c>
      <c r="C133" s="11" t="s">
        <v>1910</v>
      </c>
      <c r="D133" s="654">
        <v>198195.52751457601</v>
      </c>
    </row>
    <row r="134" spans="1:4" ht="30" customHeight="1" thickTop="1" thickBot="1">
      <c r="A134" s="10" t="s">
        <v>336</v>
      </c>
      <c r="B134" s="8" t="s">
        <v>113</v>
      </c>
      <c r="C134" s="11" t="s">
        <v>337</v>
      </c>
      <c r="D134" s="654">
        <v>56184.799412489236</v>
      </c>
    </row>
    <row r="135" spans="1:4" ht="30" customHeight="1" thickTop="1" thickBot="1">
      <c r="A135" s="10" t="s">
        <v>338</v>
      </c>
      <c r="B135" s="8" t="s">
        <v>339</v>
      </c>
      <c r="C135" s="11" t="s">
        <v>340</v>
      </c>
      <c r="D135" s="654">
        <v>1435.8337627636138</v>
      </c>
    </row>
    <row r="136" spans="1:4" ht="30" customHeight="1" thickTop="1" thickBot="1">
      <c r="A136" s="10" t="s">
        <v>352</v>
      </c>
      <c r="B136" s="8" t="s">
        <v>339</v>
      </c>
      <c r="C136" s="11" t="s">
        <v>353</v>
      </c>
      <c r="D136" s="654">
        <v>1435.8337627636138</v>
      </c>
    </row>
    <row r="137" spans="1:4" ht="30" customHeight="1" thickTop="1" thickBot="1">
      <c r="A137" s="10" t="s">
        <v>343</v>
      </c>
      <c r="B137" s="8" t="s">
        <v>344</v>
      </c>
      <c r="C137" s="11" t="s">
        <v>345</v>
      </c>
      <c r="D137" s="654">
        <v>260.1148120948576</v>
      </c>
    </row>
    <row r="138" spans="1:4" ht="30" customHeight="1" thickTop="1" thickBot="1">
      <c r="A138" s="10" t="s">
        <v>346</v>
      </c>
      <c r="B138" s="8" t="s">
        <v>344</v>
      </c>
      <c r="C138" s="11" t="s">
        <v>347</v>
      </c>
      <c r="D138" s="654">
        <v>260.1148120948576</v>
      </c>
    </row>
    <row r="139" spans="1:4" ht="30" customHeight="1" thickTop="1" thickBot="1">
      <c r="A139" s="10" t="s">
        <v>350</v>
      </c>
      <c r="B139" s="8" t="s">
        <v>339</v>
      </c>
      <c r="C139" s="11" t="s">
        <v>351</v>
      </c>
      <c r="D139" s="654">
        <v>1435.8337627636138</v>
      </c>
    </row>
    <row r="140" spans="1:4" ht="30" customHeight="1" thickTop="1" thickBot="1">
      <c r="A140" s="10" t="s">
        <v>348</v>
      </c>
      <c r="B140" s="8" t="s">
        <v>339</v>
      </c>
      <c r="C140" s="11" t="s">
        <v>349</v>
      </c>
      <c r="D140" s="654">
        <v>1435.8337627636138</v>
      </c>
    </row>
    <row r="141" spans="1:4" ht="30" customHeight="1" thickTop="1" thickBot="1">
      <c r="A141" s="10" t="s">
        <v>356</v>
      </c>
      <c r="B141" s="8" t="s">
        <v>113</v>
      </c>
      <c r="C141" s="11" t="s">
        <v>357</v>
      </c>
      <c r="D141" s="654">
        <v>70751.228889801263</v>
      </c>
    </row>
    <row r="142" spans="1:4" ht="30" customHeight="1" thickTop="1" thickBot="1">
      <c r="A142" s="10" t="s">
        <v>341</v>
      </c>
      <c r="B142" s="8" t="s">
        <v>339</v>
      </c>
      <c r="C142" s="11" t="s">
        <v>342</v>
      </c>
      <c r="D142" s="654">
        <v>1435.8337627636138</v>
      </c>
    </row>
    <row r="143" spans="1:4" ht="30" customHeight="1" thickTop="1" thickBot="1">
      <c r="A143" s="10" t="s">
        <v>354</v>
      </c>
      <c r="B143" s="8" t="s">
        <v>113</v>
      </c>
      <c r="C143" s="11" t="s">
        <v>355</v>
      </c>
      <c r="D143" s="654">
        <v>70751.228889801263</v>
      </c>
    </row>
    <row r="144" spans="1:4" ht="30" customHeight="1" thickTop="1" thickBot="1">
      <c r="A144" s="10" t="s">
        <v>359</v>
      </c>
      <c r="B144" s="8" t="s">
        <v>113</v>
      </c>
      <c r="C144" s="11" t="s">
        <v>360</v>
      </c>
      <c r="D144" s="654">
        <v>66329.277084188696</v>
      </c>
    </row>
    <row r="145" spans="1:4" ht="68.25" customHeight="1" thickTop="1" thickBot="1">
      <c r="A145" s="10" t="s">
        <v>358</v>
      </c>
      <c r="B145" s="8" t="s">
        <v>113</v>
      </c>
      <c r="C145" s="11" t="s">
        <v>2197</v>
      </c>
      <c r="D145" s="654">
        <v>286925.77760639915</v>
      </c>
    </row>
    <row r="146" spans="1:4" ht="30" customHeight="1" thickTop="1" thickBot="1">
      <c r="A146" s="10" t="s">
        <v>361</v>
      </c>
      <c r="B146" s="8" t="s">
        <v>113</v>
      </c>
      <c r="C146" s="11" t="s">
        <v>1911</v>
      </c>
      <c r="D146" s="654">
        <v>141568.23393898288</v>
      </c>
    </row>
    <row r="147" spans="1:4" ht="30" customHeight="1" thickTop="1" thickBot="1">
      <c r="A147" s="10" t="s">
        <v>362</v>
      </c>
      <c r="B147" s="8" t="s">
        <v>113</v>
      </c>
      <c r="C147" s="11" t="s">
        <v>1912</v>
      </c>
      <c r="D147" s="654">
        <v>145913.85439411725</v>
      </c>
    </row>
    <row r="148" spans="1:4" ht="30" customHeight="1" thickTop="1" thickBot="1">
      <c r="A148" s="10" t="s">
        <v>367</v>
      </c>
      <c r="B148" s="8" t="s">
        <v>113</v>
      </c>
      <c r="C148" s="11" t="s">
        <v>368</v>
      </c>
      <c r="D148" s="654">
        <v>9884.3628596045892</v>
      </c>
    </row>
    <row r="149" spans="1:4" ht="30" customHeight="1" thickTop="1" thickBot="1">
      <c r="A149" s="10" t="s">
        <v>363</v>
      </c>
      <c r="B149" s="8" t="s">
        <v>113</v>
      </c>
      <c r="C149" s="11" t="s">
        <v>364</v>
      </c>
      <c r="D149" s="654">
        <v>7985.5247313121272</v>
      </c>
    </row>
    <row r="150" spans="1:4" ht="30" customHeight="1" thickTop="1" thickBot="1">
      <c r="A150" s="10" t="s">
        <v>158</v>
      </c>
      <c r="B150" s="8" t="s">
        <v>113</v>
      </c>
      <c r="C150" s="11" t="s">
        <v>159</v>
      </c>
      <c r="D150" s="654">
        <v>68670.310393042397</v>
      </c>
    </row>
    <row r="151" spans="1:4" ht="30" customHeight="1" thickTop="1" thickBot="1">
      <c r="A151" s="10" t="s">
        <v>369</v>
      </c>
      <c r="B151" s="8" t="s">
        <v>113</v>
      </c>
      <c r="C151" s="11" t="s">
        <v>370</v>
      </c>
      <c r="D151" s="654">
        <v>144623.83552474083</v>
      </c>
    </row>
    <row r="152" spans="1:4" ht="30" customHeight="1" thickTop="1" thickBot="1">
      <c r="A152" s="10" t="s">
        <v>371</v>
      </c>
      <c r="B152" s="8" t="s">
        <v>113</v>
      </c>
      <c r="C152" s="11" t="s">
        <v>372</v>
      </c>
      <c r="D152" s="654">
        <v>197687.25719209178</v>
      </c>
    </row>
    <row r="153" spans="1:4" ht="30" customHeight="1" thickTop="1" thickBot="1">
      <c r="A153" s="10" t="s">
        <v>365</v>
      </c>
      <c r="B153" s="8" t="s">
        <v>113</v>
      </c>
      <c r="C153" s="11" t="s">
        <v>366</v>
      </c>
      <c r="D153" s="654">
        <v>144623.83552474083</v>
      </c>
    </row>
    <row r="154" spans="1:4" ht="30" customHeight="1" thickTop="1" thickBot="1">
      <c r="A154" s="10" t="s">
        <v>373</v>
      </c>
      <c r="B154" s="8" t="s">
        <v>113</v>
      </c>
      <c r="C154" s="11" t="s">
        <v>374</v>
      </c>
      <c r="D154" s="654">
        <v>58265.717909248102</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86" zoomScaleNormal="86"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7" customWidth="1"/>
    <col min="4" max="4" width="18" style="183" customWidth="1"/>
    <col min="5" max="5" width="11.85546875" customWidth="1"/>
  </cols>
  <sheetData>
    <row r="1" spans="1:4" ht="81.75" customHeight="1" thickTop="1" thickBot="1">
      <c r="A1" s="694" t="s">
        <v>1850</v>
      </c>
      <c r="B1" s="695"/>
      <c r="C1" s="695"/>
      <c r="D1" s="696"/>
    </row>
    <row r="2" spans="1:4" ht="60.75" customHeight="1" thickTop="1" thickBot="1">
      <c r="A2" s="693" t="s">
        <v>375</v>
      </c>
      <c r="B2" s="693"/>
      <c r="C2" s="693"/>
      <c r="D2" s="693"/>
    </row>
    <row r="3" spans="1:4" ht="16.5" customHeight="1" thickTop="1" thickBot="1">
      <c r="A3" s="191"/>
      <c r="B3" s="191"/>
      <c r="C3" s="196"/>
      <c r="D3" s="192"/>
    </row>
    <row r="4" spans="1:4" ht="16.5" customHeight="1" thickTop="1" thickBot="1">
      <c r="A4" s="191"/>
      <c r="B4" s="191"/>
      <c r="C4" s="196" t="s">
        <v>375</v>
      </c>
      <c r="D4" s="192"/>
    </row>
    <row r="5" spans="1:4" ht="16.5" thickTop="1" thickBot="1">
      <c r="A5" s="191"/>
      <c r="B5" s="191"/>
      <c r="C5" s="196"/>
      <c r="D5" s="193" t="s">
        <v>1846</v>
      </c>
    </row>
    <row r="6" spans="1:4" ht="16.5" thickTop="1" thickBot="1">
      <c r="A6" s="670" t="s">
        <v>742</v>
      </c>
      <c r="B6" s="670" t="s">
        <v>377</v>
      </c>
      <c r="C6" s="672" t="s">
        <v>2239</v>
      </c>
      <c r="D6" s="653">
        <v>3114.4394176974397</v>
      </c>
    </row>
    <row r="7" spans="1:4" ht="16.5" thickTop="1" thickBot="1">
      <c r="A7" s="670" t="s">
        <v>747</v>
      </c>
      <c r="B7" s="670" t="s">
        <v>377</v>
      </c>
      <c r="C7" s="672" t="s">
        <v>748</v>
      </c>
      <c r="D7" s="653">
        <v>3245.5437686929408</v>
      </c>
    </row>
    <row r="8" spans="1:4" ht="16.5" thickTop="1" thickBot="1">
      <c r="A8" s="670" t="s">
        <v>743</v>
      </c>
      <c r="B8" s="670" t="s">
        <v>377</v>
      </c>
      <c r="C8" s="672" t="s">
        <v>744</v>
      </c>
      <c r="D8" s="653">
        <v>3917.0355829052733</v>
      </c>
    </row>
    <row r="9" spans="1:4" ht="16.5" thickTop="1" thickBot="1">
      <c r="A9" s="670" t="s">
        <v>745</v>
      </c>
      <c r="B9" s="670" t="s">
        <v>377</v>
      </c>
      <c r="C9" s="672" t="s">
        <v>746</v>
      </c>
      <c r="D9" s="653">
        <v>2968.2267658959008</v>
      </c>
    </row>
    <row r="10" spans="1:4" ht="16.5" thickTop="1" thickBot="1">
      <c r="A10" s="670" t="s">
        <v>1668</v>
      </c>
      <c r="B10" s="670" t="s">
        <v>377</v>
      </c>
      <c r="C10" s="672" t="s">
        <v>1667</v>
      </c>
      <c r="D10" s="653">
        <v>3210.0822801540853</v>
      </c>
    </row>
    <row r="11" spans="1:4" ht="16.5" thickTop="1" thickBot="1">
      <c r="A11" s="670" t="s">
        <v>751</v>
      </c>
      <c r="B11" s="670" t="s">
        <v>377</v>
      </c>
      <c r="C11" s="672" t="s">
        <v>752</v>
      </c>
      <c r="D11" s="653">
        <v>6776.5716408650042</v>
      </c>
    </row>
    <row r="12" spans="1:4" ht="16.5" thickTop="1" thickBot="1">
      <c r="A12" s="670" t="s">
        <v>749</v>
      </c>
      <c r="B12" s="670" t="s">
        <v>377</v>
      </c>
      <c r="C12" s="672" t="s">
        <v>750</v>
      </c>
      <c r="D12" s="653">
        <v>6776.5716408650042</v>
      </c>
    </row>
    <row r="13" spans="1:4" ht="16.5" thickTop="1" thickBot="1">
      <c r="A13" s="670" t="s">
        <v>753</v>
      </c>
      <c r="B13" s="670" t="s">
        <v>92</v>
      </c>
      <c r="C13" s="672" t="s">
        <v>1935</v>
      </c>
      <c r="D13" s="653">
        <v>705.7783643352476</v>
      </c>
    </row>
    <row r="14" spans="1:4" ht="16.5" thickTop="1" thickBot="1">
      <c r="A14" s="670" t="s">
        <v>755</v>
      </c>
      <c r="B14" s="670" t="s">
        <v>233</v>
      </c>
      <c r="C14" s="672" t="s">
        <v>1937</v>
      </c>
      <c r="D14" s="653">
        <v>32980.297398843344</v>
      </c>
    </row>
    <row r="15" spans="1:4" ht="16.5" thickTop="1" thickBot="1">
      <c r="A15" s="670" t="s">
        <v>756</v>
      </c>
      <c r="B15" s="670" t="s">
        <v>92</v>
      </c>
      <c r="C15" s="672" t="s">
        <v>1938</v>
      </c>
      <c r="D15" s="653">
        <v>755.79848205682663</v>
      </c>
    </row>
    <row r="16" spans="1:4" ht="16.5" thickTop="1" thickBot="1">
      <c r="A16" s="670" t="s">
        <v>754</v>
      </c>
      <c r="B16" s="670" t="s">
        <v>233</v>
      </c>
      <c r="C16" s="672" t="s">
        <v>1936</v>
      </c>
      <c r="D16" s="653">
        <v>36278.327138727684</v>
      </c>
    </row>
    <row r="17" spans="1:4" ht="16.5" thickTop="1" thickBot="1">
      <c r="A17" s="670" t="s">
        <v>776</v>
      </c>
      <c r="B17" s="670" t="s">
        <v>422</v>
      </c>
      <c r="C17" s="672" t="s">
        <v>777</v>
      </c>
      <c r="D17" s="653">
        <v>6855.5044859729023</v>
      </c>
    </row>
    <row r="18" spans="1:4" ht="16.5" thickTop="1" thickBot="1">
      <c r="A18" s="670" t="s">
        <v>757</v>
      </c>
      <c r="B18" s="670" t="s">
        <v>387</v>
      </c>
      <c r="C18" s="672" t="s">
        <v>1939</v>
      </c>
      <c r="D18" s="653">
        <v>81571.268899805887</v>
      </c>
    </row>
    <row r="19" spans="1:4" ht="16.5" thickTop="1" thickBot="1">
      <c r="A19" s="670" t="s">
        <v>758</v>
      </c>
      <c r="B19" s="670" t="s">
        <v>387</v>
      </c>
      <c r="C19" s="672" t="s">
        <v>2240</v>
      </c>
      <c r="D19" s="653">
        <v>82817.323752854325</v>
      </c>
    </row>
    <row r="20" spans="1:4" ht="16.5" thickTop="1" thickBot="1">
      <c r="A20" s="670" t="s">
        <v>761</v>
      </c>
      <c r="B20" s="670" t="s">
        <v>387</v>
      </c>
      <c r="C20" s="672" t="s">
        <v>762</v>
      </c>
      <c r="D20" s="653">
        <v>82145.831938642019</v>
      </c>
    </row>
    <row r="21" spans="1:4" ht="16.5" thickTop="1" thickBot="1">
      <c r="A21" s="670" t="s">
        <v>759</v>
      </c>
      <c r="B21" s="670" t="s">
        <v>387</v>
      </c>
      <c r="C21" s="672" t="s">
        <v>2241</v>
      </c>
      <c r="D21" s="653">
        <v>62001.077512272037</v>
      </c>
    </row>
    <row r="22" spans="1:4" ht="16.5" thickTop="1" thickBot="1">
      <c r="A22" s="670" t="s">
        <v>760</v>
      </c>
      <c r="B22" s="670" t="s">
        <v>387</v>
      </c>
      <c r="C22" s="672" t="s">
        <v>2242</v>
      </c>
      <c r="D22" s="653">
        <v>63008.315233590525</v>
      </c>
    </row>
    <row r="23" spans="1:4" ht="16.5" thickTop="1" thickBot="1">
      <c r="A23" s="670" t="s">
        <v>763</v>
      </c>
      <c r="B23" s="670" t="s">
        <v>387</v>
      </c>
      <c r="C23" s="672" t="s">
        <v>764</v>
      </c>
      <c r="D23" s="653">
        <v>86342.418590171874</v>
      </c>
    </row>
    <row r="24" spans="1:4" ht="16.5" thickTop="1" thickBot="1">
      <c r="A24" s="670" t="s">
        <v>772</v>
      </c>
      <c r="B24" s="670" t="s">
        <v>387</v>
      </c>
      <c r="C24" s="672" t="s">
        <v>773</v>
      </c>
      <c r="D24" s="653">
        <v>64113.698143351467</v>
      </c>
    </row>
    <row r="25" spans="1:4" ht="16.5" thickTop="1" thickBot="1">
      <c r="A25" s="670" t="s">
        <v>765</v>
      </c>
      <c r="B25" s="670" t="s">
        <v>387</v>
      </c>
      <c r="C25" s="672" t="s">
        <v>766</v>
      </c>
      <c r="D25" s="653">
        <v>54838.498160673815</v>
      </c>
    </row>
    <row r="26" spans="1:4" ht="16.5" thickTop="1" thickBot="1">
      <c r="A26" s="670" t="s">
        <v>768</v>
      </c>
      <c r="B26" s="670" t="s">
        <v>387</v>
      </c>
      <c r="C26" s="672" t="s">
        <v>2002</v>
      </c>
      <c r="D26" s="653">
        <v>54838.498160673815</v>
      </c>
    </row>
    <row r="27" spans="1:4" ht="16.5" thickTop="1" thickBot="1">
      <c r="A27" s="670" t="s">
        <v>767</v>
      </c>
      <c r="B27" s="670" t="s">
        <v>387</v>
      </c>
      <c r="C27" s="672" t="s">
        <v>2004</v>
      </c>
      <c r="D27" s="653">
        <v>60993.839790953534</v>
      </c>
    </row>
    <row r="28" spans="1:4" ht="16.5" thickTop="1" thickBot="1">
      <c r="A28" s="670" t="s">
        <v>770</v>
      </c>
      <c r="B28" s="670" t="s">
        <v>387</v>
      </c>
      <c r="C28" s="672" t="s">
        <v>2003</v>
      </c>
      <c r="D28" s="653">
        <v>64239.383559646478</v>
      </c>
    </row>
    <row r="29" spans="1:4" ht="16.5" thickTop="1" thickBot="1">
      <c r="A29" s="670" t="s">
        <v>769</v>
      </c>
      <c r="B29" s="670" t="s">
        <v>387</v>
      </c>
      <c r="C29" s="672" t="s">
        <v>2001</v>
      </c>
      <c r="D29" s="653">
        <v>68268.334444920474</v>
      </c>
    </row>
    <row r="30" spans="1:4" ht="16.5" thickTop="1" thickBot="1">
      <c r="A30" s="670" t="s">
        <v>771</v>
      </c>
      <c r="B30" s="670" t="s">
        <v>387</v>
      </c>
      <c r="C30" s="672" t="s">
        <v>2243</v>
      </c>
      <c r="D30" s="653">
        <v>58598.852320262886</v>
      </c>
    </row>
    <row r="31" spans="1:4" ht="16.5" thickTop="1" thickBot="1">
      <c r="A31" s="670" t="s">
        <v>774</v>
      </c>
      <c r="B31" s="670" t="s">
        <v>422</v>
      </c>
      <c r="C31" s="672" t="s">
        <v>775</v>
      </c>
      <c r="D31" s="653">
        <v>74.983252587043793</v>
      </c>
    </row>
    <row r="32" spans="1:4" ht="16.5" thickTop="1" thickBot="1">
      <c r="A32" s="670" t="s">
        <v>779</v>
      </c>
      <c r="B32" s="670" t="s">
        <v>144</v>
      </c>
      <c r="C32" s="672" t="s">
        <v>1941</v>
      </c>
      <c r="D32" s="653">
        <v>320.51352355442594</v>
      </c>
    </row>
    <row r="33" spans="1:4" ht="16.5" thickTop="1" thickBot="1">
      <c r="A33" s="670" t="s">
        <v>780</v>
      </c>
      <c r="B33" s="670" t="s">
        <v>377</v>
      </c>
      <c r="C33" s="672" t="s">
        <v>781</v>
      </c>
      <c r="D33" s="653">
        <v>7498.3252587043789</v>
      </c>
    </row>
    <row r="34" spans="1:4" ht="16.5" thickTop="1" thickBot="1">
      <c r="A34" s="670" t="s">
        <v>786</v>
      </c>
      <c r="B34" s="670" t="s">
        <v>377</v>
      </c>
      <c r="C34" s="672" t="s">
        <v>787</v>
      </c>
      <c r="D34" s="653">
        <v>7498.3252587043789</v>
      </c>
    </row>
    <row r="35" spans="1:4" ht="16.5" thickTop="1" thickBot="1">
      <c r="A35" s="670" t="s">
        <v>782</v>
      </c>
      <c r="B35" s="670" t="s">
        <v>377</v>
      </c>
      <c r="C35" s="672" t="s">
        <v>783</v>
      </c>
      <c r="D35" s="653">
        <v>8503.4200126684409</v>
      </c>
    </row>
    <row r="36" spans="1:4" ht="16.5" thickTop="1" thickBot="1">
      <c r="A36" s="670" t="s">
        <v>784</v>
      </c>
      <c r="B36" s="670" t="s">
        <v>377</v>
      </c>
      <c r="C36" s="672" t="s">
        <v>785</v>
      </c>
      <c r="D36" s="653">
        <v>8503.4200126684409</v>
      </c>
    </row>
    <row r="37" spans="1:4" ht="16.5" thickTop="1" thickBot="1">
      <c r="A37" s="670" t="s">
        <v>898</v>
      </c>
      <c r="B37" s="670" t="s">
        <v>377</v>
      </c>
      <c r="C37" s="672" t="s">
        <v>899</v>
      </c>
      <c r="D37" s="653">
        <v>4947.0446098265011</v>
      </c>
    </row>
    <row r="38" spans="1:4" ht="16.5" thickTop="1" thickBot="1">
      <c r="A38" s="670" t="s">
        <v>788</v>
      </c>
      <c r="B38" s="670" t="s">
        <v>377</v>
      </c>
      <c r="C38" s="672" t="s">
        <v>789</v>
      </c>
      <c r="D38" s="653">
        <v>5595.7651184361039</v>
      </c>
    </row>
    <row r="39" spans="1:4" ht="16.5" thickTop="1" thickBot="1">
      <c r="A39" s="670" t="s">
        <v>917</v>
      </c>
      <c r="B39" s="670" t="s">
        <v>92</v>
      </c>
      <c r="C39" s="672" t="s">
        <v>2244</v>
      </c>
      <c r="D39" s="653">
        <v>548384.98160673818</v>
      </c>
    </row>
    <row r="40" spans="1:4" ht="16.5" thickTop="1" thickBot="1">
      <c r="A40" s="670" t="s">
        <v>896</v>
      </c>
      <c r="B40" s="670" t="s">
        <v>92</v>
      </c>
      <c r="C40" s="672" t="s">
        <v>897</v>
      </c>
      <c r="D40" s="653">
        <v>20277.386184055515</v>
      </c>
    </row>
    <row r="41" spans="1:4" ht="16.5" thickTop="1" thickBot="1">
      <c r="A41" s="670" t="s">
        <v>827</v>
      </c>
      <c r="B41" s="670" t="s">
        <v>92</v>
      </c>
      <c r="C41" s="672" t="s">
        <v>828</v>
      </c>
      <c r="D41" s="653">
        <v>1094.5316571661019</v>
      </c>
    </row>
    <row r="42" spans="1:4" ht="16.5" thickTop="1" thickBot="1">
      <c r="A42" s="670" t="s">
        <v>432</v>
      </c>
      <c r="B42" s="670" t="s">
        <v>92</v>
      </c>
      <c r="C42" s="672" t="s">
        <v>433</v>
      </c>
      <c r="D42" s="653">
        <v>13877.497493721539</v>
      </c>
    </row>
    <row r="43" spans="1:4" ht="16.5" thickTop="1" thickBot="1">
      <c r="A43" s="670" t="s">
        <v>376</v>
      </c>
      <c r="B43" s="670" t="s">
        <v>377</v>
      </c>
      <c r="C43" s="672" t="s">
        <v>378</v>
      </c>
      <c r="D43" s="653">
        <v>6177.7246907534591</v>
      </c>
    </row>
    <row r="44" spans="1:4" ht="16.5" thickTop="1" thickBot="1">
      <c r="A44" s="670" t="s">
        <v>379</v>
      </c>
      <c r="B44" s="670" t="s">
        <v>144</v>
      </c>
      <c r="C44" s="672" t="s">
        <v>2245</v>
      </c>
      <c r="D44" s="653">
        <v>20063.014250963035</v>
      </c>
    </row>
    <row r="45" spans="1:4" ht="16.5" thickTop="1" thickBot="1">
      <c r="A45" s="670" t="s">
        <v>778</v>
      </c>
      <c r="B45" s="670" t="s">
        <v>377</v>
      </c>
      <c r="C45" s="672" t="s">
        <v>1940</v>
      </c>
      <c r="D45" s="653">
        <v>6611.6701538707875</v>
      </c>
    </row>
    <row r="46" spans="1:4" ht="16.5" thickTop="1" thickBot="1">
      <c r="A46" s="670" t="s">
        <v>913</v>
      </c>
      <c r="B46" s="670" t="s">
        <v>92</v>
      </c>
      <c r="C46" s="672" t="s">
        <v>1954</v>
      </c>
      <c r="D46" s="653">
        <v>2748.3581165702785</v>
      </c>
    </row>
    <row r="47" spans="1:4" ht="16.5" thickTop="1" thickBot="1">
      <c r="A47" s="670" t="s">
        <v>914</v>
      </c>
      <c r="B47" s="670" t="s">
        <v>92</v>
      </c>
      <c r="C47" s="672" t="s">
        <v>1955</v>
      </c>
      <c r="D47" s="653">
        <v>3298.0297398843345</v>
      </c>
    </row>
    <row r="48" spans="1:4" ht="16.5" thickTop="1" thickBot="1">
      <c r="A48" s="670" t="s">
        <v>797</v>
      </c>
      <c r="B48" s="670" t="s">
        <v>387</v>
      </c>
      <c r="C48" s="672" t="s">
        <v>798</v>
      </c>
      <c r="D48" s="653">
        <v>42080.153690639505</v>
      </c>
    </row>
    <row r="49" spans="1:4" ht="16.5" thickTop="1" thickBot="1">
      <c r="A49" s="670" t="s">
        <v>800</v>
      </c>
      <c r="B49" s="670" t="s">
        <v>387</v>
      </c>
      <c r="C49" s="672" t="s">
        <v>801</v>
      </c>
      <c r="D49" s="653">
        <v>58631.273372417068</v>
      </c>
    </row>
    <row r="50" spans="1:4" ht="16.5" thickTop="1" thickBot="1">
      <c r="A50" s="670" t="s">
        <v>799</v>
      </c>
      <c r="B50" s="670" t="s">
        <v>387</v>
      </c>
      <c r="C50" s="672" t="s">
        <v>1943</v>
      </c>
      <c r="D50" s="653">
        <v>58631.273372417068</v>
      </c>
    </row>
    <row r="51" spans="1:4" ht="16.5" thickTop="1" thickBot="1">
      <c r="A51" s="670" t="s">
        <v>796</v>
      </c>
      <c r="B51" s="670" t="s">
        <v>387</v>
      </c>
      <c r="C51" s="672" t="s">
        <v>1942</v>
      </c>
      <c r="D51" s="653">
        <v>58631.273372417068</v>
      </c>
    </row>
    <row r="52" spans="1:4" ht="16.5" thickTop="1" thickBot="1">
      <c r="A52" s="670" t="s">
        <v>802</v>
      </c>
      <c r="B52" s="670" t="s">
        <v>387</v>
      </c>
      <c r="C52" s="672" t="s">
        <v>803</v>
      </c>
      <c r="D52" s="653">
        <v>39356.488229286399</v>
      </c>
    </row>
    <row r="53" spans="1:4" ht="16.5" thickTop="1" thickBot="1">
      <c r="A53" s="670" t="s">
        <v>380</v>
      </c>
      <c r="B53" s="670" t="s">
        <v>144</v>
      </c>
      <c r="C53" s="672" t="s">
        <v>381</v>
      </c>
      <c r="D53" s="653">
        <v>5371.9345136986603</v>
      </c>
    </row>
    <row r="54" spans="1:4" ht="16.5" thickTop="1" thickBot="1">
      <c r="A54" s="670" t="s">
        <v>794</v>
      </c>
      <c r="B54" s="670" t="s">
        <v>377</v>
      </c>
      <c r="C54" s="672" t="s">
        <v>795</v>
      </c>
      <c r="D54" s="653">
        <v>3917.0355829052733</v>
      </c>
    </row>
    <row r="55" spans="1:4" ht="16.5" thickTop="1" thickBot="1">
      <c r="A55" s="670" t="s">
        <v>790</v>
      </c>
      <c r="B55" s="670" t="s">
        <v>422</v>
      </c>
      <c r="C55" s="672" t="s">
        <v>791</v>
      </c>
      <c r="D55" s="653">
        <v>2842.648680165541</v>
      </c>
    </row>
    <row r="56" spans="1:4" ht="16.5" thickTop="1" thickBot="1">
      <c r="A56" s="670" t="s">
        <v>792</v>
      </c>
      <c r="B56" s="670" t="s">
        <v>606</v>
      </c>
      <c r="C56" s="672" t="s">
        <v>793</v>
      </c>
      <c r="D56" s="653">
        <v>18130.278983732976</v>
      </c>
    </row>
    <row r="57" spans="1:4" ht="16.5" thickTop="1" thickBot="1">
      <c r="A57" s="670" t="s">
        <v>382</v>
      </c>
      <c r="B57" s="670" t="s">
        <v>377</v>
      </c>
      <c r="C57" s="672" t="s">
        <v>383</v>
      </c>
      <c r="D57" s="653">
        <v>5371.9345136986603</v>
      </c>
    </row>
    <row r="58" spans="1:4" ht="16.5" thickTop="1" thickBot="1">
      <c r="A58" s="670" t="s">
        <v>384</v>
      </c>
      <c r="B58" s="670" t="s">
        <v>377</v>
      </c>
      <c r="C58" s="672" t="s">
        <v>385</v>
      </c>
      <c r="D58" s="653">
        <v>5080.9547275399827</v>
      </c>
    </row>
    <row r="59" spans="1:4" ht="16.5" thickTop="1" thickBot="1">
      <c r="A59" s="670" t="s">
        <v>386</v>
      </c>
      <c r="B59" s="670" t="s">
        <v>387</v>
      </c>
      <c r="C59" s="672" t="s">
        <v>2246</v>
      </c>
      <c r="D59" s="653">
        <v>38051.202805365516</v>
      </c>
    </row>
    <row r="60" spans="1:4" ht="16.5" thickTop="1" thickBot="1">
      <c r="A60" s="670" t="s">
        <v>388</v>
      </c>
      <c r="B60" s="670" t="s">
        <v>377</v>
      </c>
      <c r="C60" s="672" t="s">
        <v>389</v>
      </c>
      <c r="D60" s="653">
        <v>6547.0451885702423</v>
      </c>
    </row>
    <row r="61" spans="1:4" ht="16.5" thickTop="1" thickBot="1">
      <c r="A61" s="670" t="s">
        <v>390</v>
      </c>
      <c r="B61" s="670" t="s">
        <v>233</v>
      </c>
      <c r="C61" s="672" t="s">
        <v>391</v>
      </c>
      <c r="D61" s="653">
        <v>105536.13013370492</v>
      </c>
    </row>
    <row r="62" spans="1:4" ht="16.5" thickTop="1" thickBot="1">
      <c r="A62" s="670" t="s">
        <v>398</v>
      </c>
      <c r="B62" s="670" t="s">
        <v>233</v>
      </c>
      <c r="C62" s="672" t="s">
        <v>399</v>
      </c>
      <c r="D62" s="653">
        <v>4700.4426994863279</v>
      </c>
    </row>
    <row r="63" spans="1:4" ht="16.5" thickTop="1" thickBot="1">
      <c r="A63" s="670" t="s">
        <v>392</v>
      </c>
      <c r="B63" s="670" t="s">
        <v>387</v>
      </c>
      <c r="C63" s="672" t="s">
        <v>393</v>
      </c>
      <c r="D63" s="653">
        <v>22172.994737648834</v>
      </c>
    </row>
    <row r="64" spans="1:4" ht="16.5" thickTop="1" thickBot="1">
      <c r="A64" s="670" t="s">
        <v>400</v>
      </c>
      <c r="B64" s="670" t="s">
        <v>92</v>
      </c>
      <c r="C64" s="672" t="s">
        <v>401</v>
      </c>
      <c r="D64" s="653">
        <v>22141.872330336791</v>
      </c>
    </row>
    <row r="65" spans="1:6" ht="16.5" thickTop="1" thickBot="1">
      <c r="A65" s="670" t="s">
        <v>394</v>
      </c>
      <c r="B65" s="670" t="s">
        <v>92</v>
      </c>
      <c r="C65" s="672" t="s">
        <v>395</v>
      </c>
      <c r="D65" s="653">
        <v>78452.626960474197</v>
      </c>
    </row>
    <row r="66" spans="1:6" ht="16.5" thickTop="1" thickBot="1">
      <c r="A66" s="670" t="s">
        <v>396</v>
      </c>
      <c r="B66" s="670" t="s">
        <v>92</v>
      </c>
      <c r="C66" s="672" t="s">
        <v>397</v>
      </c>
      <c r="D66" s="653">
        <v>87293.935847603236</v>
      </c>
    </row>
    <row r="67" spans="1:6" ht="16.5" thickTop="1" thickBot="1">
      <c r="A67" s="670" t="s">
        <v>918</v>
      </c>
      <c r="B67" s="670" t="s">
        <v>144</v>
      </c>
      <c r="C67" s="672" t="s">
        <v>919</v>
      </c>
      <c r="D67" s="653">
        <v>14325.158703196426</v>
      </c>
      <c r="F67" s="106"/>
    </row>
    <row r="68" spans="1:6" ht="16.5" thickTop="1" thickBot="1">
      <c r="A68" s="670" t="s">
        <v>402</v>
      </c>
      <c r="B68" s="670" t="s">
        <v>377</v>
      </c>
      <c r="C68" s="672" t="s">
        <v>403</v>
      </c>
      <c r="D68" s="653">
        <v>769.54027263967805</v>
      </c>
    </row>
    <row r="69" spans="1:6" ht="16.5" thickTop="1" thickBot="1">
      <c r="A69" s="670" t="s">
        <v>404</v>
      </c>
      <c r="B69" s="670" t="s">
        <v>377</v>
      </c>
      <c r="C69" s="672" t="s">
        <v>405</v>
      </c>
      <c r="D69" s="653">
        <v>10296.207817922434</v>
      </c>
    </row>
    <row r="70" spans="1:6" ht="16.5" thickTop="1" thickBot="1">
      <c r="A70" s="670" t="s">
        <v>406</v>
      </c>
      <c r="B70" s="670" t="s">
        <v>144</v>
      </c>
      <c r="C70" s="672" t="s">
        <v>407</v>
      </c>
      <c r="D70" s="653">
        <v>54055.091044092769</v>
      </c>
    </row>
    <row r="71" spans="1:6" ht="16.5" thickTop="1" thickBot="1">
      <c r="A71" s="670" t="s">
        <v>408</v>
      </c>
      <c r="B71" s="670" t="s">
        <v>92</v>
      </c>
      <c r="C71" s="672" t="s">
        <v>409</v>
      </c>
      <c r="D71" s="653">
        <v>9811.6384761558929</v>
      </c>
      <c r="F71" s="106"/>
    </row>
    <row r="72" spans="1:6" ht="16.5" thickTop="1" thickBot="1">
      <c r="A72" s="670" t="s">
        <v>410</v>
      </c>
      <c r="B72" s="670" t="s">
        <v>92</v>
      </c>
      <c r="C72" s="672" t="s">
        <v>411</v>
      </c>
      <c r="D72" s="653">
        <v>13877497.493721539</v>
      </c>
    </row>
    <row r="73" spans="1:6" ht="16.5" thickTop="1" thickBot="1">
      <c r="A73" s="670" t="s">
        <v>810</v>
      </c>
      <c r="B73" s="670" t="s">
        <v>377</v>
      </c>
      <c r="C73" s="672" t="s">
        <v>811</v>
      </c>
      <c r="D73" s="653">
        <v>1555.6227029252373</v>
      </c>
    </row>
    <row r="74" spans="1:6" ht="16.5" thickTop="1" thickBot="1">
      <c r="A74" s="670" t="s">
        <v>805</v>
      </c>
      <c r="B74" s="670" t="s">
        <v>377</v>
      </c>
      <c r="C74" s="672" t="s">
        <v>806</v>
      </c>
      <c r="D74" s="653">
        <v>1757.0702471889367</v>
      </c>
    </row>
    <row r="75" spans="1:6" ht="16.5" thickTop="1" thickBot="1">
      <c r="A75" s="670" t="s">
        <v>808</v>
      </c>
      <c r="B75" s="670" t="s">
        <v>377</v>
      </c>
      <c r="C75" s="672" t="s">
        <v>809</v>
      </c>
      <c r="D75" s="653">
        <v>1779.4533076626815</v>
      </c>
    </row>
    <row r="76" spans="1:6" ht="16.5" thickTop="1" thickBot="1">
      <c r="A76" s="670" t="s">
        <v>822</v>
      </c>
      <c r="B76" s="670" t="s">
        <v>377</v>
      </c>
      <c r="C76" s="672" t="s">
        <v>823</v>
      </c>
      <c r="D76" s="653">
        <v>2596.435014954352</v>
      </c>
    </row>
    <row r="77" spans="1:6" ht="16.5" thickTop="1" thickBot="1">
      <c r="A77" s="670" t="s">
        <v>807</v>
      </c>
      <c r="B77" s="670" t="s">
        <v>377</v>
      </c>
      <c r="C77" s="672" t="s">
        <v>2037</v>
      </c>
      <c r="D77" s="653">
        <v>1745.8787169520645</v>
      </c>
    </row>
    <row r="78" spans="1:6" ht="16.5" thickTop="1" thickBot="1">
      <c r="A78" s="670" t="s">
        <v>817</v>
      </c>
      <c r="B78" s="670" t="s">
        <v>377</v>
      </c>
      <c r="C78" s="672" t="s">
        <v>818</v>
      </c>
      <c r="D78" s="653">
        <v>2630.0096056649691</v>
      </c>
    </row>
    <row r="79" spans="1:6" ht="16.5" thickTop="1" thickBot="1">
      <c r="A79" s="670" t="s">
        <v>819</v>
      </c>
      <c r="B79" s="670" t="s">
        <v>377</v>
      </c>
      <c r="C79" s="672" t="s">
        <v>2023</v>
      </c>
      <c r="D79" s="653">
        <v>2865.0317406392855</v>
      </c>
    </row>
    <row r="80" spans="1:6" ht="16.5" thickTop="1" thickBot="1">
      <c r="A80" s="670" t="s">
        <v>820</v>
      </c>
      <c r="B80" s="670" t="s">
        <v>377</v>
      </c>
      <c r="C80" s="672" t="s">
        <v>2024</v>
      </c>
      <c r="D80" s="653">
        <v>2999.3301034817523</v>
      </c>
    </row>
    <row r="81" spans="1:4" ht="16.5" thickTop="1" thickBot="1">
      <c r="A81" s="670" t="s">
        <v>812</v>
      </c>
      <c r="B81" s="670" t="s">
        <v>377</v>
      </c>
      <c r="C81" s="672" t="s">
        <v>2247</v>
      </c>
      <c r="D81" s="653">
        <v>2965.7555127711353</v>
      </c>
    </row>
    <row r="82" spans="1:4" ht="16.5" thickTop="1" thickBot="1">
      <c r="A82" s="670" t="s">
        <v>813</v>
      </c>
      <c r="B82" s="670" t="s">
        <v>377</v>
      </c>
      <c r="C82" s="672" t="s">
        <v>2248</v>
      </c>
      <c r="D82" s="653">
        <v>3088.8623453767295</v>
      </c>
    </row>
    <row r="83" spans="1:4" ht="16.5" thickTop="1" thickBot="1">
      <c r="A83" s="670" t="s">
        <v>814</v>
      </c>
      <c r="B83" s="670" t="s">
        <v>377</v>
      </c>
      <c r="C83" s="672" t="s">
        <v>2249</v>
      </c>
      <c r="D83" s="653">
        <v>3301.5014198773015</v>
      </c>
    </row>
    <row r="84" spans="1:4" ht="16.5" thickTop="1" thickBot="1">
      <c r="A84" s="670" t="s">
        <v>815</v>
      </c>
      <c r="B84" s="670" t="s">
        <v>377</v>
      </c>
      <c r="C84" s="672" t="s">
        <v>2250</v>
      </c>
      <c r="D84" s="653">
        <v>3469.3743734303848</v>
      </c>
    </row>
    <row r="85" spans="1:4" ht="16.5" thickTop="1" thickBot="1">
      <c r="A85" s="670" t="s">
        <v>821</v>
      </c>
      <c r="B85" s="670" t="s">
        <v>377</v>
      </c>
      <c r="C85" s="672" t="s">
        <v>1944</v>
      </c>
      <c r="D85" s="653">
        <v>3525.3320246147459</v>
      </c>
    </row>
    <row r="86" spans="1:4" ht="16.5" thickTop="1" thickBot="1">
      <c r="A86" s="670" t="s">
        <v>816</v>
      </c>
      <c r="B86" s="670" t="s">
        <v>377</v>
      </c>
      <c r="C86" s="672" t="s">
        <v>2251</v>
      </c>
      <c r="D86" s="653">
        <v>3603.6727362728516</v>
      </c>
    </row>
    <row r="87" spans="1:4" ht="16.5" thickTop="1" thickBot="1">
      <c r="A87" s="670" t="s">
        <v>804</v>
      </c>
      <c r="B87" s="670" t="s">
        <v>377</v>
      </c>
      <c r="C87" s="672" t="s">
        <v>2252</v>
      </c>
      <c r="D87" s="653">
        <v>435.33992566473216</v>
      </c>
    </row>
    <row r="88" spans="1:4" ht="16.5" thickTop="1" thickBot="1">
      <c r="A88" s="670" t="s">
        <v>826</v>
      </c>
      <c r="B88" s="670" t="s">
        <v>377</v>
      </c>
      <c r="C88" s="672" t="s">
        <v>1945</v>
      </c>
      <c r="D88" s="653">
        <v>872.93935847603223</v>
      </c>
    </row>
    <row r="89" spans="1:4" ht="16.5" thickTop="1" thickBot="1">
      <c r="A89" s="670" t="s">
        <v>824</v>
      </c>
      <c r="B89" s="670" t="s">
        <v>377</v>
      </c>
      <c r="C89" s="672" t="s">
        <v>825</v>
      </c>
      <c r="D89" s="653">
        <v>928.89700966039334</v>
      </c>
    </row>
    <row r="90" spans="1:4" ht="16.5" thickTop="1" thickBot="1">
      <c r="A90" s="670" t="s">
        <v>915</v>
      </c>
      <c r="B90" s="670" t="s">
        <v>233</v>
      </c>
      <c r="C90" s="672" t="s">
        <v>916</v>
      </c>
      <c r="D90" s="653">
        <v>11381.50063234084</v>
      </c>
    </row>
    <row r="91" spans="1:4" ht="16.5" thickTop="1" thickBot="1">
      <c r="A91" s="670" t="s">
        <v>412</v>
      </c>
      <c r="B91" s="670" t="s">
        <v>377</v>
      </c>
      <c r="C91" s="672" t="s">
        <v>2253</v>
      </c>
      <c r="D91" s="653">
        <v>21323.960954845479</v>
      </c>
    </row>
    <row r="92" spans="1:4" ht="16.5" thickTop="1" thickBot="1">
      <c r="A92" s="670" t="s">
        <v>413</v>
      </c>
      <c r="B92" s="670" t="s">
        <v>144</v>
      </c>
      <c r="C92" s="672" t="s">
        <v>414</v>
      </c>
      <c r="D92" s="653">
        <v>41679.84024671025</v>
      </c>
    </row>
    <row r="93" spans="1:4" ht="16.5" thickTop="1" thickBot="1">
      <c r="A93" s="670" t="s">
        <v>415</v>
      </c>
      <c r="B93" s="670" t="s">
        <v>144</v>
      </c>
      <c r="C93" s="672" t="s">
        <v>416</v>
      </c>
      <c r="D93" s="653">
        <v>1137.8202602600954</v>
      </c>
    </row>
    <row r="94" spans="1:4" ht="16.5" thickTop="1" thickBot="1">
      <c r="A94" s="670" t="s">
        <v>417</v>
      </c>
      <c r="B94" s="670" t="s">
        <v>144</v>
      </c>
      <c r="C94" s="672" t="s">
        <v>418</v>
      </c>
      <c r="D94" s="653">
        <v>1137.8202602600954</v>
      </c>
    </row>
    <row r="95" spans="1:4" ht="16.5" thickTop="1" thickBot="1">
      <c r="A95" s="670" t="s">
        <v>419</v>
      </c>
      <c r="B95" s="670" t="s">
        <v>377</v>
      </c>
      <c r="C95" s="672" t="s">
        <v>420</v>
      </c>
      <c r="D95" s="653">
        <v>4789.9749413813061</v>
      </c>
    </row>
    <row r="96" spans="1:4" ht="16.5" thickTop="1" thickBot="1">
      <c r="A96" s="670" t="s">
        <v>436</v>
      </c>
      <c r="B96" s="670" t="s">
        <v>377</v>
      </c>
      <c r="C96" s="672" t="s">
        <v>437</v>
      </c>
      <c r="D96" s="653">
        <v>5013.8055461187496</v>
      </c>
    </row>
    <row r="97" spans="1:4" ht="16.5" thickTop="1" thickBot="1">
      <c r="A97" s="670" t="s">
        <v>434</v>
      </c>
      <c r="B97" s="670" t="s">
        <v>377</v>
      </c>
      <c r="C97" s="672" t="s">
        <v>435</v>
      </c>
      <c r="D97" s="653">
        <v>5092.1462577768552</v>
      </c>
    </row>
    <row r="98" spans="1:4" ht="16.5" thickTop="1" thickBot="1">
      <c r="A98" s="670" t="s">
        <v>421</v>
      </c>
      <c r="B98" s="670" t="s">
        <v>422</v>
      </c>
      <c r="C98" s="672" t="s">
        <v>423</v>
      </c>
      <c r="D98" s="653">
        <v>3637.2473269834682</v>
      </c>
    </row>
    <row r="99" spans="1:4" ht="16.5" thickTop="1" thickBot="1">
      <c r="A99" s="670" t="s">
        <v>835</v>
      </c>
      <c r="B99" s="670" t="s">
        <v>387</v>
      </c>
      <c r="C99" s="672" t="s">
        <v>2254</v>
      </c>
      <c r="D99" s="653">
        <v>454335.47762321931</v>
      </c>
    </row>
    <row r="100" spans="1:4" ht="16.5" thickTop="1" thickBot="1">
      <c r="A100" s="670" t="s">
        <v>836</v>
      </c>
      <c r="B100" s="670" t="s">
        <v>387</v>
      </c>
      <c r="C100" s="672" t="s">
        <v>2255</v>
      </c>
      <c r="D100" s="653">
        <v>499101.83396916254</v>
      </c>
    </row>
    <row r="101" spans="1:4" ht="16.5" thickTop="1" thickBot="1">
      <c r="A101" s="670" t="s">
        <v>837</v>
      </c>
      <c r="B101" s="670" t="s">
        <v>387</v>
      </c>
      <c r="C101" s="672" t="s">
        <v>2256</v>
      </c>
      <c r="D101" s="653">
        <v>684894.79082401074</v>
      </c>
    </row>
    <row r="102" spans="1:4" ht="16.5" thickTop="1" thickBot="1">
      <c r="A102" s="670" t="s">
        <v>838</v>
      </c>
      <c r="B102" s="670" t="s">
        <v>387</v>
      </c>
      <c r="C102" s="672" t="s">
        <v>2257</v>
      </c>
      <c r="D102" s="653">
        <v>516691.32591521239</v>
      </c>
    </row>
    <row r="103" spans="1:4" ht="16.5" thickTop="1" thickBot="1">
      <c r="A103" s="670" t="s">
        <v>839</v>
      </c>
      <c r="B103" s="670" t="s">
        <v>387</v>
      </c>
      <c r="C103" s="672" t="s">
        <v>2258</v>
      </c>
      <c r="D103" s="653">
        <v>534280.81786126224</v>
      </c>
    </row>
    <row r="104" spans="1:4" ht="16.5" thickTop="1" thickBot="1">
      <c r="A104" s="670" t="s">
        <v>833</v>
      </c>
      <c r="B104" s="670" t="s">
        <v>387</v>
      </c>
      <c r="C104" s="672" t="s">
        <v>2006</v>
      </c>
      <c r="D104" s="653">
        <v>362012.82965317491</v>
      </c>
    </row>
    <row r="105" spans="1:4" ht="16.5" thickTop="1" thickBot="1">
      <c r="A105" s="670" t="s">
        <v>832</v>
      </c>
      <c r="B105" s="670" t="s">
        <v>387</v>
      </c>
      <c r="C105" s="672" t="s">
        <v>2007</v>
      </c>
      <c r="D105" s="653">
        <v>395797.57147273835</v>
      </c>
    </row>
    <row r="106" spans="1:4" ht="16.5" thickTop="1" thickBot="1">
      <c r="A106" s="670" t="s">
        <v>1661</v>
      </c>
      <c r="B106" s="670" t="s">
        <v>387</v>
      </c>
      <c r="C106" s="672" t="s">
        <v>2005</v>
      </c>
      <c r="D106" s="653">
        <v>425898.37009912106</v>
      </c>
    </row>
    <row r="107" spans="1:4" ht="16.5" thickTop="1" thickBot="1">
      <c r="A107" s="670" t="s">
        <v>829</v>
      </c>
      <c r="B107" s="670" t="s">
        <v>387</v>
      </c>
      <c r="C107" s="672" t="s">
        <v>2005</v>
      </c>
      <c r="D107" s="653">
        <v>425898.37009912106</v>
      </c>
    </row>
    <row r="108" spans="1:4" ht="16.5" thickTop="1" thickBot="1">
      <c r="A108" s="670" t="s">
        <v>831</v>
      </c>
      <c r="B108" s="670" t="s">
        <v>387</v>
      </c>
      <c r="C108" s="672" t="s">
        <v>2008</v>
      </c>
      <c r="D108" s="653">
        <v>440390.81423763512</v>
      </c>
    </row>
    <row r="109" spans="1:4" ht="16.5" thickTop="1" thickBot="1">
      <c r="A109" s="670" t="s">
        <v>830</v>
      </c>
      <c r="B109" s="670" t="s">
        <v>387</v>
      </c>
      <c r="C109" s="672" t="s">
        <v>2009</v>
      </c>
      <c r="D109" s="653">
        <v>454884.56659461261</v>
      </c>
    </row>
    <row r="110" spans="1:4" ht="16.5" thickTop="1" thickBot="1">
      <c r="A110" s="670" t="s">
        <v>834</v>
      </c>
      <c r="B110" s="670" t="s">
        <v>387</v>
      </c>
      <c r="C110" s="672" t="s">
        <v>2010</v>
      </c>
      <c r="D110" s="653">
        <v>442054.71421513666</v>
      </c>
    </row>
    <row r="111" spans="1:4" ht="16.5" thickTop="1" thickBot="1">
      <c r="A111" s="670" t="s">
        <v>424</v>
      </c>
      <c r="B111" s="670" t="s">
        <v>144</v>
      </c>
      <c r="C111" s="672" t="s">
        <v>425</v>
      </c>
      <c r="D111" s="653">
        <v>3670.8219176940843</v>
      </c>
    </row>
    <row r="112" spans="1:4" ht="16.5" thickTop="1" thickBot="1">
      <c r="A112" s="670" t="s">
        <v>426</v>
      </c>
      <c r="B112" s="670" t="s">
        <v>233</v>
      </c>
      <c r="C112" s="672" t="s">
        <v>427</v>
      </c>
      <c r="D112" s="653">
        <v>1548.75</v>
      </c>
    </row>
    <row r="113" spans="1:4" ht="16.5" thickTop="1" thickBot="1">
      <c r="A113" s="670" t="s">
        <v>428</v>
      </c>
      <c r="B113" s="670" t="s">
        <v>92</v>
      </c>
      <c r="C113" s="672" t="s">
        <v>427</v>
      </c>
      <c r="D113" s="653">
        <v>1239</v>
      </c>
    </row>
    <row r="114" spans="1:4" ht="16.5" thickTop="1" thickBot="1">
      <c r="A114" s="670" t="s">
        <v>429</v>
      </c>
      <c r="B114" s="670" t="s">
        <v>144</v>
      </c>
      <c r="C114" s="672" t="s">
        <v>2259</v>
      </c>
      <c r="D114" s="653">
        <v>60434.263279109924</v>
      </c>
    </row>
    <row r="115" spans="1:4" ht="28.5" customHeight="1" thickTop="1" thickBot="1">
      <c r="A115" s="670" t="s">
        <v>430</v>
      </c>
      <c r="B115" s="670" t="s">
        <v>92</v>
      </c>
      <c r="C115" s="672" t="s">
        <v>431</v>
      </c>
      <c r="D115" s="653">
        <v>53719.345136986602</v>
      </c>
    </row>
    <row r="116" spans="1:4" ht="16.5" thickTop="1" thickBot="1">
      <c r="A116" s="670" t="s">
        <v>438</v>
      </c>
      <c r="B116" s="670" t="s">
        <v>92</v>
      </c>
      <c r="C116" s="672" t="s">
        <v>1913</v>
      </c>
      <c r="D116" s="653">
        <v>259027.25577051562</v>
      </c>
    </row>
    <row r="117" spans="1:4" ht="16.5" thickTop="1" thickBot="1">
      <c r="A117" s="670" t="s">
        <v>440</v>
      </c>
      <c r="B117" s="670" t="s">
        <v>92</v>
      </c>
      <c r="C117" s="672" t="s">
        <v>441</v>
      </c>
      <c r="D117" s="653">
        <v>48123.5800185505</v>
      </c>
    </row>
    <row r="118" spans="1:4" ht="30" customHeight="1" thickTop="1" thickBot="1">
      <c r="A118" s="670" t="s">
        <v>439</v>
      </c>
      <c r="B118" s="670" t="s">
        <v>92</v>
      </c>
      <c r="C118" s="672" t="s">
        <v>2260</v>
      </c>
      <c r="D118" s="653">
        <v>31895.861175085793</v>
      </c>
    </row>
    <row r="119" spans="1:4" ht="16.5" thickTop="1" thickBot="1">
      <c r="A119" s="670" t="s">
        <v>443</v>
      </c>
      <c r="B119" s="670" t="s">
        <v>387</v>
      </c>
      <c r="C119" s="672" t="s">
        <v>2261</v>
      </c>
      <c r="D119" s="653">
        <v>8057.9017705479901</v>
      </c>
    </row>
    <row r="120" spans="1:4" ht="16.5" thickTop="1" thickBot="1">
      <c r="A120" s="670" t="s">
        <v>442</v>
      </c>
      <c r="B120" s="670" t="s">
        <v>387</v>
      </c>
      <c r="C120" s="672" t="s">
        <v>2262</v>
      </c>
      <c r="D120" s="653">
        <v>7834.0711658105465</v>
      </c>
    </row>
    <row r="121" spans="1:4" ht="16.5" thickTop="1" thickBot="1">
      <c r="A121" s="670" t="s">
        <v>840</v>
      </c>
      <c r="B121" s="670" t="s">
        <v>606</v>
      </c>
      <c r="C121" s="672" t="s">
        <v>2263</v>
      </c>
      <c r="D121" s="653">
        <v>28780.806196723956</v>
      </c>
    </row>
    <row r="122" spans="1:4" ht="16.5" thickTop="1" thickBot="1">
      <c r="A122" s="670" t="s">
        <v>841</v>
      </c>
      <c r="B122" s="670" t="s">
        <v>606</v>
      </c>
      <c r="C122" s="672" t="s">
        <v>1946</v>
      </c>
      <c r="D122" s="653">
        <v>24621.366521118856</v>
      </c>
    </row>
    <row r="123" spans="1:4" ht="16.5" thickTop="1" thickBot="1">
      <c r="A123" s="670" t="s">
        <v>444</v>
      </c>
      <c r="B123" s="670" t="s">
        <v>387</v>
      </c>
      <c r="C123" s="672" t="s">
        <v>1914</v>
      </c>
      <c r="D123" s="653">
        <v>38477.0136319839</v>
      </c>
    </row>
    <row r="124" spans="1:4" ht="16.5" thickTop="1" thickBot="1">
      <c r="A124" s="670" t="s">
        <v>445</v>
      </c>
      <c r="B124" s="670" t="s">
        <v>144</v>
      </c>
      <c r="C124" s="672" t="s">
        <v>446</v>
      </c>
      <c r="D124" s="653">
        <v>17457.57075645441</v>
      </c>
    </row>
    <row r="125" spans="1:4" ht="16.5" thickTop="1" thickBot="1">
      <c r="A125" s="670" t="s">
        <v>865</v>
      </c>
      <c r="B125" s="670" t="s">
        <v>422</v>
      </c>
      <c r="C125" s="672" t="s">
        <v>1947</v>
      </c>
      <c r="D125" s="653">
        <v>4452.3401488438512</v>
      </c>
    </row>
    <row r="126" spans="1:4" ht="16.5" thickTop="1" thickBot="1">
      <c r="A126" s="670" t="s">
        <v>866</v>
      </c>
      <c r="B126" s="670" t="s">
        <v>422</v>
      </c>
      <c r="C126" s="672" t="s">
        <v>1948</v>
      </c>
      <c r="D126" s="653">
        <v>3056.17422562615</v>
      </c>
    </row>
    <row r="127" spans="1:4" ht="16.5" thickTop="1" thickBot="1">
      <c r="A127" s="670" t="s">
        <v>864</v>
      </c>
      <c r="B127" s="670" t="s">
        <v>422</v>
      </c>
      <c r="C127" s="672" t="s">
        <v>2264</v>
      </c>
      <c r="D127" s="653">
        <v>3322.2152913101527</v>
      </c>
    </row>
    <row r="128" spans="1:4" ht="16.5" thickTop="1" thickBot="1">
      <c r="A128" s="670" t="s">
        <v>846</v>
      </c>
      <c r="B128" s="670" t="s">
        <v>422</v>
      </c>
      <c r="C128" s="672" t="s">
        <v>847</v>
      </c>
      <c r="D128" s="653">
        <v>2339.0298195062915</v>
      </c>
    </row>
    <row r="129" spans="1:4" ht="16.5" thickTop="1" thickBot="1">
      <c r="A129" s="670" t="s">
        <v>848</v>
      </c>
      <c r="B129" s="670" t="s">
        <v>422</v>
      </c>
      <c r="C129" s="672" t="s">
        <v>849</v>
      </c>
      <c r="D129" s="653">
        <v>2372.6044102169085</v>
      </c>
    </row>
    <row r="130" spans="1:4" ht="16.5" thickTop="1" thickBot="1">
      <c r="A130" s="670" t="s">
        <v>850</v>
      </c>
      <c r="B130" s="670" t="s">
        <v>422</v>
      </c>
      <c r="C130" s="672" t="s">
        <v>851</v>
      </c>
      <c r="D130" s="653">
        <v>2518.0943032962468</v>
      </c>
    </row>
    <row r="131" spans="1:4" ht="16.5" thickTop="1" thickBot="1">
      <c r="A131" s="670" t="s">
        <v>852</v>
      </c>
      <c r="B131" s="670" t="s">
        <v>422</v>
      </c>
      <c r="C131" s="672" t="s">
        <v>853</v>
      </c>
      <c r="D131" s="653">
        <v>3385.4378966538429</v>
      </c>
    </row>
    <row r="132" spans="1:4" ht="16.5" thickTop="1" thickBot="1">
      <c r="A132" s="670" t="s">
        <v>854</v>
      </c>
      <c r="B132" s="670" t="s">
        <v>422</v>
      </c>
      <c r="C132" s="672" t="s">
        <v>855</v>
      </c>
      <c r="D132" s="653">
        <v>1880.177079794531</v>
      </c>
    </row>
    <row r="133" spans="1:4" ht="16.5" thickTop="1" thickBot="1">
      <c r="A133" s="670" t="s">
        <v>858</v>
      </c>
      <c r="B133" s="670" t="s">
        <v>422</v>
      </c>
      <c r="C133" s="672" t="s">
        <v>859</v>
      </c>
      <c r="D133" s="653">
        <v>3317.6420234041793</v>
      </c>
    </row>
    <row r="134" spans="1:4" ht="16.5" thickTop="1" thickBot="1">
      <c r="A134" s="670" t="s">
        <v>856</v>
      </c>
      <c r="B134" s="670" t="s">
        <v>422</v>
      </c>
      <c r="C134" s="672" t="s">
        <v>857</v>
      </c>
      <c r="D134" s="653">
        <v>2708.3503173230743</v>
      </c>
    </row>
    <row r="135" spans="1:4" ht="16.5" thickTop="1" thickBot="1">
      <c r="A135" s="670" t="s">
        <v>860</v>
      </c>
      <c r="B135" s="670" t="s">
        <v>422</v>
      </c>
      <c r="C135" s="672" t="s">
        <v>861</v>
      </c>
      <c r="D135" s="653">
        <v>3620.4600316281599</v>
      </c>
    </row>
    <row r="136" spans="1:4" ht="16.5" thickTop="1" thickBot="1">
      <c r="A136" s="670" t="s">
        <v>862</v>
      </c>
      <c r="B136" s="670" t="s">
        <v>422</v>
      </c>
      <c r="C136" s="672" t="s">
        <v>863</v>
      </c>
      <c r="D136" s="653">
        <v>3788.3329851812427</v>
      </c>
    </row>
    <row r="137" spans="1:4" ht="16.5" thickTop="1" thickBot="1">
      <c r="A137" s="670" t="s">
        <v>845</v>
      </c>
      <c r="B137" s="670" t="s">
        <v>377</v>
      </c>
      <c r="C137" s="672" t="s">
        <v>2265</v>
      </c>
      <c r="D137" s="653">
        <v>6043.4263279109928</v>
      </c>
    </row>
    <row r="138" spans="1:4" ht="31.5" thickTop="1" thickBot="1">
      <c r="A138" s="670" t="s">
        <v>842</v>
      </c>
      <c r="B138" s="670" t="s">
        <v>843</v>
      </c>
      <c r="C138" s="672" t="s">
        <v>844</v>
      </c>
      <c r="D138" s="653">
        <v>2.1986864932562227E-2</v>
      </c>
    </row>
    <row r="139" spans="1:4" ht="16.5" thickTop="1" thickBot="1">
      <c r="A139" s="670" t="s">
        <v>447</v>
      </c>
      <c r="B139" s="670" t="s">
        <v>377</v>
      </c>
      <c r="C139" s="672" t="s">
        <v>448</v>
      </c>
      <c r="D139" s="653">
        <v>6541.0923174372629</v>
      </c>
    </row>
    <row r="140" spans="1:4" ht="16.5" thickTop="1" thickBot="1">
      <c r="A140" s="670" t="s">
        <v>449</v>
      </c>
      <c r="B140" s="670" t="s">
        <v>450</v>
      </c>
      <c r="C140" s="672" t="s">
        <v>2266</v>
      </c>
      <c r="D140" s="653">
        <v>716.25793515982139</v>
      </c>
    </row>
    <row r="141" spans="1:4" ht="16.5" thickTop="1" thickBot="1">
      <c r="A141" s="670" t="s">
        <v>451</v>
      </c>
      <c r="B141" s="670" t="s">
        <v>144</v>
      </c>
      <c r="C141" s="672" t="s">
        <v>2267</v>
      </c>
      <c r="D141" s="653">
        <v>3581.2896757991066</v>
      </c>
    </row>
    <row r="142" spans="1:4" ht="16.5" thickTop="1" thickBot="1">
      <c r="A142" s="670" t="s">
        <v>452</v>
      </c>
      <c r="B142" s="670" t="s">
        <v>92</v>
      </c>
      <c r="C142" s="672" t="s">
        <v>2268</v>
      </c>
      <c r="D142" s="653">
        <v>2616.4369269749054</v>
      </c>
    </row>
    <row r="143" spans="1:4" ht="16.5" thickTop="1" thickBot="1">
      <c r="A143" s="670" t="s">
        <v>453</v>
      </c>
      <c r="B143" s="670" t="s">
        <v>454</v>
      </c>
      <c r="C143" s="672" t="s">
        <v>455</v>
      </c>
      <c r="D143" s="653">
        <v>10184.29251555371</v>
      </c>
    </row>
    <row r="144" spans="1:4" ht="16.5" thickTop="1" thickBot="1">
      <c r="A144" s="670" t="s">
        <v>456</v>
      </c>
      <c r="B144" s="670" t="s">
        <v>422</v>
      </c>
      <c r="C144" s="672" t="s">
        <v>457</v>
      </c>
      <c r="D144" s="653">
        <v>29993.301034817516</v>
      </c>
    </row>
    <row r="145" spans="1:4" ht="16.5" thickTop="1" thickBot="1">
      <c r="A145" s="670" t="s">
        <v>873</v>
      </c>
      <c r="B145" s="670" t="s">
        <v>233</v>
      </c>
      <c r="C145" s="672" t="s">
        <v>875</v>
      </c>
      <c r="D145" s="653">
        <v>25117.794498959091</v>
      </c>
    </row>
    <row r="146" spans="1:4" ht="31.5" thickTop="1" thickBot="1">
      <c r="A146" s="670" t="s">
        <v>867</v>
      </c>
      <c r="B146" s="670" t="s">
        <v>233</v>
      </c>
      <c r="C146" s="672" t="s">
        <v>2269</v>
      </c>
      <c r="D146" s="653">
        <v>5371.9345136986603</v>
      </c>
    </row>
    <row r="147" spans="1:4" ht="16.5" thickTop="1" thickBot="1">
      <c r="A147" s="670" t="s">
        <v>868</v>
      </c>
      <c r="B147" s="670" t="s">
        <v>233</v>
      </c>
      <c r="C147" s="672" t="s">
        <v>2270</v>
      </c>
      <c r="D147" s="653">
        <v>20726.713998687334</v>
      </c>
    </row>
    <row r="148" spans="1:4" ht="16.5" thickTop="1" thickBot="1">
      <c r="A148" s="670" t="s">
        <v>1691</v>
      </c>
      <c r="B148" s="670" t="s">
        <v>233</v>
      </c>
      <c r="C148" s="672" t="s">
        <v>1949</v>
      </c>
      <c r="D148" s="653">
        <v>17234.956564783199</v>
      </c>
    </row>
    <row r="149" spans="1:4" ht="16.5" thickTop="1" thickBot="1">
      <c r="A149" s="670" t="s">
        <v>869</v>
      </c>
      <c r="B149" s="670" t="s">
        <v>144</v>
      </c>
      <c r="C149" s="672" t="s">
        <v>2271</v>
      </c>
      <c r="D149" s="653">
        <v>26971.587870862018</v>
      </c>
    </row>
    <row r="150" spans="1:4" ht="16.5" thickTop="1" thickBot="1">
      <c r="A150" s="670" t="s">
        <v>870</v>
      </c>
      <c r="B150" s="670" t="s">
        <v>233</v>
      </c>
      <c r="C150" s="672" t="s">
        <v>871</v>
      </c>
      <c r="D150" s="653">
        <v>9177.0547942352114</v>
      </c>
    </row>
    <row r="151" spans="1:4" ht="16.5" thickTop="1" thickBot="1">
      <c r="A151" s="670" t="s">
        <v>872</v>
      </c>
      <c r="B151" s="670" t="s">
        <v>450</v>
      </c>
      <c r="C151" s="672" t="s">
        <v>2272</v>
      </c>
      <c r="D151" s="653">
        <v>183876.84179181038</v>
      </c>
    </row>
    <row r="152" spans="1:4" ht="16.5" thickTop="1" thickBot="1">
      <c r="A152" s="670" t="s">
        <v>458</v>
      </c>
      <c r="B152" s="670" t="s">
        <v>92</v>
      </c>
      <c r="C152" s="672" t="s">
        <v>459</v>
      </c>
      <c r="D152" s="653">
        <v>1376.5582191352817</v>
      </c>
    </row>
    <row r="153" spans="1:4" ht="16.5" thickTop="1" thickBot="1">
      <c r="A153" s="670" t="s">
        <v>460</v>
      </c>
      <c r="B153" s="670" t="s">
        <v>377</v>
      </c>
      <c r="C153" s="672" t="s">
        <v>461</v>
      </c>
      <c r="D153" s="653">
        <v>45101.866854594999</v>
      </c>
    </row>
    <row r="154" spans="1:4" ht="16.5" thickTop="1" thickBot="1">
      <c r="A154" s="670" t="s">
        <v>462</v>
      </c>
      <c r="B154" s="670" t="s">
        <v>377</v>
      </c>
      <c r="C154" s="672" t="s">
        <v>463</v>
      </c>
      <c r="D154" s="653">
        <v>7990.7525891267569</v>
      </c>
    </row>
    <row r="155" spans="1:4" ht="16.5" thickTop="1" thickBot="1">
      <c r="A155" s="670" t="s">
        <v>909</v>
      </c>
      <c r="B155" s="670" t="s">
        <v>144</v>
      </c>
      <c r="C155" s="672" t="s">
        <v>2273</v>
      </c>
      <c r="D155" s="653">
        <v>59329.356334025913</v>
      </c>
    </row>
    <row r="156" spans="1:4" ht="16.5" thickTop="1" thickBot="1">
      <c r="A156" s="670" t="s">
        <v>910</v>
      </c>
      <c r="B156" s="670" t="s">
        <v>144</v>
      </c>
      <c r="C156" s="672" t="s">
        <v>2274</v>
      </c>
      <c r="D156" s="653">
        <v>22437.254867273299</v>
      </c>
    </row>
    <row r="157" spans="1:4" ht="16.5" thickTop="1" thickBot="1">
      <c r="A157" s="670" t="s">
        <v>911</v>
      </c>
      <c r="B157" s="670" t="s">
        <v>144</v>
      </c>
      <c r="C157" s="672" t="s">
        <v>2275</v>
      </c>
      <c r="D157" s="653">
        <v>37395.424778788838</v>
      </c>
    </row>
    <row r="158" spans="1:4" ht="16.5" thickTop="1" thickBot="1">
      <c r="A158" s="670" t="s">
        <v>912</v>
      </c>
      <c r="B158" s="670" t="s">
        <v>144</v>
      </c>
      <c r="C158" s="672" t="s">
        <v>2276</v>
      </c>
      <c r="D158" s="653">
        <v>32751.634003544696</v>
      </c>
    </row>
    <row r="159" spans="1:4" ht="16.5" thickTop="1" thickBot="1">
      <c r="A159" s="670" t="s">
        <v>466</v>
      </c>
      <c r="B159" s="670" t="s">
        <v>233</v>
      </c>
      <c r="C159" s="672" t="s">
        <v>467</v>
      </c>
      <c r="D159" s="653">
        <v>7074.8454505401432</v>
      </c>
    </row>
    <row r="160" spans="1:4" ht="16.5" thickTop="1" thickBot="1">
      <c r="A160" s="670" t="s">
        <v>902</v>
      </c>
      <c r="B160" s="670" t="s">
        <v>233</v>
      </c>
      <c r="C160" s="672" t="s">
        <v>467</v>
      </c>
      <c r="D160" s="653">
        <v>7074.8454505401432</v>
      </c>
    </row>
    <row r="161" spans="1:4" ht="16.5" thickTop="1" thickBot="1">
      <c r="A161" s="670" t="s">
        <v>468</v>
      </c>
      <c r="B161" s="670" t="s">
        <v>233</v>
      </c>
      <c r="C161" s="672" t="s">
        <v>469</v>
      </c>
      <c r="D161" s="653">
        <v>10952.404976316953</v>
      </c>
    </row>
    <row r="162" spans="1:4" ht="16.5" thickTop="1" thickBot="1">
      <c r="A162" s="670" t="s">
        <v>903</v>
      </c>
      <c r="B162" s="670" t="s">
        <v>233</v>
      </c>
      <c r="C162" s="672" t="s">
        <v>469</v>
      </c>
      <c r="D162" s="653">
        <v>10952.404976316953</v>
      </c>
    </row>
    <row r="163" spans="1:4" ht="16.5" thickTop="1" thickBot="1">
      <c r="A163" s="670" t="s">
        <v>894</v>
      </c>
      <c r="B163" s="670" t="s">
        <v>233</v>
      </c>
      <c r="C163" s="672" t="s">
        <v>895</v>
      </c>
      <c r="D163" s="653">
        <v>9437.4879955984852</v>
      </c>
    </row>
    <row r="164" spans="1:4" ht="16.5" thickTop="1" thickBot="1">
      <c r="A164" s="670" t="s">
        <v>900</v>
      </c>
      <c r="B164" s="670" t="s">
        <v>233</v>
      </c>
      <c r="C164" s="672" t="s">
        <v>895</v>
      </c>
      <c r="D164" s="653">
        <v>9437.4879955984852</v>
      </c>
    </row>
    <row r="165" spans="1:4" ht="16.5" thickTop="1" thickBot="1">
      <c r="A165" s="670" t="s">
        <v>907</v>
      </c>
      <c r="B165" s="670" t="s">
        <v>874</v>
      </c>
      <c r="C165" s="672" t="s">
        <v>908</v>
      </c>
      <c r="D165" s="653">
        <v>15680.306503360607</v>
      </c>
    </row>
    <row r="166" spans="1:4" ht="16.5" thickTop="1" thickBot="1">
      <c r="A166" s="670" t="s">
        <v>905</v>
      </c>
      <c r="B166" s="670" t="s">
        <v>233</v>
      </c>
      <c r="C166" s="672" t="s">
        <v>906</v>
      </c>
      <c r="D166" s="653">
        <v>9404.7825340112959</v>
      </c>
    </row>
    <row r="167" spans="1:4" ht="16.5" thickTop="1" thickBot="1">
      <c r="A167" s="670" t="s">
        <v>470</v>
      </c>
      <c r="B167" s="670" t="s">
        <v>233</v>
      </c>
      <c r="C167" s="672" t="s">
        <v>471</v>
      </c>
      <c r="D167" s="653">
        <v>10391.179255480836</v>
      </c>
    </row>
    <row r="168" spans="1:4" ht="16.5" thickTop="1" thickBot="1">
      <c r="A168" s="670" t="s">
        <v>904</v>
      </c>
      <c r="B168" s="670" t="s">
        <v>233</v>
      </c>
      <c r="C168" s="672" t="s">
        <v>471</v>
      </c>
      <c r="D168" s="653">
        <v>10391.179255480836</v>
      </c>
    </row>
    <row r="169" spans="1:4" ht="16.5" thickTop="1" thickBot="1">
      <c r="A169" s="670" t="s">
        <v>464</v>
      </c>
      <c r="B169" s="670" t="s">
        <v>233</v>
      </c>
      <c r="C169" s="672" t="s">
        <v>465</v>
      </c>
      <c r="D169" s="653">
        <v>9829.5210070448611</v>
      </c>
    </row>
    <row r="170" spans="1:4" ht="16.5" thickTop="1" thickBot="1">
      <c r="A170" s="670" t="s">
        <v>901</v>
      </c>
      <c r="B170" s="670" t="s">
        <v>233</v>
      </c>
      <c r="C170" s="672" t="s">
        <v>465</v>
      </c>
      <c r="D170" s="653">
        <v>9829.5210070448611</v>
      </c>
    </row>
    <row r="171" spans="1:4" ht="16.5" thickTop="1" thickBot="1">
      <c r="A171" s="670" t="s">
        <v>877</v>
      </c>
      <c r="B171" s="670" t="s">
        <v>233</v>
      </c>
      <c r="C171" s="672" t="s">
        <v>878</v>
      </c>
      <c r="D171" s="653">
        <v>11139.480216595661</v>
      </c>
    </row>
    <row r="172" spans="1:4" ht="16.5" thickTop="1" thickBot="1">
      <c r="A172" s="670" t="s">
        <v>890</v>
      </c>
      <c r="B172" s="670" t="s">
        <v>874</v>
      </c>
      <c r="C172" s="672" t="s">
        <v>891</v>
      </c>
      <c r="D172" s="653">
        <v>21241.524389583454</v>
      </c>
    </row>
    <row r="173" spans="1:4" ht="16.5" thickTop="1" thickBot="1">
      <c r="A173" s="670" t="s">
        <v>892</v>
      </c>
      <c r="B173" s="670" t="s">
        <v>874</v>
      </c>
      <c r="C173" s="672" t="s">
        <v>893</v>
      </c>
      <c r="D173" s="653">
        <v>7806.1395716296292</v>
      </c>
    </row>
    <row r="174" spans="1:4" ht="16.5" thickTop="1" thickBot="1">
      <c r="A174" s="670" t="s">
        <v>879</v>
      </c>
      <c r="B174" s="670" t="s">
        <v>233</v>
      </c>
      <c r="C174" s="672" t="s">
        <v>880</v>
      </c>
      <c r="D174" s="653">
        <v>3525.5937919363537</v>
      </c>
    </row>
    <row r="175" spans="1:4" ht="16.5" thickTop="1" thickBot="1">
      <c r="A175" s="670" t="s">
        <v>881</v>
      </c>
      <c r="B175" s="670" t="s">
        <v>233</v>
      </c>
      <c r="C175" s="672" t="s">
        <v>882</v>
      </c>
      <c r="D175" s="653">
        <v>4354.6244151669771</v>
      </c>
    </row>
    <row r="176" spans="1:4" ht="31.5" thickTop="1" thickBot="1">
      <c r="A176" s="670" t="s">
        <v>887</v>
      </c>
      <c r="B176" s="670" t="s">
        <v>233</v>
      </c>
      <c r="C176" s="672" t="s">
        <v>1952</v>
      </c>
      <c r="D176" s="653">
        <v>4653.5199629767958</v>
      </c>
    </row>
    <row r="177" spans="1:4" ht="31.5" thickTop="1" thickBot="1">
      <c r="A177" s="670" t="s">
        <v>883</v>
      </c>
      <c r="B177" s="670" t="s">
        <v>233</v>
      </c>
      <c r="C177" s="672" t="s">
        <v>1951</v>
      </c>
      <c r="D177" s="653">
        <v>5780.3467907706108</v>
      </c>
    </row>
    <row r="178" spans="1:4" ht="16.5" thickTop="1" thickBot="1">
      <c r="A178" s="670" t="s">
        <v>884</v>
      </c>
      <c r="B178" s="670" t="s">
        <v>233</v>
      </c>
      <c r="C178" s="672" t="s">
        <v>2277</v>
      </c>
      <c r="D178" s="653">
        <v>7023.8249304641331</v>
      </c>
    </row>
    <row r="179" spans="1:4" ht="31.5" thickTop="1" thickBot="1">
      <c r="A179" s="670" t="s">
        <v>889</v>
      </c>
      <c r="B179" s="670" t="s">
        <v>233</v>
      </c>
      <c r="C179" s="672" t="s">
        <v>1953</v>
      </c>
      <c r="D179" s="653">
        <v>4472.7989266636005</v>
      </c>
    </row>
    <row r="180" spans="1:4" ht="31.5" thickTop="1" thickBot="1">
      <c r="A180" s="670" t="s">
        <v>876</v>
      </c>
      <c r="B180" s="670" t="s">
        <v>233</v>
      </c>
      <c r="C180" s="672" t="s">
        <v>1950</v>
      </c>
      <c r="D180" s="653">
        <v>5425.1819680824656</v>
      </c>
    </row>
    <row r="181" spans="1:4" ht="16.5" thickTop="1" thickBot="1">
      <c r="A181" s="670" t="s">
        <v>885</v>
      </c>
      <c r="B181" s="670" t="s">
        <v>233</v>
      </c>
      <c r="C181" s="672" t="s">
        <v>886</v>
      </c>
      <c r="D181" s="653">
        <v>6036.1199905311069</v>
      </c>
    </row>
    <row r="182" spans="1:4" ht="16.5" thickTop="1" thickBot="1">
      <c r="A182" s="670" t="s">
        <v>888</v>
      </c>
      <c r="B182" s="670" t="s">
        <v>233</v>
      </c>
      <c r="C182" s="672" t="s">
        <v>886</v>
      </c>
      <c r="D182" s="653">
        <v>6036.1199905311069</v>
      </c>
    </row>
    <row r="183" spans="1:4" ht="16.5" thickTop="1" thickBot="1">
      <c r="A183" s="670" t="s">
        <v>472</v>
      </c>
      <c r="B183" s="670" t="s">
        <v>377</v>
      </c>
      <c r="C183" s="672" t="s">
        <v>473</v>
      </c>
      <c r="D183" s="653">
        <v>6154.1234946241684</v>
      </c>
    </row>
    <row r="184" spans="1:4" ht="16.5" thickTop="1" thickBot="1">
      <c r="A184" s="670" t="s">
        <v>476</v>
      </c>
      <c r="B184" s="670" t="s">
        <v>92</v>
      </c>
      <c r="C184" s="672" t="s">
        <v>477</v>
      </c>
      <c r="D184" s="653">
        <v>11191.530236872208</v>
      </c>
    </row>
    <row r="185" spans="1:4" ht="16.5" thickTop="1" thickBot="1">
      <c r="A185" s="670" t="s">
        <v>474</v>
      </c>
      <c r="B185" s="670" t="s">
        <v>387</v>
      </c>
      <c r="C185" s="672" t="s">
        <v>475</v>
      </c>
      <c r="D185" s="653">
        <v>57561.612393447911</v>
      </c>
    </row>
    <row r="186" spans="1:4" ht="16.5" thickTop="1" thickBot="1">
      <c r="A186" s="670" t="s">
        <v>478</v>
      </c>
      <c r="B186" s="670" t="s">
        <v>144</v>
      </c>
      <c r="C186" s="672" t="s">
        <v>1915</v>
      </c>
      <c r="D186" s="653">
        <v>2685.9672568493302</v>
      </c>
    </row>
    <row r="187" spans="1:4" ht="16.5" thickTop="1" thickBot="1">
      <c r="A187" s="670" t="s">
        <v>1455</v>
      </c>
      <c r="B187" s="670" t="s">
        <v>377</v>
      </c>
      <c r="C187" s="672" t="s">
        <v>1454</v>
      </c>
      <c r="D187" s="653">
        <v>15005.302420975971</v>
      </c>
    </row>
    <row r="188" spans="1:4" ht="16.5" thickTop="1" thickBot="1">
      <c r="A188" s="670" t="s">
        <v>1709</v>
      </c>
      <c r="B188" s="670" t="s">
        <v>377</v>
      </c>
      <c r="C188" s="672" t="s">
        <v>1708</v>
      </c>
      <c r="D188" s="653">
        <v>15005.302420975971</v>
      </c>
    </row>
    <row r="189" spans="1:4" ht="16.5" thickTop="1" thickBot="1">
      <c r="A189" s="670" t="s">
        <v>479</v>
      </c>
      <c r="B189" s="670" t="s">
        <v>377</v>
      </c>
      <c r="C189" s="672" t="s">
        <v>480</v>
      </c>
      <c r="D189" s="653">
        <v>33863.070025885718</v>
      </c>
    </row>
    <row r="190" spans="1:4" ht="16.5" thickTop="1" thickBot="1">
      <c r="A190" s="670" t="s">
        <v>1666</v>
      </c>
      <c r="B190" s="670" t="s">
        <v>144</v>
      </c>
      <c r="C190" s="672" t="s">
        <v>1665</v>
      </c>
      <c r="D190" s="653">
        <v>1071859.6654624087</v>
      </c>
    </row>
    <row r="191" spans="1:4" ht="16.5" thickTop="1" thickBot="1">
      <c r="A191" s="670" t="s">
        <v>488</v>
      </c>
      <c r="B191" s="670" t="s">
        <v>92</v>
      </c>
      <c r="C191" s="672" t="s">
        <v>489</v>
      </c>
      <c r="D191" s="653">
        <v>758785.75005993573</v>
      </c>
    </row>
    <row r="192" spans="1:4" ht="16.5" thickTop="1" thickBot="1">
      <c r="A192" s="670" t="s">
        <v>490</v>
      </c>
      <c r="B192" s="670" t="s">
        <v>92</v>
      </c>
      <c r="C192" s="672" t="s">
        <v>491</v>
      </c>
      <c r="D192" s="653">
        <v>383086.08000813576</v>
      </c>
    </row>
    <row r="193" spans="1:4" ht="16.5" thickTop="1" thickBot="1">
      <c r="A193" s="670" t="s">
        <v>481</v>
      </c>
      <c r="B193" s="670" t="s">
        <v>233</v>
      </c>
      <c r="C193" s="672" t="s">
        <v>482</v>
      </c>
      <c r="D193" s="653">
        <v>2462.1366521118857</v>
      </c>
    </row>
    <row r="194" spans="1:4" ht="16.5" thickTop="1" thickBot="1">
      <c r="A194" s="670" t="s">
        <v>492</v>
      </c>
      <c r="B194" s="670" t="s">
        <v>92</v>
      </c>
      <c r="C194" s="672" t="s">
        <v>493</v>
      </c>
      <c r="D194" s="653">
        <v>1119.1530236872209</v>
      </c>
    </row>
    <row r="195" spans="1:4" ht="16.5" thickTop="1" thickBot="1">
      <c r="A195" s="670" t="s">
        <v>483</v>
      </c>
      <c r="B195" s="670" t="s">
        <v>422</v>
      </c>
      <c r="C195" s="672" t="s">
        <v>2278</v>
      </c>
      <c r="D195" s="653">
        <v>1522.0481122146202</v>
      </c>
    </row>
    <row r="196" spans="1:4" ht="16.5" thickTop="1" thickBot="1">
      <c r="A196" s="670" t="s">
        <v>484</v>
      </c>
      <c r="B196" s="670" t="s">
        <v>92</v>
      </c>
      <c r="C196" s="672" t="s">
        <v>485</v>
      </c>
      <c r="D196" s="653">
        <v>53757.884760114655</v>
      </c>
    </row>
    <row r="197" spans="1:4" ht="16.5" thickTop="1" thickBot="1">
      <c r="A197" s="670" t="s">
        <v>486</v>
      </c>
      <c r="B197" s="670" t="s">
        <v>144</v>
      </c>
      <c r="C197" s="672" t="s">
        <v>487</v>
      </c>
      <c r="D197" s="653">
        <v>2638.4237919074676</v>
      </c>
    </row>
    <row r="198" spans="1:4" ht="16.5" thickTop="1" thickBot="1">
      <c r="A198" s="670" t="s">
        <v>494</v>
      </c>
      <c r="B198" s="670" t="s">
        <v>92</v>
      </c>
      <c r="C198" s="672" t="s">
        <v>495</v>
      </c>
      <c r="D198" s="653">
        <v>21263.907450057195</v>
      </c>
    </row>
    <row r="199" spans="1:4" ht="16.5" thickTop="1" thickBot="1">
      <c r="A199" s="670" t="s">
        <v>925</v>
      </c>
      <c r="B199" s="670" t="s">
        <v>92</v>
      </c>
      <c r="C199" s="672" t="s">
        <v>926</v>
      </c>
      <c r="D199" s="653">
        <v>102547.99156046005</v>
      </c>
    </row>
    <row r="200" spans="1:4" ht="31.5" thickTop="1" thickBot="1">
      <c r="A200" s="670" t="s">
        <v>929</v>
      </c>
      <c r="B200" s="670" t="s">
        <v>92</v>
      </c>
      <c r="C200" s="672" t="s">
        <v>930</v>
      </c>
      <c r="D200" s="653">
        <v>137655.82191352817</v>
      </c>
    </row>
    <row r="201" spans="1:4" ht="16.5" thickTop="1" thickBot="1">
      <c r="A201" s="670" t="s">
        <v>927</v>
      </c>
      <c r="B201" s="670" t="s">
        <v>92</v>
      </c>
      <c r="C201" s="672" t="s">
        <v>928</v>
      </c>
      <c r="D201" s="653">
        <v>104355.27861393061</v>
      </c>
    </row>
    <row r="202" spans="1:4" ht="16.5" thickTop="1" thickBot="1">
      <c r="A202" s="670" t="s">
        <v>931</v>
      </c>
      <c r="B202" s="670" t="s">
        <v>233</v>
      </c>
      <c r="C202" s="672" t="s">
        <v>932</v>
      </c>
      <c r="D202" s="653">
        <v>3336.506753516318</v>
      </c>
    </row>
    <row r="203" spans="1:4" ht="16.5" thickTop="1" thickBot="1">
      <c r="A203" s="670" t="s">
        <v>920</v>
      </c>
      <c r="B203" s="670" t="s">
        <v>233</v>
      </c>
      <c r="C203" s="672" t="s">
        <v>2279</v>
      </c>
      <c r="D203" s="653">
        <v>21599.653357163363</v>
      </c>
    </row>
    <row r="204" spans="1:4" ht="16.5" thickTop="1" thickBot="1">
      <c r="A204" s="670" t="s">
        <v>923</v>
      </c>
      <c r="B204" s="670" t="s">
        <v>92</v>
      </c>
      <c r="C204" s="672" t="s">
        <v>924</v>
      </c>
      <c r="D204" s="653">
        <v>82817.323752854325</v>
      </c>
    </row>
    <row r="205" spans="1:4" ht="16.5" thickTop="1" thickBot="1">
      <c r="A205" s="670" t="s">
        <v>921</v>
      </c>
      <c r="B205" s="670" t="s">
        <v>92</v>
      </c>
      <c r="C205" s="672" t="s">
        <v>922</v>
      </c>
      <c r="D205" s="653">
        <v>58166.251179093371</v>
      </c>
    </row>
    <row r="206" spans="1:4" ht="16.5" thickTop="1" thickBot="1">
      <c r="A206" s="670" t="s">
        <v>496</v>
      </c>
      <c r="B206" s="670" t="s">
        <v>144</v>
      </c>
      <c r="C206" s="672" t="s">
        <v>1916</v>
      </c>
      <c r="D206" s="653">
        <v>80914.763612586074</v>
      </c>
    </row>
    <row r="207" spans="1:4" ht="16.5" thickTop="1" thickBot="1">
      <c r="A207" s="670" t="s">
        <v>505</v>
      </c>
      <c r="B207" s="670" t="s">
        <v>144</v>
      </c>
      <c r="C207" s="672" t="s">
        <v>506</v>
      </c>
      <c r="D207" s="653">
        <v>80064.207314583778</v>
      </c>
    </row>
    <row r="208" spans="1:4" ht="16.5" thickTop="1" thickBot="1">
      <c r="A208" s="670" t="s">
        <v>507</v>
      </c>
      <c r="B208" s="670" t="s">
        <v>144</v>
      </c>
      <c r="C208" s="672" t="s">
        <v>508</v>
      </c>
      <c r="D208" s="653">
        <v>8281.7323752854336</v>
      </c>
    </row>
    <row r="209" spans="1:4" ht="16.5" thickTop="1" thickBot="1">
      <c r="A209" s="670" t="s">
        <v>509</v>
      </c>
      <c r="B209" s="670" t="s">
        <v>233</v>
      </c>
      <c r="C209" s="672" t="s">
        <v>510</v>
      </c>
      <c r="D209" s="653">
        <v>11673.885190081399</v>
      </c>
    </row>
    <row r="210" spans="1:4" ht="16.5" thickTop="1" thickBot="1">
      <c r="A210" s="670" t="s">
        <v>512</v>
      </c>
      <c r="B210" s="670" t="s">
        <v>233</v>
      </c>
      <c r="C210" s="672" t="s">
        <v>1918</v>
      </c>
      <c r="D210" s="653">
        <v>12879.905477494955</v>
      </c>
    </row>
    <row r="211" spans="1:4" ht="16.5" thickTop="1" thickBot="1">
      <c r="A211" s="670" t="s">
        <v>511</v>
      </c>
      <c r="B211" s="670" t="s">
        <v>233</v>
      </c>
      <c r="C211" s="672" t="s">
        <v>1917</v>
      </c>
      <c r="D211" s="653">
        <v>5347.2055515991342</v>
      </c>
    </row>
    <row r="212" spans="1:4" ht="16.5" thickTop="1" thickBot="1">
      <c r="A212" s="670" t="s">
        <v>519</v>
      </c>
      <c r="B212" s="670" t="s">
        <v>387</v>
      </c>
      <c r="C212" s="672" t="s">
        <v>520</v>
      </c>
      <c r="D212" s="653">
        <v>21986.864932562228</v>
      </c>
    </row>
    <row r="213" spans="1:4" ht="16.5" thickTop="1" thickBot="1">
      <c r="A213" s="670" t="s">
        <v>515</v>
      </c>
      <c r="B213" s="670" t="s">
        <v>387</v>
      </c>
      <c r="C213" s="672" t="s">
        <v>516</v>
      </c>
      <c r="D213" s="653">
        <v>34013.680050673764</v>
      </c>
    </row>
    <row r="214" spans="1:4" ht="16.5" thickTop="1" thickBot="1">
      <c r="A214" s="670" t="s">
        <v>513</v>
      </c>
      <c r="B214" s="670" t="s">
        <v>387</v>
      </c>
      <c r="C214" s="672" t="s">
        <v>514</v>
      </c>
      <c r="D214" s="653">
        <v>33529.969022157398</v>
      </c>
    </row>
    <row r="215" spans="1:4" ht="16.5" thickTop="1" thickBot="1">
      <c r="A215" s="670" t="s">
        <v>521</v>
      </c>
      <c r="B215" s="670" t="s">
        <v>387</v>
      </c>
      <c r="C215" s="672" t="s">
        <v>522</v>
      </c>
      <c r="D215" s="653">
        <v>54945.175466473011</v>
      </c>
    </row>
    <row r="216" spans="1:4" ht="16.5" thickTop="1" thickBot="1">
      <c r="A216" s="670" t="s">
        <v>525</v>
      </c>
      <c r="B216" s="670" t="s">
        <v>387</v>
      </c>
      <c r="C216" s="672" t="s">
        <v>526</v>
      </c>
      <c r="D216" s="653">
        <v>79482.247742266423</v>
      </c>
    </row>
    <row r="217" spans="1:4" ht="16.5" thickTop="1" thickBot="1">
      <c r="A217" s="670" t="s">
        <v>527</v>
      </c>
      <c r="B217" s="670" t="s">
        <v>387</v>
      </c>
      <c r="C217" s="672" t="s">
        <v>528</v>
      </c>
      <c r="D217" s="653">
        <v>74737.038921832587</v>
      </c>
    </row>
    <row r="218" spans="1:4" ht="16.5" thickTop="1" thickBot="1">
      <c r="A218" s="670" t="s">
        <v>529</v>
      </c>
      <c r="B218" s="670" t="s">
        <v>387</v>
      </c>
      <c r="C218" s="672" t="s">
        <v>530</v>
      </c>
      <c r="D218" s="653">
        <v>71771.283409061478</v>
      </c>
    </row>
    <row r="219" spans="1:4" ht="16.5" thickTop="1" thickBot="1">
      <c r="A219" s="670" t="s">
        <v>531</v>
      </c>
      <c r="B219" s="670" t="s">
        <v>387</v>
      </c>
      <c r="C219" s="672" t="s">
        <v>532</v>
      </c>
      <c r="D219" s="653">
        <v>54945.175466473011</v>
      </c>
    </row>
    <row r="220" spans="1:4" ht="16.5" thickTop="1" thickBot="1">
      <c r="A220" s="670" t="s">
        <v>523</v>
      </c>
      <c r="B220" s="670" t="s">
        <v>387</v>
      </c>
      <c r="C220" s="672" t="s">
        <v>524</v>
      </c>
      <c r="D220" s="653">
        <v>50417.843717109303</v>
      </c>
    </row>
    <row r="221" spans="1:4" ht="16.5" thickTop="1" thickBot="1">
      <c r="A221" s="670" t="s">
        <v>533</v>
      </c>
      <c r="B221" s="670" t="s">
        <v>387</v>
      </c>
      <c r="C221" s="672" t="s">
        <v>534</v>
      </c>
      <c r="D221" s="653">
        <v>50417.843717109303</v>
      </c>
    </row>
    <row r="222" spans="1:4" ht="16.5" thickTop="1" thickBot="1">
      <c r="A222" s="670" t="s">
        <v>540</v>
      </c>
      <c r="B222" s="670" t="s">
        <v>387</v>
      </c>
      <c r="C222" s="672" t="s">
        <v>541</v>
      </c>
      <c r="D222" s="653">
        <v>22592.603061454316</v>
      </c>
    </row>
    <row r="223" spans="1:4" ht="16.5" thickTop="1" thickBot="1">
      <c r="A223" s="670" t="s">
        <v>551</v>
      </c>
      <c r="B223" s="670" t="s">
        <v>387</v>
      </c>
      <c r="C223" s="672" t="s">
        <v>1856</v>
      </c>
      <c r="D223" s="653">
        <v>6491.0875373858817</v>
      </c>
    </row>
    <row r="224" spans="1:4" ht="16.5" thickTop="1" thickBot="1">
      <c r="A224" s="670" t="s">
        <v>535</v>
      </c>
      <c r="B224" s="670" t="s">
        <v>387</v>
      </c>
      <c r="C224" s="672" t="s">
        <v>2280</v>
      </c>
      <c r="D224" s="653">
        <v>29097.978615867745</v>
      </c>
    </row>
    <row r="225" spans="1:4" ht="16.5" thickTop="1" thickBot="1">
      <c r="A225" s="670" t="s">
        <v>536</v>
      </c>
      <c r="B225" s="670" t="s">
        <v>387</v>
      </c>
      <c r="C225" s="672" t="s">
        <v>2281</v>
      </c>
      <c r="D225" s="653">
        <v>47004.426994863279</v>
      </c>
    </row>
    <row r="226" spans="1:4" ht="16.5" thickTop="1" thickBot="1">
      <c r="A226" s="670" t="s">
        <v>537</v>
      </c>
      <c r="B226" s="670" t="s">
        <v>387</v>
      </c>
      <c r="C226" s="672" t="s">
        <v>1919</v>
      </c>
      <c r="D226" s="653">
        <v>52264.446206193214</v>
      </c>
    </row>
    <row r="227" spans="1:4" ht="16.5" thickTop="1" thickBot="1">
      <c r="A227" s="670" t="s">
        <v>538</v>
      </c>
      <c r="B227" s="670" t="s">
        <v>387</v>
      </c>
      <c r="C227" s="672" t="s">
        <v>2282</v>
      </c>
      <c r="D227" s="653">
        <v>28582.924412330896</v>
      </c>
    </row>
    <row r="228" spans="1:4" ht="16.5" thickTop="1" thickBot="1">
      <c r="A228" s="670" t="s">
        <v>539</v>
      </c>
      <c r="B228" s="670" t="s">
        <v>387</v>
      </c>
      <c r="C228" s="672" t="s">
        <v>2283</v>
      </c>
      <c r="D228" s="653">
        <v>83936.47677654156</v>
      </c>
    </row>
    <row r="229" spans="1:4" ht="16.5" thickTop="1" thickBot="1">
      <c r="A229" s="670" t="s">
        <v>542</v>
      </c>
      <c r="B229" s="670" t="s">
        <v>387</v>
      </c>
      <c r="C229" s="672" t="s">
        <v>543</v>
      </c>
      <c r="D229" s="653">
        <v>54502.752253567654</v>
      </c>
    </row>
    <row r="230" spans="1:4" ht="16.5" thickTop="1" thickBot="1">
      <c r="A230" s="670" t="s">
        <v>544</v>
      </c>
      <c r="B230" s="670" t="s">
        <v>387</v>
      </c>
      <c r="C230" s="672" t="s">
        <v>545</v>
      </c>
      <c r="D230" s="653">
        <v>58531.703138841651</v>
      </c>
    </row>
    <row r="231" spans="1:4" ht="16.5" thickTop="1" thickBot="1">
      <c r="A231" s="670" t="s">
        <v>517</v>
      </c>
      <c r="B231" s="670" t="s">
        <v>387</v>
      </c>
      <c r="C231" s="672" t="s">
        <v>518</v>
      </c>
      <c r="D231" s="653">
        <v>54945.175466473011</v>
      </c>
    </row>
    <row r="232" spans="1:4" ht="16.5" thickTop="1" thickBot="1">
      <c r="A232" s="670" t="s">
        <v>546</v>
      </c>
      <c r="B232" s="670" t="s">
        <v>387</v>
      </c>
      <c r="C232" s="672" t="s">
        <v>547</v>
      </c>
      <c r="D232" s="653">
        <v>39170.355829052729</v>
      </c>
    </row>
    <row r="233" spans="1:4" ht="16.5" thickTop="1" thickBot="1">
      <c r="A233" s="670" t="s">
        <v>548</v>
      </c>
      <c r="B233" s="670" t="s">
        <v>387</v>
      </c>
      <c r="C233" s="672" t="s">
        <v>549</v>
      </c>
      <c r="D233" s="653">
        <v>35812.896757991068</v>
      </c>
    </row>
    <row r="234" spans="1:4" ht="16.5" thickTop="1" thickBot="1">
      <c r="A234" s="670" t="s">
        <v>550</v>
      </c>
      <c r="B234" s="670" t="s">
        <v>387</v>
      </c>
      <c r="C234" s="672" t="s">
        <v>2284</v>
      </c>
      <c r="D234" s="653">
        <v>22383.060473744416</v>
      </c>
    </row>
    <row r="235" spans="1:4" ht="16.5" thickTop="1" thickBot="1">
      <c r="A235" s="670" t="s">
        <v>552</v>
      </c>
      <c r="B235" s="670" t="s">
        <v>144</v>
      </c>
      <c r="C235" s="672" t="s">
        <v>553</v>
      </c>
      <c r="D235" s="653">
        <v>1074.386902739732</v>
      </c>
    </row>
    <row r="236" spans="1:4" ht="16.5" thickTop="1" thickBot="1">
      <c r="A236" s="670" t="s">
        <v>556</v>
      </c>
      <c r="B236" s="670" t="s">
        <v>387</v>
      </c>
      <c r="C236" s="672" t="s">
        <v>2285</v>
      </c>
      <c r="D236" s="653">
        <v>535732.95667395415</v>
      </c>
    </row>
    <row r="237" spans="1:4" ht="16.5" thickTop="1" thickBot="1">
      <c r="A237" s="670" t="s">
        <v>557</v>
      </c>
      <c r="B237" s="670" t="s">
        <v>387</v>
      </c>
      <c r="C237" s="672" t="s">
        <v>2286</v>
      </c>
      <c r="D237" s="653">
        <v>481851.3343485329</v>
      </c>
    </row>
    <row r="238" spans="1:4" ht="16.5" thickTop="1" thickBot="1">
      <c r="A238" s="670" t="s">
        <v>558</v>
      </c>
      <c r="B238" s="670" t="s">
        <v>387</v>
      </c>
      <c r="C238" s="672" t="s">
        <v>2287</v>
      </c>
      <c r="D238" s="653">
        <v>495829.55561438639</v>
      </c>
    </row>
    <row r="239" spans="1:4" ht="16.5" thickTop="1" thickBot="1">
      <c r="A239" s="670" t="s">
        <v>570</v>
      </c>
      <c r="B239" s="670" t="s">
        <v>571</v>
      </c>
      <c r="C239" s="672" t="s">
        <v>572</v>
      </c>
      <c r="D239" s="653">
        <v>427180.70914141223</v>
      </c>
    </row>
    <row r="240" spans="1:4" ht="16.5" thickTop="1" thickBot="1">
      <c r="A240" s="670" t="s">
        <v>559</v>
      </c>
      <c r="B240" s="670" t="s">
        <v>387</v>
      </c>
      <c r="C240" s="672" t="s">
        <v>1920</v>
      </c>
      <c r="D240" s="653">
        <v>421124.97213024064</v>
      </c>
    </row>
    <row r="241" spans="1:4" ht="16.5" thickTop="1" thickBot="1">
      <c r="A241" s="670" t="s">
        <v>560</v>
      </c>
      <c r="B241" s="670" t="s">
        <v>387</v>
      </c>
      <c r="C241" s="672" t="s">
        <v>2011</v>
      </c>
      <c r="D241" s="653">
        <v>291335.67682020995</v>
      </c>
    </row>
    <row r="242" spans="1:4" ht="16.5" thickTop="1" thickBot="1">
      <c r="A242" s="671" t="s">
        <v>2013</v>
      </c>
      <c r="B242" s="670" t="s">
        <v>387</v>
      </c>
      <c r="C242" s="672" t="s">
        <v>2012</v>
      </c>
      <c r="D242" s="653">
        <v>368579.61851510196</v>
      </c>
    </row>
    <row r="243" spans="1:4" ht="16.5" thickTop="1" thickBot="1">
      <c r="A243" s="670" t="s">
        <v>561</v>
      </c>
      <c r="B243" s="670" t="s">
        <v>387</v>
      </c>
      <c r="C243" s="672" t="s">
        <v>562</v>
      </c>
      <c r="D243" s="653">
        <v>525249.7130902122</v>
      </c>
    </row>
    <row r="244" spans="1:4" ht="16.5" thickTop="1" thickBot="1">
      <c r="A244" s="670" t="s">
        <v>563</v>
      </c>
      <c r="B244" s="670" t="s">
        <v>387</v>
      </c>
      <c r="C244" s="672" t="s">
        <v>564</v>
      </c>
      <c r="D244" s="653">
        <v>529828.4777124183</v>
      </c>
    </row>
    <row r="245" spans="1:4" ht="16.5" thickTop="1" thickBot="1">
      <c r="A245" s="670" t="s">
        <v>565</v>
      </c>
      <c r="B245" s="670" t="s">
        <v>387</v>
      </c>
      <c r="C245" s="672" t="s">
        <v>566</v>
      </c>
      <c r="D245" s="653">
        <v>516746.29307754379</v>
      </c>
    </row>
    <row r="246" spans="1:4" ht="16.5" thickTop="1" thickBot="1">
      <c r="A246" s="670" t="s">
        <v>567</v>
      </c>
      <c r="B246" s="670" t="s">
        <v>387</v>
      </c>
      <c r="C246" s="672" t="s">
        <v>2014</v>
      </c>
      <c r="D246" s="653">
        <v>297616.36358914262</v>
      </c>
    </row>
    <row r="247" spans="1:4" ht="16.5" thickTop="1" thickBot="1">
      <c r="A247" s="670" t="s">
        <v>568</v>
      </c>
      <c r="B247" s="670" t="s">
        <v>387</v>
      </c>
      <c r="C247" s="672" t="s">
        <v>569</v>
      </c>
      <c r="D247" s="653">
        <v>300851.8349806224</v>
      </c>
    </row>
    <row r="248" spans="1:4" ht="16.5" thickTop="1" thickBot="1">
      <c r="A248" s="670" t="s">
        <v>573</v>
      </c>
      <c r="B248" s="670" t="s">
        <v>387</v>
      </c>
      <c r="C248" s="672" t="s">
        <v>574</v>
      </c>
      <c r="D248" s="653">
        <v>297082.52759684384</v>
      </c>
    </row>
    <row r="249" spans="1:4" ht="16.5" thickTop="1" thickBot="1">
      <c r="A249" s="670" t="s">
        <v>575</v>
      </c>
      <c r="B249" s="670" t="s">
        <v>387</v>
      </c>
      <c r="C249" s="672" t="s">
        <v>576</v>
      </c>
      <c r="D249" s="653">
        <v>350294.89641410008</v>
      </c>
    </row>
    <row r="250" spans="1:4" ht="16.5" thickTop="1" thickBot="1">
      <c r="A250" s="670" t="s">
        <v>577</v>
      </c>
      <c r="B250" s="670" t="s">
        <v>387</v>
      </c>
      <c r="C250" s="672" t="s">
        <v>578</v>
      </c>
      <c r="D250" s="653">
        <v>342371.29300639458</v>
      </c>
    </row>
    <row r="251" spans="1:4" ht="16.5" thickTop="1" thickBot="1">
      <c r="A251" s="670" t="s">
        <v>579</v>
      </c>
      <c r="B251" s="670" t="s">
        <v>387</v>
      </c>
      <c r="C251" s="672" t="s">
        <v>580</v>
      </c>
      <c r="D251" s="653">
        <v>253823.9057722617</v>
      </c>
    </row>
    <row r="252" spans="1:4" ht="16.5" thickTop="1" thickBot="1">
      <c r="A252" s="670" t="s">
        <v>581</v>
      </c>
      <c r="B252" s="670" t="s">
        <v>387</v>
      </c>
      <c r="C252" s="672" t="s">
        <v>2288</v>
      </c>
      <c r="D252" s="653">
        <v>383961.25767265912</v>
      </c>
    </row>
    <row r="253" spans="1:4" ht="16.5" thickTop="1" thickBot="1">
      <c r="A253" s="670" t="s">
        <v>582</v>
      </c>
      <c r="B253" s="670" t="s">
        <v>387</v>
      </c>
      <c r="C253" s="672" t="s">
        <v>2289</v>
      </c>
      <c r="D253" s="653">
        <v>202230.95138028081</v>
      </c>
    </row>
    <row r="254" spans="1:4" ht="16.5" thickTop="1" thickBot="1">
      <c r="A254" s="670" t="s">
        <v>584</v>
      </c>
      <c r="B254" s="670" t="s">
        <v>233</v>
      </c>
      <c r="C254" s="672" t="s">
        <v>1921</v>
      </c>
      <c r="D254" s="653">
        <v>15891.972936358536</v>
      </c>
    </row>
    <row r="255" spans="1:4" ht="16.5" thickTop="1" thickBot="1">
      <c r="A255" s="670" t="s">
        <v>583</v>
      </c>
      <c r="B255" s="670" t="s">
        <v>387</v>
      </c>
      <c r="C255" s="672" t="s">
        <v>2290</v>
      </c>
      <c r="D255" s="653">
        <v>476790.52437541942</v>
      </c>
    </row>
    <row r="256" spans="1:4" ht="16.5" thickTop="1" thickBot="1">
      <c r="A256" s="670" t="s">
        <v>554</v>
      </c>
      <c r="B256" s="670" t="s">
        <v>387</v>
      </c>
      <c r="C256" s="672" t="s">
        <v>555</v>
      </c>
      <c r="D256" s="653">
        <v>387898.43800999073</v>
      </c>
    </row>
    <row r="257" spans="1:4" ht="16.5" thickTop="1" thickBot="1">
      <c r="A257" s="670" t="s">
        <v>585</v>
      </c>
      <c r="B257" s="670" t="s">
        <v>387</v>
      </c>
      <c r="C257" s="672" t="s">
        <v>586</v>
      </c>
      <c r="D257" s="653">
        <v>349175.74339041294</v>
      </c>
    </row>
    <row r="258" spans="1:4" ht="16.5" thickTop="1" thickBot="1">
      <c r="A258" s="670" t="s">
        <v>587</v>
      </c>
      <c r="B258" s="670" t="s">
        <v>387</v>
      </c>
      <c r="C258" s="672" t="s">
        <v>588</v>
      </c>
      <c r="D258" s="653">
        <v>365381.07917340379</v>
      </c>
    </row>
    <row r="259" spans="1:4" ht="16.5" thickTop="1" thickBot="1">
      <c r="A259" s="670" t="s">
        <v>497</v>
      </c>
      <c r="B259" s="670" t="s">
        <v>387</v>
      </c>
      <c r="C259" s="672" t="s">
        <v>498</v>
      </c>
      <c r="D259" s="653">
        <v>370126.28799383767</v>
      </c>
    </row>
    <row r="260" spans="1:4" ht="16.5" thickTop="1" thickBot="1">
      <c r="A260" s="670" t="s">
        <v>1669</v>
      </c>
      <c r="B260" s="670" t="s">
        <v>387</v>
      </c>
      <c r="C260" s="672" t="s">
        <v>1670</v>
      </c>
      <c r="D260" s="653">
        <v>378363.2542481756</v>
      </c>
    </row>
    <row r="261" spans="1:4" ht="16.5" thickTop="1" thickBot="1">
      <c r="A261" s="670" t="s">
        <v>499</v>
      </c>
      <c r="B261" s="670" t="s">
        <v>377</v>
      </c>
      <c r="C261" s="672" t="s">
        <v>500</v>
      </c>
      <c r="D261" s="653">
        <v>2148.773805479464</v>
      </c>
    </row>
    <row r="262" spans="1:4" ht="31.5" thickTop="1" thickBot="1">
      <c r="A262" s="670" t="s">
        <v>589</v>
      </c>
      <c r="B262" s="670" t="s">
        <v>377</v>
      </c>
      <c r="C262" s="672" t="s">
        <v>2291</v>
      </c>
      <c r="D262" s="653">
        <v>2562.8604242437355</v>
      </c>
    </row>
    <row r="263" spans="1:4" ht="16.5" thickTop="1" thickBot="1">
      <c r="A263" s="670" t="s">
        <v>590</v>
      </c>
      <c r="B263" s="670" t="s">
        <v>233</v>
      </c>
      <c r="C263" s="672" t="s">
        <v>2292</v>
      </c>
      <c r="D263" s="653">
        <v>53831.260439355319</v>
      </c>
    </row>
    <row r="264" spans="1:4" ht="16.5" thickTop="1" thickBot="1">
      <c r="A264" s="670" t="s">
        <v>591</v>
      </c>
      <c r="B264" s="670" t="s">
        <v>377</v>
      </c>
      <c r="C264" s="672" t="s">
        <v>2293</v>
      </c>
      <c r="D264" s="653">
        <v>12982.175074771763</v>
      </c>
    </row>
    <row r="265" spans="1:4" ht="16.5" thickTop="1" thickBot="1">
      <c r="A265" s="670" t="s">
        <v>592</v>
      </c>
      <c r="B265" s="670" t="s">
        <v>144</v>
      </c>
      <c r="C265" s="672" t="s">
        <v>2294</v>
      </c>
      <c r="D265" s="653">
        <v>8091.4763612586066</v>
      </c>
    </row>
    <row r="266" spans="1:4" ht="16.5" thickTop="1" thickBot="1">
      <c r="A266" s="670" t="s">
        <v>593</v>
      </c>
      <c r="B266" s="670" t="s">
        <v>92</v>
      </c>
      <c r="C266" s="672" t="s">
        <v>2295</v>
      </c>
      <c r="D266" s="653">
        <v>38946.525224315286</v>
      </c>
    </row>
    <row r="267" spans="1:4" ht="16.5" thickTop="1" thickBot="1">
      <c r="A267" s="670" t="s">
        <v>594</v>
      </c>
      <c r="B267" s="670" t="s">
        <v>92</v>
      </c>
      <c r="C267" s="672" t="s">
        <v>2296</v>
      </c>
      <c r="D267" s="653">
        <v>49802.309554081323</v>
      </c>
    </row>
    <row r="268" spans="1:4" ht="16.5" thickTop="1" thickBot="1">
      <c r="A268" s="670" t="s">
        <v>595</v>
      </c>
      <c r="B268" s="670" t="s">
        <v>92</v>
      </c>
      <c r="C268" s="672" t="s">
        <v>2297</v>
      </c>
      <c r="D268" s="653">
        <v>62896.399931221807</v>
      </c>
    </row>
    <row r="269" spans="1:4" ht="16.5" thickTop="1" thickBot="1">
      <c r="A269" s="670" t="s">
        <v>596</v>
      </c>
      <c r="B269" s="670" t="s">
        <v>377</v>
      </c>
      <c r="C269" s="672" t="s">
        <v>597</v>
      </c>
      <c r="D269" s="653">
        <v>41862.990831598487</v>
      </c>
    </row>
    <row r="270" spans="1:4" ht="16.5" thickTop="1" thickBot="1">
      <c r="A270" s="670" t="s">
        <v>599</v>
      </c>
      <c r="B270" s="670" t="s">
        <v>144</v>
      </c>
      <c r="C270" s="672" t="s">
        <v>600</v>
      </c>
      <c r="D270" s="653">
        <v>166082.30871518355</v>
      </c>
    </row>
    <row r="271" spans="1:4" ht="16.5" thickTop="1" thickBot="1">
      <c r="A271" s="670" t="s">
        <v>601</v>
      </c>
      <c r="B271" s="670" t="s">
        <v>387</v>
      </c>
      <c r="C271" s="672" t="s">
        <v>1922</v>
      </c>
      <c r="D271" s="653">
        <v>66359.656396212697</v>
      </c>
    </row>
    <row r="272" spans="1:4" ht="16.5" thickTop="1" thickBot="1">
      <c r="A272" s="670" t="s">
        <v>598</v>
      </c>
      <c r="B272" s="670" t="s">
        <v>387</v>
      </c>
      <c r="C272" s="672" t="s">
        <v>2298</v>
      </c>
      <c r="D272" s="653">
        <v>66359.656396212697</v>
      </c>
    </row>
    <row r="273" spans="1:4" ht="16.5" thickTop="1" thickBot="1">
      <c r="A273" s="670" t="s">
        <v>602</v>
      </c>
      <c r="B273" s="670" t="s">
        <v>387</v>
      </c>
      <c r="C273" s="672" t="s">
        <v>2299</v>
      </c>
      <c r="D273" s="653">
        <v>70083.131972542105</v>
      </c>
    </row>
    <row r="274" spans="1:4" ht="16.5" thickTop="1" thickBot="1">
      <c r="A274" s="670" t="s">
        <v>603</v>
      </c>
      <c r="B274" s="670" t="s">
        <v>144</v>
      </c>
      <c r="C274" s="672" t="s">
        <v>2300</v>
      </c>
      <c r="D274" s="653">
        <v>80488.049354128307</v>
      </c>
    </row>
    <row r="275" spans="1:4" ht="16.5" thickTop="1" thickBot="1">
      <c r="A275" s="670" t="s">
        <v>604</v>
      </c>
      <c r="B275" s="670" t="s">
        <v>144</v>
      </c>
      <c r="C275" s="672" t="s">
        <v>2301</v>
      </c>
      <c r="D275" s="653">
        <v>67708.757933076864</v>
      </c>
    </row>
    <row r="276" spans="1:4" ht="16.5" thickTop="1" thickBot="1">
      <c r="A276" s="670" t="s">
        <v>605</v>
      </c>
      <c r="B276" s="670" t="s">
        <v>606</v>
      </c>
      <c r="C276" s="672" t="s">
        <v>2302</v>
      </c>
      <c r="D276" s="653">
        <v>85034.200126684431</v>
      </c>
    </row>
    <row r="277" spans="1:4" ht="16.5" thickTop="1" thickBot="1">
      <c r="A277" s="670" t="s">
        <v>607</v>
      </c>
      <c r="B277" s="670" t="s">
        <v>606</v>
      </c>
      <c r="C277" s="672" t="s">
        <v>1923</v>
      </c>
      <c r="D277" s="653">
        <v>63926.020713014055</v>
      </c>
    </row>
    <row r="278" spans="1:4" ht="16.5" thickTop="1" thickBot="1">
      <c r="A278" s="670" t="s">
        <v>608</v>
      </c>
      <c r="B278" s="670" t="s">
        <v>606</v>
      </c>
      <c r="C278" s="672" t="s">
        <v>609</v>
      </c>
      <c r="D278" s="653">
        <v>45787.646222060837</v>
      </c>
    </row>
    <row r="279" spans="1:4" ht="16.5" thickTop="1" thickBot="1">
      <c r="A279" s="670" t="s">
        <v>501</v>
      </c>
      <c r="B279" s="670" t="s">
        <v>141</v>
      </c>
      <c r="C279" s="672" t="s">
        <v>502</v>
      </c>
      <c r="D279" s="653">
        <v>57055.914499998988</v>
      </c>
    </row>
    <row r="280" spans="1:4" ht="16.5" thickTop="1" thickBot="1">
      <c r="A280" s="670" t="s">
        <v>503</v>
      </c>
      <c r="B280" s="670" t="s">
        <v>141</v>
      </c>
      <c r="C280" s="672" t="s">
        <v>504</v>
      </c>
      <c r="D280" s="653">
        <v>52040.615601455771</v>
      </c>
    </row>
    <row r="281" spans="1:4" ht="16.5" thickTop="1" thickBot="1">
      <c r="A281" s="670" t="s">
        <v>610</v>
      </c>
      <c r="B281" s="670" t="s">
        <v>92</v>
      </c>
      <c r="C281" s="672" t="s">
        <v>2303</v>
      </c>
      <c r="D281" s="653">
        <v>77333.473936786962</v>
      </c>
    </row>
    <row r="282" spans="1:4" ht="16.5" thickTop="1" thickBot="1">
      <c r="A282" s="670" t="s">
        <v>611</v>
      </c>
      <c r="B282" s="670" t="s">
        <v>377</v>
      </c>
      <c r="C282" s="672" t="s">
        <v>2304</v>
      </c>
      <c r="D282" s="653">
        <v>7722.1558634418243</v>
      </c>
    </row>
    <row r="283" spans="1:4" ht="16.5" thickTop="1" thickBot="1">
      <c r="A283" s="670" t="s">
        <v>612</v>
      </c>
      <c r="B283" s="670" t="s">
        <v>144</v>
      </c>
      <c r="C283" s="672" t="s">
        <v>2305</v>
      </c>
      <c r="D283" s="653">
        <v>5189.2665718335656</v>
      </c>
    </row>
    <row r="284" spans="1:4" ht="16.5" thickTop="1" thickBot="1">
      <c r="A284" s="670" t="s">
        <v>613</v>
      </c>
      <c r="B284" s="670" t="s">
        <v>92</v>
      </c>
      <c r="C284" s="672" t="s">
        <v>614</v>
      </c>
      <c r="D284" s="653">
        <v>9736.6313060788216</v>
      </c>
    </row>
    <row r="285" spans="1:4" ht="16.5" thickTop="1" thickBot="1">
      <c r="A285" s="670" t="s">
        <v>615</v>
      </c>
      <c r="B285" s="670" t="s">
        <v>92</v>
      </c>
      <c r="C285" s="672" t="s">
        <v>2306</v>
      </c>
      <c r="D285" s="653">
        <v>156986.21561849429</v>
      </c>
    </row>
    <row r="286" spans="1:4" ht="16.5" thickTop="1" thickBot="1">
      <c r="A286" s="670" t="s">
        <v>616</v>
      </c>
      <c r="B286" s="670" t="s">
        <v>92</v>
      </c>
      <c r="C286" s="672" t="s">
        <v>617</v>
      </c>
      <c r="D286" s="653">
        <v>366301.1697764867</v>
      </c>
    </row>
    <row r="287" spans="1:4" ht="16.5" thickTop="1" thickBot="1">
      <c r="A287" s="670" t="s">
        <v>620</v>
      </c>
      <c r="B287" s="670" t="s">
        <v>92</v>
      </c>
      <c r="C287" s="672" t="s">
        <v>621</v>
      </c>
      <c r="D287" s="653">
        <v>34065.349183265294</v>
      </c>
    </row>
    <row r="288" spans="1:4" ht="16.5" thickTop="1" thickBot="1">
      <c r="A288" s="670" t="s">
        <v>618</v>
      </c>
      <c r="B288" s="670" t="s">
        <v>92</v>
      </c>
      <c r="C288" s="672" t="s">
        <v>2307</v>
      </c>
      <c r="D288" s="653">
        <v>34065.349183265294</v>
      </c>
    </row>
    <row r="289" spans="1:4" ht="16.5" thickTop="1" thickBot="1">
      <c r="A289" s="670" t="s">
        <v>619</v>
      </c>
      <c r="B289" s="670" t="s">
        <v>92</v>
      </c>
      <c r="C289" s="672" t="s">
        <v>2308</v>
      </c>
      <c r="D289" s="653">
        <v>111198.56939643348</v>
      </c>
    </row>
    <row r="290" spans="1:4" ht="16.5" thickTop="1" thickBot="1">
      <c r="A290" s="670" t="s">
        <v>622</v>
      </c>
      <c r="B290" s="670" t="s">
        <v>454</v>
      </c>
      <c r="C290" s="672" t="s">
        <v>623</v>
      </c>
      <c r="D290" s="653">
        <v>2462.5288724469701</v>
      </c>
    </row>
    <row r="291" spans="1:4" ht="16.5" thickTop="1" thickBot="1">
      <c r="A291" s="670" t="s">
        <v>624</v>
      </c>
      <c r="B291" s="670" t="s">
        <v>422</v>
      </c>
      <c r="C291" s="672" t="s">
        <v>1924</v>
      </c>
      <c r="D291" s="653">
        <v>81261.701049929121</v>
      </c>
    </row>
    <row r="292" spans="1:4" ht="16.5" thickTop="1" thickBot="1">
      <c r="A292" s="670" t="s">
        <v>625</v>
      </c>
      <c r="B292" s="670" t="s">
        <v>377</v>
      </c>
      <c r="C292" s="672" t="s">
        <v>2309</v>
      </c>
      <c r="D292" s="653">
        <v>1343.1042891804514</v>
      </c>
    </row>
    <row r="293" spans="1:4" ht="16.5" thickTop="1" thickBot="1">
      <c r="A293" s="670" t="s">
        <v>626</v>
      </c>
      <c r="B293" s="670" t="s">
        <v>377</v>
      </c>
      <c r="C293" s="672" t="s">
        <v>1925</v>
      </c>
      <c r="D293" s="653">
        <v>9087.5225523402351</v>
      </c>
    </row>
    <row r="294" spans="1:4" ht="16.5" thickTop="1" thickBot="1">
      <c r="A294" s="670" t="s">
        <v>627</v>
      </c>
      <c r="B294" s="670" t="s">
        <v>92</v>
      </c>
      <c r="C294" s="672" t="s">
        <v>628</v>
      </c>
      <c r="D294" s="653">
        <v>1835.4109588470421</v>
      </c>
    </row>
    <row r="295" spans="1:4" ht="16.5" thickTop="1" thickBot="1">
      <c r="A295" s="670" t="s">
        <v>633</v>
      </c>
      <c r="B295" s="670" t="s">
        <v>92</v>
      </c>
      <c r="C295" s="672" t="s">
        <v>1926</v>
      </c>
      <c r="D295" s="653">
        <v>78493.107809247143</v>
      </c>
    </row>
    <row r="296" spans="1:4" ht="16.5" thickTop="1" thickBot="1">
      <c r="A296" s="670" t="s">
        <v>629</v>
      </c>
      <c r="B296" s="670" t="s">
        <v>92</v>
      </c>
      <c r="C296" s="672" t="s">
        <v>630</v>
      </c>
      <c r="D296" s="653">
        <v>83936.47677654156</v>
      </c>
    </row>
    <row r="297" spans="1:4" ht="16.5" thickTop="1" thickBot="1">
      <c r="A297" s="670" t="s">
        <v>631</v>
      </c>
      <c r="B297" s="670" t="s">
        <v>92</v>
      </c>
      <c r="C297" s="672" t="s">
        <v>632</v>
      </c>
      <c r="D297" s="653">
        <v>76102.405610731032</v>
      </c>
    </row>
    <row r="298" spans="1:4" ht="16.5" thickTop="1" thickBot="1">
      <c r="A298" s="670" t="s">
        <v>646</v>
      </c>
      <c r="B298" s="670" t="s">
        <v>144</v>
      </c>
      <c r="C298" s="672" t="s">
        <v>647</v>
      </c>
      <c r="D298" s="653">
        <v>5148.1039089612168</v>
      </c>
    </row>
    <row r="299" spans="1:4" ht="16.5" thickTop="1" thickBot="1">
      <c r="A299" s="670" t="s">
        <v>634</v>
      </c>
      <c r="B299" s="670" t="s">
        <v>377</v>
      </c>
      <c r="C299" s="672" t="s">
        <v>635</v>
      </c>
      <c r="D299" s="653">
        <v>62794.486247397726</v>
      </c>
    </row>
    <row r="300" spans="1:4" ht="16.5" thickTop="1" thickBot="1">
      <c r="A300" s="670" t="s">
        <v>650</v>
      </c>
      <c r="B300" s="670" t="s">
        <v>377</v>
      </c>
      <c r="C300" s="672" t="s">
        <v>651</v>
      </c>
      <c r="D300" s="653">
        <v>62794.486247397726</v>
      </c>
    </row>
    <row r="301" spans="1:4" ht="31.5" thickTop="1" thickBot="1">
      <c r="A301" s="670" t="s">
        <v>652</v>
      </c>
      <c r="B301" s="670" t="s">
        <v>92</v>
      </c>
      <c r="C301" s="672" t="s">
        <v>2310</v>
      </c>
      <c r="D301" s="653">
        <v>373967.32997252315</v>
      </c>
    </row>
    <row r="302" spans="1:4" ht="31.5" thickTop="1" thickBot="1">
      <c r="A302" s="670" t="s">
        <v>653</v>
      </c>
      <c r="B302" s="670" t="s">
        <v>92</v>
      </c>
      <c r="C302" s="672" t="s">
        <v>2311</v>
      </c>
      <c r="D302" s="653">
        <v>326727.56125599128</v>
      </c>
    </row>
    <row r="303" spans="1:4" ht="31.5" thickTop="1" thickBot="1">
      <c r="A303" s="670" t="s">
        <v>654</v>
      </c>
      <c r="B303" s="670" t="s">
        <v>92</v>
      </c>
      <c r="C303" s="672" t="s">
        <v>2312</v>
      </c>
      <c r="D303" s="653">
        <v>199830.3702977084</v>
      </c>
    </row>
    <row r="304" spans="1:4" ht="31.5" thickTop="1" thickBot="1">
      <c r="A304" s="670" t="s">
        <v>655</v>
      </c>
      <c r="B304" s="670" t="s">
        <v>92</v>
      </c>
      <c r="C304" s="672" t="s">
        <v>2313</v>
      </c>
      <c r="D304" s="653">
        <v>365381.07917340379</v>
      </c>
    </row>
    <row r="305" spans="1:4" ht="31.5" thickTop="1" thickBot="1">
      <c r="A305" s="670" t="s">
        <v>656</v>
      </c>
      <c r="B305" s="670" t="s">
        <v>92</v>
      </c>
      <c r="C305" s="672" t="s">
        <v>2314</v>
      </c>
      <c r="D305" s="653">
        <v>392465.53904623579</v>
      </c>
    </row>
    <row r="306" spans="1:4" ht="31.5" thickTop="1" thickBot="1">
      <c r="A306" s="670" t="s">
        <v>657</v>
      </c>
      <c r="B306" s="670" t="s">
        <v>233</v>
      </c>
      <c r="C306" s="672" t="s">
        <v>2315</v>
      </c>
      <c r="D306" s="653">
        <v>446683.06973218569</v>
      </c>
    </row>
    <row r="307" spans="1:4" ht="16.5" thickTop="1" thickBot="1">
      <c r="A307" s="670" t="s">
        <v>658</v>
      </c>
      <c r="B307" s="670" t="s">
        <v>92</v>
      </c>
      <c r="C307" s="672" t="s">
        <v>659</v>
      </c>
      <c r="D307" s="653">
        <v>192443.95818813605</v>
      </c>
    </row>
    <row r="308" spans="1:4" ht="16.5" thickTop="1" thickBot="1">
      <c r="A308" s="670" t="s">
        <v>636</v>
      </c>
      <c r="B308" s="670" t="s">
        <v>377</v>
      </c>
      <c r="C308" s="672" t="s">
        <v>637</v>
      </c>
      <c r="D308" s="653">
        <v>37652.797028559544</v>
      </c>
    </row>
    <row r="309" spans="1:4" ht="16.5" thickTop="1" thickBot="1">
      <c r="A309" s="670" t="s">
        <v>642</v>
      </c>
      <c r="B309" s="670" t="s">
        <v>377</v>
      </c>
      <c r="C309" s="672" t="s">
        <v>643</v>
      </c>
      <c r="D309" s="653">
        <v>6828.9003794045029</v>
      </c>
    </row>
    <row r="310" spans="1:4" ht="16.5" thickTop="1" thickBot="1">
      <c r="A310" s="670" t="s">
        <v>640</v>
      </c>
      <c r="B310" s="670" t="s">
        <v>377</v>
      </c>
      <c r="C310" s="672" t="s">
        <v>641</v>
      </c>
      <c r="D310" s="653">
        <v>21023.015741081035</v>
      </c>
    </row>
    <row r="311" spans="1:4" ht="16.5" thickTop="1" thickBot="1">
      <c r="A311" s="670" t="s">
        <v>638</v>
      </c>
      <c r="B311" s="670" t="s">
        <v>377</v>
      </c>
      <c r="C311" s="672" t="s">
        <v>639</v>
      </c>
      <c r="D311" s="653">
        <v>106194.35893778231</v>
      </c>
    </row>
    <row r="312" spans="1:4" ht="16.5" thickTop="1" thickBot="1">
      <c r="A312" s="670" t="s">
        <v>644</v>
      </c>
      <c r="B312" s="670" t="s">
        <v>377</v>
      </c>
      <c r="C312" s="672" t="s">
        <v>645</v>
      </c>
      <c r="D312" s="653">
        <v>14743.461410259853</v>
      </c>
    </row>
    <row r="313" spans="1:4" ht="16.5" thickTop="1" thickBot="1">
      <c r="A313" s="670" t="s">
        <v>660</v>
      </c>
      <c r="B313" s="670" t="s">
        <v>377</v>
      </c>
      <c r="C313" s="672" t="s">
        <v>661</v>
      </c>
      <c r="D313" s="653">
        <v>5886.9830856935369</v>
      </c>
    </row>
    <row r="314" spans="1:4" ht="16.5" thickTop="1" thickBot="1">
      <c r="A314" s="670" t="s">
        <v>662</v>
      </c>
      <c r="B314" s="670" t="s">
        <v>377</v>
      </c>
      <c r="C314" s="672" t="s">
        <v>663</v>
      </c>
      <c r="D314" s="653">
        <v>9613.5244734732278</v>
      </c>
    </row>
    <row r="315" spans="1:4" ht="16.5" thickTop="1" thickBot="1">
      <c r="A315" s="670" t="s">
        <v>667</v>
      </c>
      <c r="B315" s="670" t="s">
        <v>377</v>
      </c>
      <c r="C315" s="672" t="s">
        <v>2316</v>
      </c>
      <c r="D315" s="653">
        <v>13000.081523150759</v>
      </c>
    </row>
    <row r="316" spans="1:4" ht="16.5" thickTop="1" thickBot="1">
      <c r="A316" s="670" t="s">
        <v>664</v>
      </c>
      <c r="B316" s="670" t="s">
        <v>92</v>
      </c>
      <c r="C316" s="672" t="s">
        <v>2317</v>
      </c>
      <c r="D316" s="653">
        <v>49106.19637334787</v>
      </c>
    </row>
    <row r="317" spans="1:4" ht="16.5" thickTop="1" thickBot="1">
      <c r="A317" s="670" t="s">
        <v>665</v>
      </c>
      <c r="B317" s="670" t="s">
        <v>377</v>
      </c>
      <c r="C317" s="672" t="s">
        <v>666</v>
      </c>
      <c r="D317" s="653">
        <v>6236.8159704041436</v>
      </c>
    </row>
    <row r="318" spans="1:4" ht="16.5" thickTop="1" thickBot="1">
      <c r="A318" s="670" t="s">
        <v>668</v>
      </c>
      <c r="B318" s="670" t="s">
        <v>606</v>
      </c>
      <c r="C318" s="672" t="s">
        <v>2318</v>
      </c>
      <c r="D318" s="653">
        <v>50742.398093978591</v>
      </c>
    </row>
    <row r="319" spans="1:4" ht="16.5" thickTop="1" thickBot="1">
      <c r="A319" s="670" t="s">
        <v>669</v>
      </c>
      <c r="B319" s="670" t="s">
        <v>92</v>
      </c>
      <c r="C319" s="672" t="s">
        <v>2319</v>
      </c>
      <c r="D319" s="653">
        <v>19510.044597909098</v>
      </c>
    </row>
    <row r="320" spans="1:4" ht="16.5" thickTop="1" thickBot="1">
      <c r="A320" s="670" t="s">
        <v>673</v>
      </c>
      <c r="B320" s="670" t="s">
        <v>92</v>
      </c>
      <c r="C320" s="672" t="s">
        <v>2321</v>
      </c>
      <c r="D320" s="653">
        <v>208930.18402167258</v>
      </c>
    </row>
    <row r="321" spans="1:4" ht="16.5" thickTop="1" thickBot="1">
      <c r="A321" s="670" t="s">
        <v>674</v>
      </c>
      <c r="B321" s="670" t="s">
        <v>92</v>
      </c>
      <c r="C321" s="672" t="s">
        <v>2320</v>
      </c>
      <c r="D321" s="653">
        <v>218547.0833126168</v>
      </c>
    </row>
    <row r="322" spans="1:4" ht="16.5" thickTop="1" thickBot="1">
      <c r="A322" s="670" t="s">
        <v>672</v>
      </c>
      <c r="B322" s="670" t="s">
        <v>92</v>
      </c>
      <c r="C322" s="672" t="s">
        <v>2322</v>
      </c>
      <c r="D322" s="653">
        <v>145698.05554174454</v>
      </c>
    </row>
    <row r="323" spans="1:4" ht="31.5" thickTop="1" thickBot="1">
      <c r="A323" s="670" t="s">
        <v>671</v>
      </c>
      <c r="B323" s="670" t="s">
        <v>92</v>
      </c>
      <c r="C323" s="672" t="s">
        <v>2323</v>
      </c>
      <c r="D323" s="653">
        <v>203462.01970633675</v>
      </c>
    </row>
    <row r="324" spans="1:4" ht="16.5" thickTop="1" thickBot="1">
      <c r="A324" s="670" t="s">
        <v>675</v>
      </c>
      <c r="B324" s="670" t="s">
        <v>92</v>
      </c>
      <c r="C324" s="672" t="s">
        <v>676</v>
      </c>
      <c r="D324" s="653">
        <v>307910.33310101775</v>
      </c>
    </row>
    <row r="325" spans="1:4" ht="16.5" thickTop="1" thickBot="1">
      <c r="A325" s="670" t="s">
        <v>678</v>
      </c>
      <c r="B325" s="670" t="s">
        <v>92</v>
      </c>
      <c r="C325" s="672" t="s">
        <v>679</v>
      </c>
      <c r="D325" s="653">
        <v>26859.672568493301</v>
      </c>
    </row>
    <row r="326" spans="1:4" ht="16.5" thickTop="1" thickBot="1">
      <c r="A326" s="670" t="s">
        <v>670</v>
      </c>
      <c r="B326" s="670" t="s">
        <v>92</v>
      </c>
      <c r="C326" s="672" t="s">
        <v>2324</v>
      </c>
      <c r="D326" s="653">
        <v>29097.978615867745</v>
      </c>
    </row>
    <row r="327" spans="1:4" ht="16.5" thickTop="1" thickBot="1">
      <c r="A327" s="670" t="s">
        <v>677</v>
      </c>
      <c r="B327" s="670" t="s">
        <v>92</v>
      </c>
      <c r="C327" s="672" t="s">
        <v>2325</v>
      </c>
      <c r="D327" s="653">
        <v>30217.131639554962</v>
      </c>
    </row>
    <row r="328" spans="1:4" ht="16.5" thickTop="1" thickBot="1">
      <c r="A328" s="670" t="s">
        <v>680</v>
      </c>
      <c r="B328" s="670" t="s">
        <v>92</v>
      </c>
      <c r="C328" s="672" t="s">
        <v>2326</v>
      </c>
      <c r="D328" s="653">
        <v>128254.93651455551</v>
      </c>
    </row>
    <row r="329" spans="1:4" ht="16.5" thickTop="1" thickBot="1">
      <c r="A329" s="670" t="s">
        <v>681</v>
      </c>
      <c r="B329" s="670" t="s">
        <v>92</v>
      </c>
      <c r="C329" s="672" t="s">
        <v>682</v>
      </c>
      <c r="D329" s="653">
        <v>5886.9830856935369</v>
      </c>
    </row>
    <row r="330" spans="1:4" ht="16.5" thickTop="1" thickBot="1">
      <c r="A330" s="670" t="s">
        <v>683</v>
      </c>
      <c r="B330" s="670" t="s">
        <v>92</v>
      </c>
      <c r="C330" s="672" t="s">
        <v>2327</v>
      </c>
      <c r="D330" s="653">
        <v>32705.461587186317</v>
      </c>
    </row>
    <row r="331" spans="1:4" ht="16.5" thickTop="1" thickBot="1">
      <c r="A331" s="670" t="s">
        <v>684</v>
      </c>
      <c r="B331" s="670" t="s">
        <v>92</v>
      </c>
      <c r="C331" s="672" t="s">
        <v>2328</v>
      </c>
      <c r="D331" s="653">
        <v>1924.9432007420201</v>
      </c>
    </row>
    <row r="332" spans="1:4" ht="16.5" thickTop="1" thickBot="1">
      <c r="A332" s="670" t="s">
        <v>686</v>
      </c>
      <c r="B332" s="670" t="s">
        <v>387</v>
      </c>
      <c r="C332" s="672" t="s">
        <v>687</v>
      </c>
      <c r="D332" s="653">
        <v>51625</v>
      </c>
    </row>
    <row r="333" spans="1:4" ht="16.5" thickTop="1" thickBot="1">
      <c r="A333" s="670" t="s">
        <v>685</v>
      </c>
      <c r="B333" s="670" t="s">
        <v>387</v>
      </c>
      <c r="C333" s="672" t="s">
        <v>2343</v>
      </c>
      <c r="D333" s="653">
        <v>27637.489220230724</v>
      </c>
    </row>
    <row r="334" spans="1:4" ht="16.5" thickTop="1" thickBot="1">
      <c r="A334" s="670" t="s">
        <v>690</v>
      </c>
      <c r="B334" s="670" t="s">
        <v>92</v>
      </c>
      <c r="C334" s="672" t="s">
        <v>1929</v>
      </c>
      <c r="D334" s="653">
        <v>1376.5582191352817</v>
      </c>
    </row>
    <row r="335" spans="1:4" ht="16.5" thickTop="1" thickBot="1">
      <c r="A335" s="670" t="s">
        <v>688</v>
      </c>
      <c r="B335" s="670" t="s">
        <v>92</v>
      </c>
      <c r="C335" s="672" t="s">
        <v>689</v>
      </c>
      <c r="D335" s="653">
        <v>4476.6120947488835</v>
      </c>
    </row>
    <row r="336" spans="1:4" ht="16.5" thickTop="1" thickBot="1">
      <c r="A336" s="670" t="s">
        <v>691</v>
      </c>
      <c r="B336" s="670" t="s">
        <v>377</v>
      </c>
      <c r="C336" s="672" t="s">
        <v>692</v>
      </c>
      <c r="D336" s="653">
        <v>8001.9441193636294</v>
      </c>
    </row>
    <row r="337" spans="1:4" ht="16.5" thickTop="1" thickBot="1">
      <c r="A337" s="670" t="s">
        <v>696</v>
      </c>
      <c r="B337" s="670" t="s">
        <v>92</v>
      </c>
      <c r="C337" s="672" t="s">
        <v>697</v>
      </c>
      <c r="D337" s="653">
        <v>447661.20947488834</v>
      </c>
    </row>
    <row r="338" spans="1:4" ht="16.5" thickTop="1" thickBot="1">
      <c r="A338" s="670" t="s">
        <v>694</v>
      </c>
      <c r="B338" s="670" t="s">
        <v>92</v>
      </c>
      <c r="C338" s="672" t="s">
        <v>695</v>
      </c>
      <c r="D338" s="653">
        <v>42517.100063342215</v>
      </c>
    </row>
    <row r="339" spans="1:4" ht="16.5" thickTop="1" thickBot="1">
      <c r="A339" s="670" t="s">
        <v>693</v>
      </c>
      <c r="B339" s="670" t="s">
        <v>144</v>
      </c>
      <c r="C339" s="672" t="s">
        <v>2342</v>
      </c>
      <c r="D339" s="653">
        <v>106932.83310726658</v>
      </c>
    </row>
    <row r="340" spans="1:4" ht="31.5" thickTop="1" thickBot="1">
      <c r="A340" s="670" t="s">
        <v>648</v>
      </c>
      <c r="B340" s="670" t="s">
        <v>92</v>
      </c>
      <c r="C340" s="672" t="s">
        <v>1927</v>
      </c>
      <c r="D340" s="653">
        <v>1294457.153317587</v>
      </c>
    </row>
    <row r="341" spans="1:4" ht="31.5" thickTop="1" thickBot="1">
      <c r="A341" s="670" t="s">
        <v>698</v>
      </c>
      <c r="B341" s="670" t="s">
        <v>92</v>
      </c>
      <c r="C341" s="672" t="s">
        <v>699</v>
      </c>
      <c r="D341" s="653">
        <v>1343431.28963414</v>
      </c>
    </row>
    <row r="342" spans="1:4" ht="31.5" thickTop="1" thickBot="1">
      <c r="A342" s="670" t="s">
        <v>649</v>
      </c>
      <c r="B342" s="670" t="s">
        <v>92</v>
      </c>
      <c r="C342" s="672" t="s">
        <v>1928</v>
      </c>
      <c r="D342" s="653">
        <v>849325.22967623197</v>
      </c>
    </row>
    <row r="343" spans="1:4" ht="31.5" thickTop="1" thickBot="1">
      <c r="A343" s="670" t="s">
        <v>700</v>
      </c>
      <c r="B343" s="670" t="s">
        <v>92</v>
      </c>
      <c r="C343" s="672" t="s">
        <v>701</v>
      </c>
      <c r="D343" s="653">
        <v>834776.24036829802</v>
      </c>
    </row>
    <row r="344" spans="1:4" ht="16.5" thickTop="1" thickBot="1">
      <c r="A344" s="670" t="s">
        <v>737</v>
      </c>
      <c r="B344" s="670" t="s">
        <v>387</v>
      </c>
      <c r="C344" s="672" t="s">
        <v>2341</v>
      </c>
      <c r="D344" s="653">
        <v>92757.086434246899</v>
      </c>
    </row>
    <row r="345" spans="1:4" ht="16.5" thickTop="1" thickBot="1">
      <c r="A345" s="670" t="s">
        <v>702</v>
      </c>
      <c r="B345" s="670" t="s">
        <v>377</v>
      </c>
      <c r="C345" s="672" t="s">
        <v>2340</v>
      </c>
      <c r="D345" s="653">
        <v>91546.717337614667</v>
      </c>
    </row>
    <row r="346" spans="1:4" ht="16.5" thickTop="1" thickBot="1">
      <c r="A346" s="670" t="s">
        <v>703</v>
      </c>
      <c r="B346" s="670" t="s">
        <v>144</v>
      </c>
      <c r="C346" s="672" t="s">
        <v>2339</v>
      </c>
      <c r="D346" s="653">
        <v>36029.875564989728</v>
      </c>
    </row>
    <row r="347" spans="1:4" ht="16.5" thickTop="1" thickBot="1">
      <c r="A347" s="670" t="s">
        <v>708</v>
      </c>
      <c r="B347" s="670" t="s">
        <v>92</v>
      </c>
      <c r="C347" s="672" t="s">
        <v>2338</v>
      </c>
      <c r="D347" s="653">
        <v>87070.105242865771</v>
      </c>
    </row>
    <row r="348" spans="1:4" ht="16.5" thickTop="1" thickBot="1">
      <c r="A348" s="670" t="s">
        <v>713</v>
      </c>
      <c r="B348" s="670" t="s">
        <v>144</v>
      </c>
      <c r="C348" s="672" t="s">
        <v>1931</v>
      </c>
      <c r="D348" s="653">
        <v>18801.770797945312</v>
      </c>
    </row>
    <row r="349" spans="1:4" ht="16.5" thickTop="1" thickBot="1">
      <c r="A349" s="670" t="s">
        <v>704</v>
      </c>
      <c r="B349" s="670" t="s">
        <v>144</v>
      </c>
      <c r="C349" s="672" t="s">
        <v>2337</v>
      </c>
      <c r="D349" s="653">
        <v>63455.976443065425</v>
      </c>
    </row>
    <row r="350" spans="1:4" ht="16.5" thickTop="1" thickBot="1">
      <c r="A350" s="670" t="s">
        <v>705</v>
      </c>
      <c r="B350" s="670" t="s">
        <v>144</v>
      </c>
      <c r="C350" s="672" t="s">
        <v>2336</v>
      </c>
      <c r="D350" s="653">
        <v>12540.109630415311</v>
      </c>
    </row>
    <row r="351" spans="1:4" ht="16.5" thickTop="1" thickBot="1">
      <c r="A351" s="670" t="s">
        <v>736</v>
      </c>
      <c r="B351" s="670" t="s">
        <v>144</v>
      </c>
      <c r="C351" s="672" t="s">
        <v>1933</v>
      </c>
      <c r="D351" s="653">
        <v>158919.72936358539</v>
      </c>
    </row>
    <row r="352" spans="1:4" ht="16.5" thickTop="1" thickBot="1">
      <c r="A352" s="670" t="s">
        <v>709</v>
      </c>
      <c r="B352" s="670" t="s">
        <v>144</v>
      </c>
      <c r="C352" s="672" t="s">
        <v>710</v>
      </c>
      <c r="D352" s="653">
        <v>579353.89097301464</v>
      </c>
    </row>
    <row r="353" spans="1:4" ht="16.5" thickTop="1" thickBot="1">
      <c r="A353" s="670" t="s">
        <v>711</v>
      </c>
      <c r="B353" s="670" t="s">
        <v>144</v>
      </c>
      <c r="C353" s="672" t="s">
        <v>712</v>
      </c>
      <c r="D353" s="653">
        <v>1279635.5390751217</v>
      </c>
    </row>
    <row r="354" spans="1:4" ht="16.5" thickTop="1" thickBot="1">
      <c r="A354" s="670" t="s">
        <v>707</v>
      </c>
      <c r="B354" s="670" t="s">
        <v>144</v>
      </c>
      <c r="C354" s="672" t="s">
        <v>2335</v>
      </c>
      <c r="D354" s="653">
        <v>3664.4774887603721</v>
      </c>
    </row>
    <row r="355" spans="1:4" ht="16.5" thickTop="1" thickBot="1">
      <c r="A355" s="670" t="s">
        <v>706</v>
      </c>
      <c r="B355" s="670" t="s">
        <v>144</v>
      </c>
      <c r="C355" s="672" t="s">
        <v>1930</v>
      </c>
      <c r="D355" s="653">
        <v>3664.4774887603721</v>
      </c>
    </row>
    <row r="356" spans="1:4" ht="16.5" thickTop="1" thickBot="1">
      <c r="A356" s="670" t="s">
        <v>716</v>
      </c>
      <c r="B356" s="670" t="s">
        <v>144</v>
      </c>
      <c r="C356" s="672" t="s">
        <v>717</v>
      </c>
      <c r="D356" s="653">
        <v>38946.525224315286</v>
      </c>
    </row>
    <row r="357" spans="1:4" ht="16.5" thickTop="1" thickBot="1">
      <c r="A357" s="670" t="s">
        <v>714</v>
      </c>
      <c r="B357" s="670" t="s">
        <v>144</v>
      </c>
      <c r="C357" s="672" t="s">
        <v>2334</v>
      </c>
      <c r="D357" s="653">
        <v>418787.06146375806</v>
      </c>
    </row>
    <row r="358" spans="1:4" ht="16.5" thickTop="1" thickBot="1">
      <c r="A358" s="670" t="s">
        <v>715</v>
      </c>
      <c r="B358" s="670" t="s">
        <v>144</v>
      </c>
      <c r="C358" s="672" t="s">
        <v>2333</v>
      </c>
      <c r="D358" s="653">
        <v>428411.77746746817</v>
      </c>
    </row>
    <row r="359" spans="1:4" ht="16.5" thickTop="1" thickBot="1">
      <c r="A359" s="670" t="s">
        <v>718</v>
      </c>
      <c r="B359" s="670" t="s">
        <v>144</v>
      </c>
      <c r="C359" s="672" t="s">
        <v>719</v>
      </c>
      <c r="D359" s="653">
        <v>143587.33293907045</v>
      </c>
    </row>
    <row r="360" spans="1:4" ht="16.5" thickTop="1" thickBot="1">
      <c r="A360" s="670" t="s">
        <v>720</v>
      </c>
      <c r="B360" s="670" t="s">
        <v>144</v>
      </c>
      <c r="C360" s="672" t="s">
        <v>721</v>
      </c>
      <c r="D360" s="653">
        <v>183541.09588470423</v>
      </c>
    </row>
    <row r="361" spans="1:4" ht="16.5" thickTop="1" thickBot="1">
      <c r="A361" s="670" t="s">
        <v>722</v>
      </c>
      <c r="B361" s="670" t="s">
        <v>144</v>
      </c>
      <c r="C361" s="672" t="s">
        <v>723</v>
      </c>
      <c r="D361" s="653">
        <v>288540.22456949396</v>
      </c>
    </row>
    <row r="362" spans="1:4" ht="16.5" thickTop="1" thickBot="1">
      <c r="A362" s="670" t="s">
        <v>724</v>
      </c>
      <c r="B362" s="670" t="s">
        <v>144</v>
      </c>
      <c r="C362" s="672" t="s">
        <v>725</v>
      </c>
      <c r="D362" s="653">
        <v>230769.35348430497</v>
      </c>
    </row>
    <row r="363" spans="1:4" ht="16.5" thickTop="1" thickBot="1">
      <c r="A363" s="670" t="s">
        <v>726</v>
      </c>
      <c r="B363" s="670" t="s">
        <v>144</v>
      </c>
      <c r="C363" s="672" t="s">
        <v>2331</v>
      </c>
      <c r="D363" s="653">
        <v>202566.69728738698</v>
      </c>
    </row>
    <row r="364" spans="1:4" ht="16.5" thickTop="1" thickBot="1">
      <c r="A364" s="670" t="s">
        <v>738</v>
      </c>
      <c r="B364" s="670" t="s">
        <v>144</v>
      </c>
      <c r="C364" s="672" t="s">
        <v>2332</v>
      </c>
      <c r="D364" s="653">
        <v>136984.33009931585</v>
      </c>
    </row>
    <row r="365" spans="1:4" ht="16.5" thickTop="1" thickBot="1">
      <c r="A365" s="670" t="s">
        <v>727</v>
      </c>
      <c r="B365" s="670" t="s">
        <v>144</v>
      </c>
      <c r="C365" s="672" t="s">
        <v>728</v>
      </c>
      <c r="D365" s="653">
        <v>65918.113095177308</v>
      </c>
    </row>
    <row r="366" spans="1:4" ht="16.5" thickTop="1" thickBot="1">
      <c r="A366" s="670" t="s">
        <v>729</v>
      </c>
      <c r="B366" s="670" t="s">
        <v>144</v>
      </c>
      <c r="C366" s="672" t="s">
        <v>1932</v>
      </c>
      <c r="D366" s="653">
        <v>6121.7670395690975</v>
      </c>
    </row>
    <row r="367" spans="1:4" ht="16.5" thickTop="1" thickBot="1">
      <c r="A367" s="670" t="s">
        <v>730</v>
      </c>
      <c r="B367" s="670" t="s">
        <v>92</v>
      </c>
      <c r="C367" s="672" t="s">
        <v>2329</v>
      </c>
      <c r="D367" s="653">
        <v>58755.533743579093</v>
      </c>
    </row>
    <row r="368" spans="1:4" ht="16.5" thickTop="1" thickBot="1">
      <c r="A368" s="670" t="s">
        <v>732</v>
      </c>
      <c r="B368" s="670" t="s">
        <v>92</v>
      </c>
      <c r="C368" s="672" t="s">
        <v>733</v>
      </c>
      <c r="D368" s="653">
        <v>3989.5166420134165</v>
      </c>
    </row>
    <row r="369" spans="1:4" ht="16.5" thickTop="1" thickBot="1">
      <c r="A369" s="670" t="s">
        <v>731</v>
      </c>
      <c r="B369" s="670" t="s">
        <v>92</v>
      </c>
      <c r="C369" s="672" t="s">
        <v>2330</v>
      </c>
      <c r="D369" s="653">
        <v>971.8194300192506</v>
      </c>
    </row>
    <row r="370" spans="1:4" ht="16.5" thickTop="1" thickBot="1">
      <c r="A370" s="670" t="s">
        <v>734</v>
      </c>
      <c r="B370" s="670" t="s">
        <v>92</v>
      </c>
      <c r="C370" s="672" t="s">
        <v>735</v>
      </c>
      <c r="D370" s="653">
        <v>38677.928498630346</v>
      </c>
    </row>
    <row r="371" spans="1:4" ht="16.5" thickTop="1" thickBot="1">
      <c r="A371" s="670" t="s">
        <v>741</v>
      </c>
      <c r="B371" s="670" t="s">
        <v>92</v>
      </c>
      <c r="C371" s="672" t="s">
        <v>1934</v>
      </c>
      <c r="D371" s="653">
        <v>35589.066153253618</v>
      </c>
    </row>
    <row r="372" spans="1:4" ht="16.5" thickTop="1" thickBot="1">
      <c r="A372" s="670" t="s">
        <v>739</v>
      </c>
      <c r="B372" s="670" t="s">
        <v>377</v>
      </c>
      <c r="C372" s="672" t="s">
        <v>740</v>
      </c>
      <c r="D372" s="653">
        <v>5386.7819084777466</v>
      </c>
    </row>
    <row r="373" spans="1:4" ht="16.5" thickTop="1" thickBot="1">
      <c r="A373" s="191"/>
      <c r="B373" s="191"/>
      <c r="C373" s="196"/>
      <c r="D373" s="192"/>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zoomScale="69" zoomScaleNormal="69"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6" ht="99.75" customHeight="1" thickTop="1" thickBot="1">
      <c r="A1" s="694" t="s">
        <v>1850</v>
      </c>
      <c r="B1" s="695"/>
      <c r="C1" s="695"/>
      <c r="D1" s="696"/>
    </row>
    <row r="2" spans="1:6" ht="16.5" thickTop="1" thickBot="1">
      <c r="A2" s="693" t="s">
        <v>1409</v>
      </c>
      <c r="B2" s="693"/>
      <c r="C2" s="693"/>
      <c r="D2" s="693"/>
    </row>
    <row r="3" spans="1:6" ht="16.5" thickTop="1" thickBot="1">
      <c r="A3" s="697"/>
      <c r="B3" s="697"/>
      <c r="C3" s="697"/>
      <c r="D3" s="697"/>
    </row>
    <row r="4" spans="1:6" ht="16.5" thickTop="1" thickBot="1">
      <c r="A4" s="698"/>
      <c r="B4" s="698"/>
      <c r="C4" s="698"/>
      <c r="D4" s="698"/>
    </row>
    <row r="5" spans="1:6" ht="30" customHeight="1" thickTop="1" thickBot="1">
      <c r="A5" s="198"/>
      <c r="B5" s="100"/>
      <c r="C5" s="101"/>
      <c r="D5" s="186"/>
      <c r="E5" s="3"/>
    </row>
    <row r="6" spans="1:6" ht="30" customHeight="1" thickTop="1" thickBot="1">
      <c r="A6" s="199" t="s">
        <v>1266</v>
      </c>
      <c r="B6" s="100" t="s">
        <v>339</v>
      </c>
      <c r="C6" s="102" t="s">
        <v>2026</v>
      </c>
      <c r="D6" s="656">
        <v>1417.5203733168512</v>
      </c>
      <c r="E6" s="3"/>
      <c r="F6" s="3"/>
    </row>
    <row r="7" spans="1:6" ht="30" customHeight="1" thickTop="1" thickBot="1">
      <c r="A7" s="199" t="s">
        <v>1352</v>
      </c>
      <c r="B7" s="100" t="s">
        <v>339</v>
      </c>
      <c r="C7" s="102" t="s">
        <v>2025</v>
      </c>
      <c r="D7" s="656">
        <v>1417.5203733168512</v>
      </c>
      <c r="E7" s="3"/>
      <c r="F7" s="3"/>
    </row>
    <row r="8" spans="1:6" ht="30" customHeight="1" thickTop="1" thickBot="1">
      <c r="A8" s="199" t="s">
        <v>1364</v>
      </c>
      <c r="B8" s="100" t="s">
        <v>339</v>
      </c>
      <c r="C8" s="102" t="s">
        <v>2027</v>
      </c>
      <c r="D8" s="656">
        <v>1417.5203733168512</v>
      </c>
      <c r="E8" s="3"/>
      <c r="F8" s="3"/>
    </row>
    <row r="9" spans="1:6" ht="30" customHeight="1" thickTop="1" thickBot="1">
      <c r="A9" s="199" t="s">
        <v>1225</v>
      </c>
      <c r="B9" s="100" t="s">
        <v>1223</v>
      </c>
      <c r="C9" s="102" t="s">
        <v>1226</v>
      </c>
      <c r="D9" s="656">
        <v>1417.5203733168512</v>
      </c>
      <c r="E9" s="3"/>
      <c r="F9" s="3"/>
    </row>
    <row r="10" spans="1:6" ht="30" customHeight="1" thickTop="1" thickBot="1">
      <c r="A10" s="199" t="s">
        <v>1388</v>
      </c>
      <c r="B10" s="100" t="s">
        <v>339</v>
      </c>
      <c r="C10" s="102" t="s">
        <v>1389</v>
      </c>
      <c r="D10" s="656">
        <v>1417.5203733168512</v>
      </c>
      <c r="E10" s="3"/>
      <c r="F10" s="3"/>
    </row>
    <row r="11" spans="1:6" ht="30" customHeight="1" thickTop="1" thickBot="1">
      <c r="A11" s="199" t="s">
        <v>1329</v>
      </c>
      <c r="B11" s="100" t="s">
        <v>339</v>
      </c>
      <c r="C11" s="102" t="s">
        <v>1330</v>
      </c>
      <c r="D11" s="656">
        <v>1417.5203733168512</v>
      </c>
      <c r="E11" s="3"/>
      <c r="F11" s="3"/>
    </row>
    <row r="12" spans="1:6" ht="30" customHeight="1" thickTop="1" thickBot="1">
      <c r="A12" s="199" t="s">
        <v>1331</v>
      </c>
      <c r="B12" s="100" t="s">
        <v>339</v>
      </c>
      <c r="C12" s="102" t="s">
        <v>1332</v>
      </c>
      <c r="D12" s="656">
        <v>1417.5203733168512</v>
      </c>
      <c r="E12" s="3"/>
      <c r="F12" s="3"/>
    </row>
    <row r="13" spans="1:6" ht="30" customHeight="1" thickTop="1" thickBot="1">
      <c r="A13" s="199" t="s">
        <v>1333</v>
      </c>
      <c r="B13" s="100" t="s">
        <v>339</v>
      </c>
      <c r="C13" s="102" t="s">
        <v>1334</v>
      </c>
      <c r="D13" s="656">
        <v>1417.5203733168512</v>
      </c>
      <c r="E13" s="3"/>
      <c r="F13" s="3"/>
    </row>
    <row r="14" spans="1:6" ht="30" customHeight="1" thickTop="1" thickBot="1">
      <c r="A14" s="199" t="s">
        <v>1335</v>
      </c>
      <c r="B14" s="100" t="s">
        <v>339</v>
      </c>
      <c r="C14" s="102" t="s">
        <v>1336</v>
      </c>
      <c r="D14" s="656">
        <v>1417.5203733168512</v>
      </c>
      <c r="E14" s="3"/>
      <c r="F14" s="3"/>
    </row>
    <row r="15" spans="1:6" ht="30" customHeight="1" thickTop="1" thickBot="1">
      <c r="A15" s="199" t="s">
        <v>1317</v>
      </c>
      <c r="B15" s="100" t="s">
        <v>339</v>
      </c>
      <c r="C15" s="102" t="s">
        <v>1860</v>
      </c>
      <c r="D15" s="656">
        <v>1417.5203733168512</v>
      </c>
      <c r="E15" s="3"/>
      <c r="F15" s="3"/>
    </row>
    <row r="16" spans="1:6" ht="30" customHeight="1" thickTop="1" thickBot="1">
      <c r="A16" s="199" t="s">
        <v>1227</v>
      </c>
      <c r="B16" s="100" t="s">
        <v>339</v>
      </c>
      <c r="C16" s="102" t="s">
        <v>1228</v>
      </c>
      <c r="D16" s="656">
        <v>1417.5203733168512</v>
      </c>
      <c r="E16" s="3"/>
      <c r="F16" s="3"/>
    </row>
    <row r="17" spans="1:6" ht="30" customHeight="1" thickTop="1" thickBot="1">
      <c r="A17" s="199" t="s">
        <v>1229</v>
      </c>
      <c r="B17" s="100" t="s">
        <v>339</v>
      </c>
      <c r="C17" s="102" t="s">
        <v>1230</v>
      </c>
      <c r="D17" s="656">
        <v>1417.5203733168512</v>
      </c>
      <c r="E17" s="3"/>
      <c r="F17" s="3"/>
    </row>
    <row r="18" spans="1:6" ht="30" customHeight="1" thickTop="1" thickBot="1">
      <c r="A18" s="199" t="s">
        <v>1231</v>
      </c>
      <c r="B18" s="100" t="s">
        <v>339</v>
      </c>
      <c r="C18" s="102" t="s">
        <v>1232</v>
      </c>
      <c r="D18" s="656">
        <v>1417.5203733168512</v>
      </c>
      <c r="E18" s="3"/>
      <c r="F18" s="3"/>
    </row>
    <row r="19" spans="1:6" ht="30" customHeight="1" thickTop="1" thickBot="1">
      <c r="A19" s="199" t="s">
        <v>1235</v>
      </c>
      <c r="B19" s="100" t="s">
        <v>339</v>
      </c>
      <c r="C19" s="102" t="s">
        <v>1236</v>
      </c>
      <c r="D19" s="656">
        <v>1417.5203733168512</v>
      </c>
      <c r="E19" s="3"/>
      <c r="F19" s="3"/>
    </row>
    <row r="20" spans="1:6" ht="30" customHeight="1" thickTop="1" thickBot="1">
      <c r="A20" s="199" t="s">
        <v>1407</v>
      </c>
      <c r="B20" s="100" t="s">
        <v>339</v>
      </c>
      <c r="C20" s="102" t="s">
        <v>1869</v>
      </c>
      <c r="D20" s="656">
        <v>1417.5203733168512</v>
      </c>
      <c r="E20" s="3"/>
      <c r="F20" s="3"/>
    </row>
    <row r="21" spans="1:6" ht="30" customHeight="1" thickTop="1" thickBot="1">
      <c r="A21" s="199" t="s">
        <v>1239</v>
      </c>
      <c r="B21" s="100" t="s">
        <v>339</v>
      </c>
      <c r="C21" s="102" t="s">
        <v>1240</v>
      </c>
      <c r="D21" s="656">
        <v>1444.5959348519261</v>
      </c>
      <c r="E21" s="3"/>
      <c r="F21" s="3"/>
    </row>
    <row r="22" spans="1:6" ht="30" customHeight="1" thickTop="1" thickBot="1">
      <c r="A22" s="199" t="s">
        <v>1390</v>
      </c>
      <c r="B22" s="100" t="s">
        <v>339</v>
      </c>
      <c r="C22" s="102" t="s">
        <v>1391</v>
      </c>
      <c r="D22" s="656">
        <v>1444.5959348519261</v>
      </c>
      <c r="E22" s="3"/>
      <c r="F22" s="3"/>
    </row>
    <row r="23" spans="1:6" ht="30" customHeight="1" thickTop="1" thickBot="1">
      <c r="A23" s="199" t="s">
        <v>1247</v>
      </c>
      <c r="B23" s="100" t="s">
        <v>339</v>
      </c>
      <c r="C23" s="102" t="s">
        <v>1248</v>
      </c>
      <c r="D23" s="656">
        <v>1417.5203733168512</v>
      </c>
      <c r="E23" s="3"/>
      <c r="F23" s="3"/>
    </row>
    <row r="24" spans="1:6" ht="30" customHeight="1" thickTop="1" thickBot="1">
      <c r="A24" s="199" t="s">
        <v>1269</v>
      </c>
      <c r="B24" s="100" t="s">
        <v>339</v>
      </c>
      <c r="C24" s="102" t="s">
        <v>1270</v>
      </c>
      <c r="D24" s="656">
        <v>1417.5203733168512</v>
      </c>
      <c r="E24" s="3"/>
      <c r="F24" s="3"/>
    </row>
    <row r="25" spans="1:6" ht="30" customHeight="1" thickTop="1" thickBot="1">
      <c r="A25" s="199" t="s">
        <v>1241</v>
      </c>
      <c r="B25" s="100" t="s">
        <v>339</v>
      </c>
      <c r="C25" s="102" t="s">
        <v>1242</v>
      </c>
      <c r="D25" s="656">
        <v>1417.5203733168512</v>
      </c>
      <c r="E25" s="3"/>
      <c r="F25" s="3"/>
    </row>
    <row r="26" spans="1:6" ht="30" customHeight="1" thickTop="1" thickBot="1">
      <c r="A26" s="199" t="s">
        <v>1246</v>
      </c>
      <c r="B26" s="100" t="s">
        <v>339</v>
      </c>
      <c r="C26" s="102" t="s">
        <v>1242</v>
      </c>
      <c r="D26" s="656">
        <v>1417.5203733168512</v>
      </c>
      <c r="E26" s="3"/>
      <c r="F26" s="3"/>
    </row>
    <row r="27" spans="1:6" ht="30" customHeight="1" thickTop="1" thickBot="1">
      <c r="A27" s="199" t="s">
        <v>1303</v>
      </c>
      <c r="B27" s="100" t="s">
        <v>339</v>
      </c>
      <c r="C27" s="102" t="s">
        <v>1304</v>
      </c>
      <c r="D27" s="656">
        <v>1417.5203733168512</v>
      </c>
      <c r="E27" s="3"/>
      <c r="F27" s="3"/>
    </row>
    <row r="28" spans="1:6" ht="30" customHeight="1" thickTop="1" thickBot="1">
      <c r="A28" s="199" t="s">
        <v>1249</v>
      </c>
      <c r="B28" s="100" t="s">
        <v>339</v>
      </c>
      <c r="C28" s="102" t="s">
        <v>1250</v>
      </c>
      <c r="D28" s="656">
        <v>1417.5203733168512</v>
      </c>
      <c r="E28" s="3"/>
      <c r="F28" s="3"/>
    </row>
    <row r="29" spans="1:6" ht="30" customHeight="1" thickTop="1" thickBot="1">
      <c r="A29" s="199" t="s">
        <v>1254</v>
      </c>
      <c r="B29" s="100" t="s">
        <v>339</v>
      </c>
      <c r="C29" s="102" t="s">
        <v>1255</v>
      </c>
      <c r="D29" s="656">
        <v>1417.5203733168512</v>
      </c>
      <c r="E29" s="3"/>
      <c r="F29" s="3"/>
    </row>
    <row r="30" spans="1:6" ht="30" customHeight="1" thickTop="1" thickBot="1">
      <c r="A30" s="199" t="s">
        <v>1252</v>
      </c>
      <c r="B30" s="100" t="s">
        <v>339</v>
      </c>
      <c r="C30" s="102" t="s">
        <v>1253</v>
      </c>
      <c r="D30" s="656">
        <v>1417.5203733168512</v>
      </c>
      <c r="E30" s="3"/>
      <c r="F30" s="3"/>
    </row>
    <row r="31" spans="1:6" ht="30" customHeight="1" thickTop="1" thickBot="1">
      <c r="A31" s="199" t="s">
        <v>1267</v>
      </c>
      <c r="B31" s="100" t="s">
        <v>339</v>
      </c>
      <c r="C31" s="102" t="s">
        <v>1268</v>
      </c>
      <c r="D31" s="656">
        <v>1417.5203733168512</v>
      </c>
      <c r="E31" s="3"/>
      <c r="F31" s="3"/>
    </row>
    <row r="32" spans="1:6" ht="30" customHeight="1" thickTop="1" thickBot="1">
      <c r="A32" s="199" t="s">
        <v>1256</v>
      </c>
      <c r="B32" s="100" t="s">
        <v>339</v>
      </c>
      <c r="C32" s="102" t="s">
        <v>1257</v>
      </c>
      <c r="D32" s="656">
        <v>1417.5203733168512</v>
      </c>
      <c r="E32" s="3"/>
      <c r="F32" s="3"/>
    </row>
    <row r="33" spans="1:6" ht="30" customHeight="1" thickTop="1" thickBot="1">
      <c r="A33" s="199" t="s">
        <v>1272</v>
      </c>
      <c r="B33" s="100" t="s">
        <v>339</v>
      </c>
      <c r="C33" s="102" t="s">
        <v>1257</v>
      </c>
      <c r="D33" s="656">
        <v>1417.5203733168512</v>
      </c>
      <c r="E33" s="3"/>
      <c r="F33" s="3"/>
    </row>
    <row r="34" spans="1:6" ht="30" customHeight="1" thickTop="1" thickBot="1">
      <c r="A34" s="199" t="s">
        <v>1273</v>
      </c>
      <c r="B34" s="100" t="s">
        <v>339</v>
      </c>
      <c r="C34" s="102" t="s">
        <v>1274</v>
      </c>
      <c r="D34" s="656">
        <v>1417.5203733168512</v>
      </c>
      <c r="E34" s="3"/>
      <c r="F34" s="3"/>
    </row>
    <row r="35" spans="1:6" ht="30" customHeight="1" thickTop="1" thickBot="1">
      <c r="A35" s="199" t="s">
        <v>1323</v>
      </c>
      <c r="B35" s="100" t="s">
        <v>339</v>
      </c>
      <c r="C35" s="102" t="s">
        <v>1864</v>
      </c>
      <c r="D35" s="656">
        <v>1417.5203733168512</v>
      </c>
      <c r="E35" s="3"/>
      <c r="F35" s="3"/>
    </row>
    <row r="36" spans="1:6" ht="30" customHeight="1" thickTop="1" thickBot="1">
      <c r="A36" s="199" t="s">
        <v>1404</v>
      </c>
      <c r="B36" s="100" t="s">
        <v>339</v>
      </c>
      <c r="C36" s="102" t="s">
        <v>1405</v>
      </c>
      <c r="D36" s="656">
        <v>1417.5203733168512</v>
      </c>
      <c r="E36" s="3"/>
      <c r="F36" s="3"/>
    </row>
    <row r="37" spans="1:6" ht="30" customHeight="1" thickTop="1" thickBot="1">
      <c r="A37" s="199" t="s">
        <v>1385</v>
      </c>
      <c r="B37" s="100" t="s">
        <v>339</v>
      </c>
      <c r="C37" s="102" t="s">
        <v>1386</v>
      </c>
      <c r="D37" s="656">
        <v>1417.5203733168512</v>
      </c>
      <c r="E37" s="3"/>
      <c r="F37" s="3"/>
    </row>
    <row r="38" spans="1:6" ht="30" customHeight="1" thickTop="1" thickBot="1">
      <c r="A38" s="199" t="s">
        <v>1264</v>
      </c>
      <c r="B38" s="100" t="s">
        <v>339</v>
      </c>
      <c r="C38" s="102" t="s">
        <v>1265</v>
      </c>
      <c r="D38" s="656">
        <v>1417.5203733168512</v>
      </c>
      <c r="E38" s="3"/>
      <c r="F38" s="3"/>
    </row>
    <row r="39" spans="1:6" ht="30" customHeight="1" thickTop="1" thickBot="1">
      <c r="A39" s="199" t="s">
        <v>1221</v>
      </c>
      <c r="B39" s="100" t="s">
        <v>1223</v>
      </c>
      <c r="C39" s="102" t="s">
        <v>1280</v>
      </c>
      <c r="D39" s="656">
        <v>1417.5203733168512</v>
      </c>
      <c r="E39" s="3"/>
      <c r="F39" s="3"/>
    </row>
    <row r="40" spans="1:6" ht="30" customHeight="1" thickTop="1" thickBot="1">
      <c r="A40" s="199" t="s">
        <v>1261</v>
      </c>
      <c r="B40" s="100" t="s">
        <v>339</v>
      </c>
      <c r="C40" s="102" t="s">
        <v>1262</v>
      </c>
      <c r="D40" s="656">
        <v>1417.5203733168512</v>
      </c>
      <c r="E40" s="3"/>
      <c r="F40" s="3"/>
    </row>
    <row r="41" spans="1:6" ht="30" customHeight="1" thickTop="1" thickBot="1">
      <c r="A41" s="199" t="s">
        <v>1259</v>
      </c>
      <c r="B41" s="100" t="s">
        <v>339</v>
      </c>
      <c r="C41" s="102" t="s">
        <v>1260</v>
      </c>
      <c r="D41" s="656">
        <v>1393.0032228929288</v>
      </c>
      <c r="E41" s="3"/>
      <c r="F41" s="3"/>
    </row>
    <row r="42" spans="1:6" ht="30" customHeight="1" thickTop="1" thickBot="1">
      <c r="A42" s="199" t="s">
        <v>1392</v>
      </c>
      <c r="B42" s="100" t="s">
        <v>339</v>
      </c>
      <c r="C42" s="102" t="s">
        <v>1260</v>
      </c>
      <c r="D42" s="656">
        <v>1393.0032228929288</v>
      </c>
      <c r="E42" s="3"/>
      <c r="F42" s="3"/>
    </row>
    <row r="43" spans="1:6" ht="30" customHeight="1" thickTop="1" thickBot="1">
      <c r="A43" s="199" t="s">
        <v>1233</v>
      </c>
      <c r="B43" s="100" t="s">
        <v>339</v>
      </c>
      <c r="C43" s="102" t="s">
        <v>1234</v>
      </c>
      <c r="D43" s="656">
        <v>1417.5203733168512</v>
      </c>
      <c r="E43" s="3"/>
      <c r="F43" s="3"/>
    </row>
    <row r="44" spans="1:6" ht="30" customHeight="1" thickTop="1" thickBot="1">
      <c r="A44" s="199" t="s">
        <v>1387</v>
      </c>
      <c r="B44" s="100" t="s">
        <v>339</v>
      </c>
      <c r="C44" s="102" t="s">
        <v>1234</v>
      </c>
      <c r="D44" s="656">
        <v>1417.5203733168512</v>
      </c>
      <c r="E44" s="3"/>
      <c r="F44" s="3"/>
    </row>
    <row r="45" spans="1:6" ht="30" customHeight="1" thickTop="1" thickBot="1">
      <c r="A45" s="199" t="s">
        <v>1278</v>
      </c>
      <c r="B45" s="100" t="s">
        <v>339</v>
      </c>
      <c r="C45" s="102" t="s">
        <v>1279</v>
      </c>
      <c r="D45" s="656">
        <v>1417.5203733168512</v>
      </c>
      <c r="E45" s="3"/>
      <c r="F45" s="3"/>
    </row>
    <row r="46" spans="1:6" ht="30" customHeight="1" thickTop="1" thickBot="1">
      <c r="A46" s="199" t="s">
        <v>1287</v>
      </c>
      <c r="B46" s="100" t="s">
        <v>339</v>
      </c>
      <c r="C46" s="102" t="s">
        <v>1288</v>
      </c>
      <c r="D46" s="656">
        <v>1417.5203733168512</v>
      </c>
      <c r="E46" s="3"/>
      <c r="F46" s="3"/>
    </row>
    <row r="47" spans="1:6" ht="30" customHeight="1" thickTop="1" thickBot="1">
      <c r="A47" s="199" t="s">
        <v>1291</v>
      </c>
      <c r="B47" s="100" t="s">
        <v>339</v>
      </c>
      <c r="C47" s="102" t="s">
        <v>1292</v>
      </c>
      <c r="D47" s="656">
        <v>1417.5203733168512</v>
      </c>
      <c r="E47" s="3"/>
      <c r="F47" s="3"/>
    </row>
    <row r="48" spans="1:6" ht="30" customHeight="1" thickTop="1" thickBot="1">
      <c r="A48" s="199" t="s">
        <v>1283</v>
      </c>
      <c r="B48" s="100" t="s">
        <v>1223</v>
      </c>
      <c r="C48" s="102" t="s">
        <v>1284</v>
      </c>
      <c r="D48" s="656">
        <v>1417.5203733168512</v>
      </c>
      <c r="E48" s="3"/>
      <c r="F48" s="3"/>
    </row>
    <row r="49" spans="1:6" ht="30" customHeight="1" thickTop="1" thickBot="1">
      <c r="A49" s="199" t="s">
        <v>1281</v>
      </c>
      <c r="B49" s="100" t="s">
        <v>339</v>
      </c>
      <c r="C49" s="102" t="s">
        <v>1282</v>
      </c>
      <c r="D49" s="656">
        <v>1417.5203733168512</v>
      </c>
      <c r="E49" s="3"/>
      <c r="F49" s="3"/>
    </row>
    <row r="50" spans="1:6" ht="30" customHeight="1" thickTop="1" thickBot="1">
      <c r="A50" s="199" t="s">
        <v>1285</v>
      </c>
      <c r="B50" s="100" t="s">
        <v>339</v>
      </c>
      <c r="C50" s="102" t="s">
        <v>1286</v>
      </c>
      <c r="D50" s="656">
        <v>1417.5203733168512</v>
      </c>
      <c r="E50" s="3"/>
      <c r="F50" s="3"/>
    </row>
    <row r="51" spans="1:6" ht="30" customHeight="1" thickTop="1" thickBot="1">
      <c r="A51" s="199" t="s">
        <v>1314</v>
      </c>
      <c r="B51" s="100" t="s">
        <v>1306</v>
      </c>
      <c r="C51" s="102" t="s">
        <v>1315</v>
      </c>
      <c r="D51" s="656">
        <v>1417.5203733168512</v>
      </c>
      <c r="E51" s="3"/>
      <c r="F51" s="3"/>
    </row>
    <row r="52" spans="1:6" ht="30" customHeight="1" thickTop="1" thickBot="1">
      <c r="A52" s="199" t="s">
        <v>1316</v>
      </c>
      <c r="B52" s="100" t="s">
        <v>1306</v>
      </c>
      <c r="C52" s="102" t="s">
        <v>1315</v>
      </c>
      <c r="D52" s="656">
        <v>1417.5203733168512</v>
      </c>
      <c r="E52" s="3"/>
      <c r="F52" s="3"/>
    </row>
    <row r="53" spans="1:6" ht="30" customHeight="1" thickTop="1" thickBot="1">
      <c r="A53" s="199" t="s">
        <v>1289</v>
      </c>
      <c r="B53" s="100" t="s">
        <v>339</v>
      </c>
      <c r="C53" s="102" t="s">
        <v>1290</v>
      </c>
      <c r="D53" s="656">
        <v>1417.5203733168512</v>
      </c>
      <c r="E53" s="3"/>
      <c r="F53" s="3"/>
    </row>
    <row r="54" spans="1:6" ht="30" customHeight="1" thickTop="1" thickBot="1">
      <c r="A54" s="199" t="s">
        <v>1293</v>
      </c>
      <c r="B54" s="100" t="s">
        <v>339</v>
      </c>
      <c r="C54" s="102" t="s">
        <v>1294</v>
      </c>
      <c r="D54" s="656">
        <v>1417.5203733168512</v>
      </c>
      <c r="E54" s="3"/>
      <c r="F54" s="3"/>
    </row>
    <row r="55" spans="1:6" ht="30" customHeight="1" thickTop="1" thickBot="1">
      <c r="A55" s="199" t="s">
        <v>1378</v>
      </c>
      <c r="B55" s="100" t="s">
        <v>339</v>
      </c>
      <c r="C55" s="102" t="s">
        <v>2029</v>
      </c>
      <c r="D55" s="656">
        <v>1417.5203733168512</v>
      </c>
      <c r="E55" s="3"/>
      <c r="F55" s="3"/>
    </row>
    <row r="56" spans="1:6" ht="30" customHeight="1" thickTop="1" thickBot="1">
      <c r="A56" s="199" t="s">
        <v>1379</v>
      </c>
      <c r="B56" s="100" t="s">
        <v>339</v>
      </c>
      <c r="C56" s="102" t="s">
        <v>2030</v>
      </c>
      <c r="D56" s="656">
        <v>1417.5203733168512</v>
      </c>
      <c r="E56" s="3"/>
      <c r="F56" s="3"/>
    </row>
    <row r="57" spans="1:6" ht="30" customHeight="1" thickTop="1" thickBot="1">
      <c r="A57" s="199" t="s">
        <v>1380</v>
      </c>
      <c r="B57" s="100" t="s">
        <v>339</v>
      </c>
      <c r="C57" s="102" t="s">
        <v>2031</v>
      </c>
      <c r="D57" s="656">
        <v>1417.5203733168512</v>
      </c>
      <c r="E57" s="3"/>
      <c r="F57" s="3"/>
    </row>
    <row r="58" spans="1:6" ht="30" customHeight="1" thickTop="1" thickBot="1">
      <c r="A58" s="199" t="s">
        <v>1357</v>
      </c>
      <c r="B58" s="100" t="s">
        <v>339</v>
      </c>
      <c r="C58" s="102" t="s">
        <v>1867</v>
      </c>
      <c r="D58" s="656">
        <v>1417.5203733168512</v>
      </c>
      <c r="E58" s="3"/>
      <c r="F58" s="3"/>
    </row>
    <row r="59" spans="1:6" ht="30" customHeight="1" thickTop="1" thickBot="1">
      <c r="A59" s="199" t="s">
        <v>1295</v>
      </c>
      <c r="B59" s="100" t="s">
        <v>339</v>
      </c>
      <c r="C59" s="102" t="s">
        <v>1296</v>
      </c>
      <c r="D59" s="656">
        <v>1417.5203733168512</v>
      </c>
      <c r="E59" s="3"/>
      <c r="F59" s="3"/>
    </row>
    <row r="60" spans="1:6" ht="30" customHeight="1" thickTop="1" thickBot="1">
      <c r="A60" s="199" t="s">
        <v>1376</v>
      </c>
      <c r="B60" s="100" t="s">
        <v>339</v>
      </c>
      <c r="C60" s="102" t="s">
        <v>1377</v>
      </c>
      <c r="D60" s="656">
        <v>1417.5203733168512</v>
      </c>
      <c r="E60" s="3"/>
      <c r="F60" s="3"/>
    </row>
    <row r="61" spans="1:6" ht="30" customHeight="1" thickTop="1" thickBot="1">
      <c r="A61" s="199" t="s">
        <v>1362</v>
      </c>
      <c r="B61" s="100" t="s">
        <v>339</v>
      </c>
      <c r="C61" s="102" t="s">
        <v>1363</v>
      </c>
      <c r="D61" s="656">
        <v>1417.5203733168512</v>
      </c>
      <c r="E61" s="3"/>
      <c r="F61" s="3"/>
    </row>
    <row r="62" spans="1:6" ht="30" customHeight="1" thickTop="1" thickBot="1">
      <c r="A62" s="199" t="s">
        <v>1369</v>
      </c>
      <c r="B62" s="100" t="s">
        <v>339</v>
      </c>
      <c r="C62" s="102" t="s">
        <v>1370</v>
      </c>
      <c r="D62" s="656">
        <v>1417.5203733168512</v>
      </c>
      <c r="E62" s="3"/>
      <c r="F62" s="3"/>
    </row>
    <row r="63" spans="1:6" ht="30" customHeight="1" thickTop="1" thickBot="1">
      <c r="A63" s="199" t="s">
        <v>1373</v>
      </c>
      <c r="B63" s="100" t="s">
        <v>339</v>
      </c>
      <c r="C63" s="102" t="s">
        <v>1374</v>
      </c>
      <c r="D63" s="656">
        <v>1417.5203733168512</v>
      </c>
      <c r="E63" s="3"/>
      <c r="F63" s="3"/>
    </row>
    <row r="64" spans="1:6" ht="30" customHeight="1" thickTop="1" thickBot="1">
      <c r="A64" s="199" t="s">
        <v>1360</v>
      </c>
      <c r="B64" s="100" t="s">
        <v>339</v>
      </c>
      <c r="C64" s="102" t="s">
        <v>1361</v>
      </c>
      <c r="D64" s="656">
        <v>1417.5203733168512</v>
      </c>
      <c r="E64" s="3"/>
      <c r="F64" s="3"/>
    </row>
    <row r="65" spans="1:6" ht="30" customHeight="1" thickTop="1" thickBot="1">
      <c r="A65" s="199" t="s">
        <v>1297</v>
      </c>
      <c r="B65" s="100" t="s">
        <v>339</v>
      </c>
      <c r="C65" s="102" t="s">
        <v>1298</v>
      </c>
      <c r="D65" s="656">
        <v>1417.5203733168512</v>
      </c>
      <c r="E65" s="3"/>
      <c r="F65" s="3"/>
    </row>
    <row r="66" spans="1:6" ht="30" customHeight="1" thickTop="1" thickBot="1">
      <c r="A66" s="199" t="s">
        <v>1367</v>
      </c>
      <c r="B66" s="100" t="s">
        <v>339</v>
      </c>
      <c r="C66" s="102" t="s">
        <v>1368</v>
      </c>
      <c r="D66" s="656">
        <v>1417.5203733168512</v>
      </c>
      <c r="E66" s="3"/>
      <c r="F66" s="3"/>
    </row>
    <row r="67" spans="1:6" ht="30" customHeight="1" thickTop="1" thickBot="1">
      <c r="A67" s="199" t="s">
        <v>1371</v>
      </c>
      <c r="B67" s="100" t="s">
        <v>339</v>
      </c>
      <c r="C67" s="102" t="s">
        <v>1372</v>
      </c>
      <c r="D67" s="656">
        <v>1417.5203733168512</v>
      </c>
      <c r="E67" s="3"/>
      <c r="F67" s="3"/>
    </row>
    <row r="68" spans="1:6" ht="30" customHeight="1" thickTop="1" thickBot="1">
      <c r="A68" s="199" t="s">
        <v>1343</v>
      </c>
      <c r="B68" s="100" t="s">
        <v>339</v>
      </c>
      <c r="C68" s="102" t="s">
        <v>1344</v>
      </c>
      <c r="D68" s="656">
        <v>1417.5203733168512</v>
      </c>
      <c r="E68" s="3"/>
      <c r="F68" s="3"/>
    </row>
    <row r="69" spans="1:6" ht="30" customHeight="1" thickTop="1" thickBot="1">
      <c r="A69" s="199" t="s">
        <v>1383</v>
      </c>
      <c r="B69" s="100" t="s">
        <v>339</v>
      </c>
      <c r="C69" s="102" t="s">
        <v>2033</v>
      </c>
      <c r="D69" s="656">
        <v>1417.5203733168512</v>
      </c>
      <c r="E69" s="3"/>
      <c r="F69" s="3"/>
    </row>
    <row r="70" spans="1:6" ht="30" customHeight="1" thickTop="1" thickBot="1">
      <c r="A70" s="199" t="s">
        <v>1384</v>
      </c>
      <c r="B70" s="100" t="s">
        <v>339</v>
      </c>
      <c r="C70" s="102" t="s">
        <v>2034</v>
      </c>
      <c r="D70" s="656">
        <v>1417.5203733168512</v>
      </c>
      <c r="E70" s="3"/>
      <c r="F70" s="3"/>
    </row>
    <row r="71" spans="1:6" ht="30" customHeight="1" thickTop="1" thickBot="1">
      <c r="A71" s="199" t="s">
        <v>1381</v>
      </c>
      <c r="B71" s="100" t="s">
        <v>339</v>
      </c>
      <c r="C71" s="102" t="s">
        <v>2035</v>
      </c>
      <c r="D71" s="656">
        <v>1417.5203733168512</v>
      </c>
      <c r="E71" s="3"/>
      <c r="F71" s="3"/>
    </row>
    <row r="72" spans="1:6" ht="30" customHeight="1" thickTop="1" thickBot="1">
      <c r="A72" s="199" t="s">
        <v>1382</v>
      </c>
      <c r="B72" s="100" t="s">
        <v>339</v>
      </c>
      <c r="C72" s="102" t="s">
        <v>2036</v>
      </c>
      <c r="D72" s="656">
        <v>1417.5203733168512</v>
      </c>
      <c r="E72" s="3"/>
      <c r="F72" s="3"/>
    </row>
    <row r="73" spans="1:6" ht="30" customHeight="1" thickTop="1" thickBot="1">
      <c r="A73" s="199" t="s">
        <v>1350</v>
      </c>
      <c r="B73" s="100" t="s">
        <v>339</v>
      </c>
      <c r="C73" s="102" t="s">
        <v>1351</v>
      </c>
      <c r="D73" s="656">
        <v>1417.5203733168512</v>
      </c>
      <c r="E73" s="3"/>
      <c r="F73" s="3"/>
    </row>
    <row r="74" spans="1:6" ht="30" customHeight="1" thickTop="1" thickBot="1">
      <c r="A74" s="199" t="s">
        <v>1349</v>
      </c>
      <c r="B74" s="100" t="s">
        <v>339</v>
      </c>
      <c r="C74" s="102" t="s">
        <v>1866</v>
      </c>
      <c r="D74" s="656">
        <v>1417.5203733168512</v>
      </c>
      <c r="E74" s="3"/>
      <c r="F74" s="3"/>
    </row>
    <row r="75" spans="1:6" ht="30" customHeight="1" thickTop="1" thickBot="1">
      <c r="A75" s="199" t="s">
        <v>1347</v>
      </c>
      <c r="B75" s="100" t="s">
        <v>339</v>
      </c>
      <c r="C75" s="102" t="s">
        <v>1348</v>
      </c>
      <c r="D75" s="656">
        <v>1417.5203733168512</v>
      </c>
      <c r="E75" s="3"/>
      <c r="F75" s="3"/>
    </row>
    <row r="76" spans="1:6" ht="30" customHeight="1" thickTop="1" thickBot="1">
      <c r="A76" s="199" t="s">
        <v>1375</v>
      </c>
      <c r="B76" s="100" t="s">
        <v>339</v>
      </c>
      <c r="C76" s="102" t="s">
        <v>2028</v>
      </c>
      <c r="D76" s="656">
        <v>1417.5203733168512</v>
      </c>
      <c r="E76" s="3"/>
      <c r="F76" s="3"/>
    </row>
    <row r="77" spans="1:6" ht="30" customHeight="1" thickTop="1" thickBot="1">
      <c r="A77" s="199" t="s">
        <v>1353</v>
      </c>
      <c r="B77" s="100" t="s">
        <v>339</v>
      </c>
      <c r="C77" s="102" t="s">
        <v>1354</v>
      </c>
      <c r="D77" s="656">
        <v>1417.5203733168512</v>
      </c>
      <c r="E77" s="3"/>
      <c r="F77" s="3"/>
    </row>
    <row r="78" spans="1:6" ht="30" customHeight="1" thickTop="1" thickBot="1">
      <c r="A78" s="199" t="s">
        <v>1355</v>
      </c>
      <c r="B78" s="100" t="s">
        <v>339</v>
      </c>
      <c r="C78" s="102" t="s">
        <v>1356</v>
      </c>
      <c r="D78" s="656">
        <v>1417.5203733168512</v>
      </c>
      <c r="E78" s="3"/>
      <c r="F78" s="3"/>
    </row>
    <row r="79" spans="1:6" ht="30" customHeight="1" thickTop="1" thickBot="1">
      <c r="A79" s="199" t="s">
        <v>1358</v>
      </c>
      <c r="B79" s="100" t="s">
        <v>339</v>
      </c>
      <c r="C79" s="102" t="s">
        <v>1359</v>
      </c>
      <c r="D79" s="656">
        <v>1417.5203733168512</v>
      </c>
      <c r="E79" s="3"/>
      <c r="F79" s="3"/>
    </row>
    <row r="80" spans="1:6" ht="30" customHeight="1" thickTop="1" thickBot="1">
      <c r="A80" s="199" t="s">
        <v>1337</v>
      </c>
      <c r="B80" s="100" t="s">
        <v>339</v>
      </c>
      <c r="C80" s="102" t="s">
        <v>1338</v>
      </c>
      <c r="D80" s="656">
        <v>1417.5203733168512</v>
      </c>
      <c r="E80" s="3"/>
      <c r="F80" s="3"/>
    </row>
    <row r="81" spans="1:6" ht="30" customHeight="1" thickTop="1" thickBot="1">
      <c r="A81" s="199" t="s">
        <v>1341</v>
      </c>
      <c r="B81" s="100" t="s">
        <v>339</v>
      </c>
      <c r="C81" s="102" t="s">
        <v>1342</v>
      </c>
      <c r="D81" s="656">
        <v>1417.5203733168512</v>
      </c>
      <c r="E81" s="3"/>
      <c r="F81" s="3"/>
    </row>
    <row r="82" spans="1:6" ht="30" customHeight="1" thickTop="1" thickBot="1">
      <c r="A82" s="199" t="s">
        <v>1345</v>
      </c>
      <c r="B82" s="100" t="s">
        <v>339</v>
      </c>
      <c r="C82" s="102" t="s">
        <v>1346</v>
      </c>
      <c r="D82" s="656">
        <v>1417.5203733168512</v>
      </c>
      <c r="E82" s="3"/>
      <c r="F82" s="3"/>
    </row>
    <row r="83" spans="1:6" ht="30" customHeight="1" thickTop="1" thickBot="1">
      <c r="A83" s="199" t="s">
        <v>1339</v>
      </c>
      <c r="B83" s="100" t="s">
        <v>339</v>
      </c>
      <c r="C83" s="102" t="s">
        <v>1340</v>
      </c>
      <c r="D83" s="656">
        <v>1417.5203733168512</v>
      </c>
      <c r="E83" s="3"/>
      <c r="F83" s="3"/>
    </row>
    <row r="84" spans="1:6" ht="30" customHeight="1" thickTop="1" thickBot="1">
      <c r="A84" s="199" t="s">
        <v>1305</v>
      </c>
      <c r="B84" s="100" t="s">
        <v>339</v>
      </c>
      <c r="C84" s="102" t="s">
        <v>1307</v>
      </c>
      <c r="D84" s="656">
        <v>1417.5203733168512</v>
      </c>
      <c r="E84" s="3"/>
      <c r="F84" s="3"/>
    </row>
    <row r="85" spans="1:6" ht="30" customHeight="1" thickTop="1" thickBot="1">
      <c r="A85" s="199" t="s">
        <v>1308</v>
      </c>
      <c r="B85" s="100" t="s">
        <v>339</v>
      </c>
      <c r="C85" s="102" t="s">
        <v>1859</v>
      </c>
      <c r="D85" s="656">
        <v>1417.5203733168512</v>
      </c>
      <c r="E85" s="3"/>
      <c r="F85" s="3"/>
    </row>
    <row r="86" spans="1:6" ht="30" customHeight="1" thickTop="1" thickBot="1">
      <c r="A86" s="199" t="s">
        <v>1309</v>
      </c>
      <c r="B86" s="100" t="s">
        <v>1306</v>
      </c>
      <c r="C86" s="102" t="s">
        <v>1310</v>
      </c>
      <c r="D86" s="656">
        <v>1417.5203733168512</v>
      </c>
      <c r="E86" s="3"/>
      <c r="F86" s="3"/>
    </row>
    <row r="87" spans="1:6" ht="30" customHeight="1" thickTop="1" thickBot="1">
      <c r="A87" s="199" t="s">
        <v>1311</v>
      </c>
      <c r="B87" s="100" t="s">
        <v>339</v>
      </c>
      <c r="C87" s="102" t="s">
        <v>1312</v>
      </c>
      <c r="D87" s="656">
        <v>1417.5203733168512</v>
      </c>
      <c r="E87" s="3"/>
      <c r="F87" s="3"/>
    </row>
    <row r="88" spans="1:6" ht="30" customHeight="1" thickTop="1" thickBot="1">
      <c r="A88" s="199" t="s">
        <v>1313</v>
      </c>
      <c r="B88" s="100" t="s">
        <v>339</v>
      </c>
      <c r="C88" s="102" t="s">
        <v>1312</v>
      </c>
      <c r="D88" s="656">
        <v>1417.5203733168512</v>
      </c>
      <c r="E88" s="3"/>
      <c r="F88" s="3"/>
    </row>
    <row r="89" spans="1:6" ht="30" customHeight="1" thickTop="1" thickBot="1">
      <c r="A89" s="199" t="s">
        <v>1243</v>
      </c>
      <c r="B89" s="100" t="s">
        <v>339</v>
      </c>
      <c r="C89" s="102" t="s">
        <v>1852</v>
      </c>
      <c r="D89" s="656">
        <v>1417.5203733168512</v>
      </c>
      <c r="E89" s="3"/>
      <c r="F89" s="3"/>
    </row>
    <row r="90" spans="1:6" ht="30" customHeight="1" thickTop="1" thickBot="1">
      <c r="A90" s="199" t="s">
        <v>1365</v>
      </c>
      <c r="B90" s="100" t="s">
        <v>339</v>
      </c>
      <c r="C90" s="102" t="s">
        <v>1366</v>
      </c>
      <c r="D90" s="656">
        <v>1417.5203733168512</v>
      </c>
      <c r="E90" s="3"/>
      <c r="F90" s="3"/>
    </row>
    <row r="91" spans="1:6" ht="30" customHeight="1" thickTop="1" thickBot="1">
      <c r="A91" s="199" t="s">
        <v>1244</v>
      </c>
      <c r="B91" s="100" t="s">
        <v>339</v>
      </c>
      <c r="C91" s="102" t="s">
        <v>1245</v>
      </c>
      <c r="D91" s="656">
        <v>1417.5203733168512</v>
      </c>
      <c r="E91" s="3"/>
      <c r="F91" s="3"/>
    </row>
    <row r="92" spans="1:6" ht="30" customHeight="1" thickTop="1" thickBot="1">
      <c r="A92" s="199" t="s">
        <v>1277</v>
      </c>
      <c r="B92" s="100" t="s">
        <v>339</v>
      </c>
      <c r="C92" s="102" t="s">
        <v>1858</v>
      </c>
      <c r="D92" s="656">
        <v>1417.5203733168512</v>
      </c>
      <c r="E92" s="3"/>
      <c r="F92" s="3"/>
    </row>
    <row r="93" spans="1:6" ht="30" customHeight="1" thickTop="1" thickBot="1">
      <c r="A93" s="199" t="s">
        <v>1408</v>
      </c>
      <c r="B93" s="100" t="s">
        <v>1406</v>
      </c>
      <c r="C93" s="102" t="s">
        <v>1870</v>
      </c>
      <c r="D93" s="656">
        <v>55.451523158209952</v>
      </c>
      <c r="E93" s="3"/>
      <c r="F93" s="3"/>
    </row>
    <row r="94" spans="1:6" ht="30" customHeight="1" thickTop="1" thickBot="1">
      <c r="A94" s="199" t="s">
        <v>1399</v>
      </c>
      <c r="B94" s="100" t="s">
        <v>92</v>
      </c>
      <c r="C94" s="102" t="s">
        <v>1868</v>
      </c>
      <c r="D94" s="656">
        <v>459175.13643507659</v>
      </c>
      <c r="E94" s="3"/>
      <c r="F94" s="3"/>
    </row>
    <row r="95" spans="1:6" ht="30" customHeight="1" thickTop="1" thickBot="1">
      <c r="A95" s="199" t="s">
        <v>1222</v>
      </c>
      <c r="B95" s="100" t="s">
        <v>1223</v>
      </c>
      <c r="C95" s="102" t="s">
        <v>1224</v>
      </c>
      <c r="D95" s="656">
        <v>629.43108589976782</v>
      </c>
      <c r="E95" s="3"/>
      <c r="F95" s="3"/>
    </row>
    <row r="96" spans="1:6" ht="30" customHeight="1" thickTop="1" thickBot="1">
      <c r="A96" s="199" t="s">
        <v>1631</v>
      </c>
      <c r="B96" s="100" t="s">
        <v>339</v>
      </c>
      <c r="C96" s="102" t="s">
        <v>1851</v>
      </c>
      <c r="D96" s="656">
        <v>1417.5203733168512</v>
      </c>
      <c r="E96" s="3"/>
      <c r="F96" s="3"/>
    </row>
    <row r="97" spans="1:6" ht="30" customHeight="1" thickTop="1" thickBot="1">
      <c r="A97" s="199" t="s">
        <v>1412</v>
      </c>
      <c r="B97" s="100" t="s">
        <v>339</v>
      </c>
      <c r="C97" s="102" t="s">
        <v>1411</v>
      </c>
      <c r="D97" s="656">
        <v>1417.5203733168512</v>
      </c>
      <c r="E97" s="3"/>
      <c r="F97" s="3"/>
    </row>
    <row r="98" spans="1:6" ht="30" customHeight="1" thickTop="1" thickBot="1">
      <c r="A98" s="199" t="s">
        <v>1237</v>
      </c>
      <c r="B98" s="100" t="s">
        <v>92</v>
      </c>
      <c r="C98" s="102" t="s">
        <v>1238</v>
      </c>
      <c r="D98" s="656">
        <v>16950.30409474473</v>
      </c>
      <c r="E98" s="3"/>
      <c r="F98" s="3"/>
    </row>
    <row r="99" spans="1:6" ht="30" customHeight="1" thickTop="1" thickBot="1">
      <c r="A99" s="199" t="s">
        <v>1251</v>
      </c>
      <c r="B99" s="100" t="s">
        <v>339</v>
      </c>
      <c r="C99" s="102" t="s">
        <v>1853</v>
      </c>
      <c r="D99" s="656">
        <v>1417.5203733168512</v>
      </c>
      <c r="E99" s="3"/>
      <c r="F99" s="3"/>
    </row>
    <row r="100" spans="1:6" ht="30" customHeight="1" thickTop="1" thickBot="1">
      <c r="A100" s="199" t="s">
        <v>1320</v>
      </c>
      <c r="B100" s="100" t="s">
        <v>1306</v>
      </c>
      <c r="C100" s="102" t="s">
        <v>1863</v>
      </c>
      <c r="D100" s="656">
        <v>1434.2773924601267</v>
      </c>
      <c r="E100" s="3"/>
      <c r="F100" s="3"/>
    </row>
    <row r="101" spans="1:6" ht="30" customHeight="1" thickTop="1" thickBot="1">
      <c r="A101" s="199" t="s">
        <v>1393</v>
      </c>
      <c r="B101" s="100" t="s">
        <v>339</v>
      </c>
      <c r="C101" s="102" t="s">
        <v>1394</v>
      </c>
      <c r="D101" s="656">
        <v>1417.5203733168512</v>
      </c>
      <c r="E101" s="3"/>
      <c r="F101" s="3"/>
    </row>
    <row r="102" spans="1:6" ht="30" customHeight="1" thickTop="1" thickBot="1">
      <c r="A102" s="199" t="s">
        <v>1395</v>
      </c>
      <c r="B102" s="100" t="s">
        <v>141</v>
      </c>
      <c r="C102" s="102" t="s">
        <v>1396</v>
      </c>
      <c r="D102" s="656">
        <v>101732.24976081123</v>
      </c>
      <c r="E102" s="3"/>
      <c r="F102" s="3"/>
    </row>
    <row r="103" spans="1:6" ht="30" customHeight="1" thickTop="1" thickBot="1">
      <c r="A103" s="199" t="s">
        <v>1327</v>
      </c>
      <c r="B103" s="100" t="s">
        <v>344</v>
      </c>
      <c r="C103" s="102" t="s">
        <v>1328</v>
      </c>
      <c r="D103" s="656">
        <v>256.79716907913968</v>
      </c>
      <c r="E103" s="3"/>
      <c r="F103" s="3"/>
    </row>
    <row r="104" spans="1:6" ht="30" customHeight="1" thickTop="1" thickBot="1">
      <c r="A104" s="199" t="s">
        <v>1325</v>
      </c>
      <c r="B104" s="100" t="s">
        <v>344</v>
      </c>
      <c r="C104" s="102" t="s">
        <v>1326</v>
      </c>
      <c r="D104" s="656">
        <v>256.79716907913968</v>
      </c>
      <c r="E104" s="3"/>
      <c r="F104" s="3"/>
    </row>
    <row r="105" spans="1:6" ht="30" customHeight="1" thickTop="1" thickBot="1">
      <c r="A105" s="199" t="s">
        <v>1275</v>
      </c>
      <c r="B105" s="100" t="s">
        <v>339</v>
      </c>
      <c r="C105" s="102" t="s">
        <v>1276</v>
      </c>
      <c r="D105" s="656">
        <v>1521.9850027904224</v>
      </c>
      <c r="E105" s="3"/>
      <c r="F105" s="3"/>
    </row>
    <row r="106" spans="1:6" ht="30" customHeight="1" thickTop="1" thickBot="1">
      <c r="A106" s="199" t="s">
        <v>1402</v>
      </c>
      <c r="B106" s="100" t="s">
        <v>92</v>
      </c>
      <c r="C106" s="102" t="s">
        <v>1403</v>
      </c>
      <c r="D106" s="656">
        <v>94930.590004555153</v>
      </c>
      <c r="E106" s="3"/>
      <c r="F106" s="3"/>
    </row>
    <row r="107" spans="1:6" ht="30" customHeight="1" thickTop="1" thickBot="1">
      <c r="A107" s="199" t="s">
        <v>1301</v>
      </c>
      <c r="B107" s="100" t="s">
        <v>339</v>
      </c>
      <c r="C107" s="102" t="s">
        <v>1302</v>
      </c>
      <c r="D107" s="656">
        <v>1417.5203733168512</v>
      </c>
      <c r="E107" s="3"/>
      <c r="F107" s="3"/>
    </row>
    <row r="108" spans="1:6" ht="30" customHeight="1" thickTop="1" thickBot="1">
      <c r="A108" s="199" t="s">
        <v>1263</v>
      </c>
      <c r="B108" s="100" t="s">
        <v>339</v>
      </c>
      <c r="C108" s="102" t="s">
        <v>1855</v>
      </c>
      <c r="D108" s="656">
        <v>1417.5203733168512</v>
      </c>
      <c r="E108" s="3"/>
      <c r="F108" s="3"/>
    </row>
    <row r="109" spans="1:6" ht="30" customHeight="1" thickTop="1" thickBot="1">
      <c r="A109" s="199" t="s">
        <v>1258</v>
      </c>
      <c r="B109" s="100" t="s">
        <v>339</v>
      </c>
      <c r="C109" s="102" t="s">
        <v>1854</v>
      </c>
      <c r="D109" s="656">
        <v>1417.5203733168512</v>
      </c>
      <c r="E109" s="3"/>
      <c r="F109" s="3"/>
    </row>
    <row r="110" spans="1:6" ht="30" customHeight="1" thickTop="1" thickBot="1">
      <c r="A110" s="199" t="s">
        <v>1397</v>
      </c>
      <c r="B110" s="100" t="s">
        <v>339</v>
      </c>
      <c r="C110" s="102" t="s">
        <v>1398</v>
      </c>
      <c r="D110" s="656">
        <v>1417.5203733168512</v>
      </c>
      <c r="E110" s="3"/>
      <c r="F110" s="3"/>
    </row>
    <row r="111" spans="1:6" ht="30" customHeight="1" thickTop="1" thickBot="1">
      <c r="A111" s="199" t="s">
        <v>1318</v>
      </c>
      <c r="B111" s="100" t="s">
        <v>1306</v>
      </c>
      <c r="C111" s="102" t="s">
        <v>1861</v>
      </c>
      <c r="D111" s="656">
        <v>1393.0032228929288</v>
      </c>
      <c r="E111" s="3"/>
      <c r="F111" s="3"/>
    </row>
    <row r="112" spans="1:6" ht="30" customHeight="1" thickTop="1" thickBot="1">
      <c r="A112" s="199" t="s">
        <v>1319</v>
      </c>
      <c r="B112" s="100" t="s">
        <v>344</v>
      </c>
      <c r="C112" s="102" t="s">
        <v>1862</v>
      </c>
      <c r="D112" s="656">
        <v>144.45959348519261</v>
      </c>
      <c r="E112" s="3"/>
      <c r="F112" s="3"/>
    </row>
    <row r="113" spans="1:6" ht="30" customHeight="1" thickTop="1" thickBot="1">
      <c r="A113" s="199" t="s">
        <v>1324</v>
      </c>
      <c r="B113" s="100" t="s">
        <v>1306</v>
      </c>
      <c r="C113" s="102" t="s">
        <v>1865</v>
      </c>
      <c r="D113" s="656">
        <v>1393.0032228929288</v>
      </c>
      <c r="E113" s="3"/>
      <c r="F113" s="3"/>
    </row>
    <row r="114" spans="1:6" ht="30" customHeight="1" thickTop="1" thickBot="1">
      <c r="A114" s="199" t="s">
        <v>1400</v>
      </c>
      <c r="B114" s="100" t="s">
        <v>92</v>
      </c>
      <c r="C114" s="102" t="s">
        <v>1401</v>
      </c>
      <c r="D114" s="656">
        <v>808602.51543680148</v>
      </c>
      <c r="E114" s="3"/>
      <c r="F114" s="3"/>
    </row>
    <row r="115" spans="1:6" ht="30" customHeight="1" thickTop="1" thickBot="1">
      <c r="A115" s="199" t="s">
        <v>1321</v>
      </c>
      <c r="B115" s="100" t="s">
        <v>92</v>
      </c>
      <c r="C115" s="102" t="s">
        <v>1322</v>
      </c>
      <c r="D115" s="656">
        <v>762.48801621446421</v>
      </c>
      <c r="E115" s="3"/>
      <c r="F115" s="3"/>
    </row>
    <row r="116" spans="1:6" ht="30" customHeight="1" thickTop="1" thickBot="1">
      <c r="A116" s="199" t="s">
        <v>1271</v>
      </c>
      <c r="B116" s="100" t="s">
        <v>339</v>
      </c>
      <c r="C116" s="102" t="s">
        <v>1857</v>
      </c>
      <c r="D116" s="656">
        <v>1417.5203733168512</v>
      </c>
      <c r="E116" s="3"/>
      <c r="F116" s="3"/>
    </row>
    <row r="117" spans="1:6" ht="30" customHeight="1" thickTop="1" thickBot="1">
      <c r="A117" s="199" t="s">
        <v>1299</v>
      </c>
      <c r="B117" s="100" t="s">
        <v>92</v>
      </c>
      <c r="C117" s="102" t="s">
        <v>1300</v>
      </c>
      <c r="D117" s="656">
        <v>384230.10873989237</v>
      </c>
      <c r="E117" s="3"/>
      <c r="F117" s="3"/>
    </row>
    <row r="118" spans="1:6" ht="15.75" thickTop="1">
      <c r="E118" s="3"/>
      <c r="F118" s="3"/>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5.85546875"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703"/>
      <c r="B1" s="706"/>
      <c r="C1" s="707"/>
      <c r="D1" s="707"/>
      <c r="E1" s="707"/>
      <c r="F1" s="707"/>
      <c r="G1" s="707"/>
      <c r="H1" s="707"/>
      <c r="I1" s="708"/>
      <c r="J1" s="715" t="s">
        <v>933</v>
      </c>
      <c r="K1" s="722" t="s">
        <v>2198</v>
      </c>
      <c r="L1" s="723"/>
      <c r="M1" s="724"/>
    </row>
    <row r="2" spans="1:13" s="488" customFormat="1">
      <c r="A2" s="704"/>
      <c r="B2" s="728" t="s">
        <v>934</v>
      </c>
      <c r="C2" s="729"/>
      <c r="D2" s="729"/>
      <c r="E2" s="729"/>
      <c r="F2" s="729"/>
      <c r="G2" s="729"/>
      <c r="H2" s="729"/>
      <c r="I2" s="730"/>
      <c r="J2" s="716"/>
      <c r="K2" s="725"/>
      <c r="L2" s="726"/>
      <c r="M2" s="727"/>
    </row>
    <row r="3" spans="1:13" s="488" customFormat="1">
      <c r="A3" s="704"/>
      <c r="B3" s="709" t="s">
        <v>2199</v>
      </c>
      <c r="C3" s="710"/>
      <c r="D3" s="710"/>
      <c r="E3" s="710"/>
      <c r="F3" s="710"/>
      <c r="G3" s="710"/>
      <c r="H3" s="710"/>
      <c r="I3" s="711"/>
      <c r="J3" s="720" t="s">
        <v>935</v>
      </c>
      <c r="K3" s="732">
        <v>1</v>
      </c>
      <c r="L3" s="733"/>
      <c r="M3" s="734"/>
    </row>
    <row r="4" spans="1:13" s="488" customFormat="1">
      <c r="A4" s="704"/>
      <c r="B4" s="709" t="s">
        <v>2200</v>
      </c>
      <c r="C4" s="710"/>
      <c r="D4" s="710"/>
      <c r="E4" s="710"/>
      <c r="F4" s="710"/>
      <c r="G4" s="710"/>
      <c r="H4" s="710"/>
      <c r="I4" s="711"/>
      <c r="J4" s="731"/>
      <c r="K4" s="735"/>
      <c r="L4" s="736"/>
      <c r="M4" s="737"/>
    </row>
    <row r="5" spans="1:13" s="488" customFormat="1">
      <c r="A5" s="704"/>
      <c r="B5" s="717" t="s">
        <v>2201</v>
      </c>
      <c r="C5" s="718"/>
      <c r="D5" s="718"/>
      <c r="E5" s="718"/>
      <c r="F5" s="718"/>
      <c r="G5" s="718"/>
      <c r="H5" s="718"/>
      <c r="I5" s="719"/>
      <c r="J5" s="720" t="s">
        <v>936</v>
      </c>
      <c r="K5" s="738"/>
      <c r="L5" s="738" t="s">
        <v>937</v>
      </c>
      <c r="M5" s="740"/>
    </row>
    <row r="6" spans="1:13" s="488" customFormat="1" ht="13.5" customHeight="1" thickBot="1">
      <c r="A6" s="705"/>
      <c r="B6" s="712"/>
      <c r="C6" s="713"/>
      <c r="D6" s="713"/>
      <c r="E6" s="713"/>
      <c r="F6" s="713"/>
      <c r="G6" s="713"/>
      <c r="H6" s="713"/>
      <c r="I6" s="714"/>
      <c r="J6" s="721"/>
      <c r="K6" s="739"/>
      <c r="L6" s="739"/>
      <c r="M6" s="741"/>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700" t="s">
        <v>2205</v>
      </c>
      <c r="B10" s="701"/>
      <c r="C10" s="701"/>
      <c r="D10" s="701"/>
      <c r="E10" s="507" t="s">
        <v>2206</v>
      </c>
      <c r="F10" s="508"/>
      <c r="H10" s="702" t="s">
        <v>2207</v>
      </c>
      <c r="I10" s="702"/>
      <c r="J10" s="509" t="s">
        <v>2206</v>
      </c>
      <c r="K10" s="510"/>
      <c r="L10" s="510"/>
      <c r="M10" s="511"/>
    </row>
    <row r="11" spans="1:13" s="488" customFormat="1" ht="24" customHeight="1">
      <c r="A11" s="512" t="s">
        <v>939</v>
      </c>
      <c r="B11" s="513"/>
      <c r="C11" s="699"/>
      <c r="D11" s="699"/>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42"/>
      <c r="L12" s="742"/>
      <c r="M12" s="743"/>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44" t="s">
        <v>2202</v>
      </c>
      <c r="F25" s="744"/>
      <c r="G25" s="744"/>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45" t="s">
        <v>942</v>
      </c>
      <c r="B27" s="746"/>
      <c r="C27" s="746"/>
      <c r="D27" s="746"/>
      <c r="E27" s="746"/>
      <c r="F27" s="746"/>
      <c r="G27" s="746"/>
      <c r="H27" s="746"/>
      <c r="I27" s="746"/>
      <c r="J27" s="746"/>
      <c r="K27" s="746"/>
      <c r="L27" s="746"/>
      <c r="M27" s="747"/>
    </row>
    <row r="28" spans="1:13" ht="13.5" thickBot="1">
      <c r="A28" s="554"/>
      <c r="B28" s="555"/>
      <c r="C28" s="555"/>
      <c r="D28" s="555"/>
      <c r="E28" s="555"/>
      <c r="F28" s="555"/>
      <c r="G28" s="555"/>
      <c r="H28" s="555"/>
      <c r="I28" s="555"/>
      <c r="J28" s="555"/>
      <c r="K28" s="555"/>
      <c r="L28" s="555"/>
      <c r="M28" s="556"/>
    </row>
    <row r="29" spans="1:13" ht="25.5">
      <c r="A29" s="557" t="s">
        <v>943</v>
      </c>
      <c r="B29" s="748" t="s">
        <v>944</v>
      </c>
      <c r="C29" s="749"/>
      <c r="D29" s="749"/>
      <c r="E29" s="749"/>
      <c r="F29" s="749"/>
      <c r="G29" s="749"/>
      <c r="H29" s="749"/>
      <c r="I29" s="750"/>
      <c r="J29" s="558" t="s">
        <v>2215</v>
      </c>
      <c r="K29" s="751" t="s">
        <v>945</v>
      </c>
      <c r="L29" s="752"/>
      <c r="M29" s="557" t="s">
        <v>946</v>
      </c>
    </row>
    <row r="30" spans="1:13" ht="13.5" thickBot="1">
      <c r="A30" s="559"/>
      <c r="B30" s="560"/>
      <c r="C30" s="561"/>
      <c r="D30" s="561"/>
      <c r="E30" s="561"/>
      <c r="F30" s="561"/>
      <c r="G30" s="561"/>
      <c r="H30" s="561"/>
      <c r="I30" s="561"/>
      <c r="J30" s="562"/>
      <c r="K30" s="753"/>
      <c r="L30" s="754"/>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55" t="s">
        <v>944</v>
      </c>
      <c r="B34" s="756"/>
      <c r="C34" s="756"/>
      <c r="D34" s="756"/>
      <c r="E34" s="756"/>
      <c r="F34" s="756"/>
      <c r="G34" s="757"/>
      <c r="H34" s="758" t="s">
        <v>948</v>
      </c>
      <c r="I34" s="759"/>
      <c r="J34" s="570" t="s">
        <v>949</v>
      </c>
      <c r="K34" s="760" t="s">
        <v>950</v>
      </c>
      <c r="L34" s="757"/>
      <c r="M34" s="571" t="s">
        <v>951</v>
      </c>
    </row>
    <row r="35" spans="1:13" s="572" customFormat="1" ht="12">
      <c r="A35" s="761"/>
      <c r="B35" s="762"/>
      <c r="C35" s="762"/>
      <c r="D35" s="762"/>
      <c r="E35" s="762"/>
      <c r="F35" s="762"/>
      <c r="G35" s="763"/>
      <c r="H35" s="764"/>
      <c r="I35" s="765"/>
      <c r="J35" s="573"/>
      <c r="K35" s="766"/>
      <c r="L35" s="763"/>
      <c r="M35" s="574"/>
    </row>
    <row r="36" spans="1:13" s="572" customFormat="1" thickBot="1">
      <c r="A36" s="767"/>
      <c r="B36" s="768"/>
      <c r="C36" s="768"/>
      <c r="D36" s="768"/>
      <c r="E36" s="768"/>
      <c r="F36" s="768"/>
      <c r="G36" s="769"/>
      <c r="H36" s="770"/>
      <c r="I36" s="771"/>
      <c r="J36" s="575"/>
      <c r="K36" s="772"/>
      <c r="L36" s="769"/>
      <c r="M36" s="576"/>
    </row>
    <row r="37" spans="1:13" s="572" customFormat="1" thickBot="1">
      <c r="A37" s="773" t="s">
        <v>953</v>
      </c>
      <c r="B37" s="774"/>
      <c r="C37" s="774"/>
      <c r="D37" s="774"/>
      <c r="E37" s="774"/>
      <c r="F37" s="774"/>
      <c r="G37" s="774"/>
      <c r="H37" s="774"/>
      <c r="I37" s="774"/>
      <c r="J37" s="774"/>
      <c r="K37" s="774"/>
      <c r="L37" s="775"/>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55" t="s">
        <v>944</v>
      </c>
      <c r="B41" s="756"/>
      <c r="C41" s="756"/>
      <c r="D41" s="756"/>
      <c r="E41" s="756"/>
      <c r="F41" s="756"/>
      <c r="G41" s="756"/>
      <c r="H41" s="757"/>
      <c r="I41" s="586" t="s">
        <v>945</v>
      </c>
      <c r="J41" s="570" t="s">
        <v>946</v>
      </c>
      <c r="K41" s="760" t="s">
        <v>955</v>
      </c>
      <c r="L41" s="757"/>
      <c r="M41" s="571" t="s">
        <v>951</v>
      </c>
    </row>
    <row r="42" spans="1:13" s="572" customFormat="1" ht="12">
      <c r="A42" s="776"/>
      <c r="B42" s="777"/>
      <c r="C42" s="777"/>
      <c r="D42" s="777"/>
      <c r="E42" s="777"/>
      <c r="F42" s="777"/>
      <c r="G42" s="777"/>
      <c r="H42" s="765"/>
      <c r="I42" s="587"/>
      <c r="J42" s="573"/>
      <c r="K42" s="766"/>
      <c r="L42" s="763"/>
      <c r="M42" s="574"/>
    </row>
    <row r="43" spans="1:13" s="572" customFormat="1" thickBot="1">
      <c r="A43" s="778"/>
      <c r="B43" s="779"/>
      <c r="C43" s="779"/>
      <c r="D43" s="779"/>
      <c r="E43" s="779"/>
      <c r="F43" s="779"/>
      <c r="G43" s="779"/>
      <c r="H43" s="771"/>
      <c r="I43" s="588"/>
      <c r="J43" s="589"/>
      <c r="K43" s="772"/>
      <c r="L43" s="769"/>
      <c r="M43" s="590"/>
    </row>
    <row r="44" spans="1:13" s="572" customFormat="1" thickBot="1">
      <c r="A44" s="773" t="s">
        <v>953</v>
      </c>
      <c r="B44" s="774"/>
      <c r="C44" s="774"/>
      <c r="D44" s="774"/>
      <c r="E44" s="774"/>
      <c r="F44" s="774"/>
      <c r="G44" s="774"/>
      <c r="H44" s="774"/>
      <c r="I44" s="774"/>
      <c r="J44" s="774"/>
      <c r="K44" s="774"/>
      <c r="L44" s="775"/>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80" t="s">
        <v>957</v>
      </c>
      <c r="B48" s="781"/>
      <c r="C48" s="781"/>
      <c r="D48" s="781"/>
      <c r="E48" s="782"/>
      <c r="F48" s="593"/>
      <c r="G48" s="594" t="s">
        <v>945</v>
      </c>
      <c r="H48" s="595" t="s">
        <v>958</v>
      </c>
      <c r="I48" s="596" t="s">
        <v>2233</v>
      </c>
      <c r="J48" s="595" t="s">
        <v>2234</v>
      </c>
      <c r="K48" s="783" t="s">
        <v>961</v>
      </c>
      <c r="L48" s="782"/>
      <c r="M48" s="597" t="s">
        <v>951</v>
      </c>
    </row>
    <row r="49" spans="1:13" s="572" customFormat="1" ht="12">
      <c r="A49" s="598"/>
      <c r="B49" s="599"/>
      <c r="C49" s="599"/>
      <c r="D49" s="599"/>
      <c r="E49" s="599"/>
      <c r="F49" s="599"/>
      <c r="G49" s="600"/>
      <c r="H49" s="573"/>
      <c r="I49" s="587"/>
      <c r="J49" s="573"/>
      <c r="K49" s="766"/>
      <c r="L49" s="763"/>
      <c r="M49" s="574"/>
    </row>
    <row r="50" spans="1:13" s="572" customFormat="1" thickBot="1">
      <c r="A50" s="601"/>
      <c r="B50" s="602"/>
      <c r="C50" s="602"/>
      <c r="D50" s="602"/>
      <c r="E50" s="602"/>
      <c r="F50" s="602"/>
      <c r="G50" s="603"/>
      <c r="H50" s="575"/>
      <c r="I50" s="585"/>
      <c r="J50" s="575"/>
      <c r="K50" s="772"/>
      <c r="L50" s="769"/>
      <c r="M50" s="576"/>
    </row>
    <row r="51" spans="1:13" s="572" customFormat="1" thickBot="1">
      <c r="A51" s="784" t="s">
        <v>953</v>
      </c>
      <c r="B51" s="785"/>
      <c r="C51" s="785"/>
      <c r="D51" s="785"/>
      <c r="E51" s="785"/>
      <c r="F51" s="785"/>
      <c r="G51" s="785"/>
      <c r="H51" s="785"/>
      <c r="I51" s="785"/>
      <c r="J51" s="785"/>
      <c r="K51" s="785"/>
      <c r="L51" s="786"/>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80" t="s">
        <v>944</v>
      </c>
      <c r="B55" s="781"/>
      <c r="C55" s="781"/>
      <c r="D55" s="781"/>
      <c r="E55" s="781"/>
      <c r="F55" s="781"/>
      <c r="G55" s="782"/>
      <c r="H55" s="594" t="s">
        <v>964</v>
      </c>
      <c r="I55" s="596" t="s">
        <v>965</v>
      </c>
      <c r="J55" s="595" t="s">
        <v>966</v>
      </c>
      <c r="K55" s="787" t="s">
        <v>950</v>
      </c>
      <c r="L55" s="788"/>
      <c r="M55" s="605" t="s">
        <v>951</v>
      </c>
    </row>
    <row r="56" spans="1:13" s="572" customFormat="1" ht="12">
      <c r="A56" s="776"/>
      <c r="B56" s="777"/>
      <c r="C56" s="777"/>
      <c r="D56" s="777"/>
      <c r="E56" s="777"/>
      <c r="F56" s="777"/>
      <c r="G56" s="777"/>
      <c r="H56" s="573"/>
      <c r="I56" s="587"/>
      <c r="J56" s="573"/>
      <c r="K56" s="766"/>
      <c r="L56" s="763"/>
      <c r="M56" s="574"/>
    </row>
    <row r="57" spans="1:13" s="572" customFormat="1" thickBot="1">
      <c r="A57" s="778"/>
      <c r="B57" s="779"/>
      <c r="C57" s="779"/>
      <c r="D57" s="779"/>
      <c r="E57" s="779"/>
      <c r="F57" s="779"/>
      <c r="G57" s="779"/>
      <c r="H57" s="575"/>
      <c r="I57" s="585"/>
      <c r="J57" s="575"/>
      <c r="K57" s="772"/>
      <c r="L57" s="769"/>
      <c r="M57" s="576"/>
    </row>
    <row r="58" spans="1:13" s="572" customFormat="1" thickBot="1">
      <c r="A58" s="773" t="s">
        <v>953</v>
      </c>
      <c r="B58" s="774"/>
      <c r="C58" s="774"/>
      <c r="D58" s="774"/>
      <c r="E58" s="774"/>
      <c r="F58" s="774"/>
      <c r="G58" s="774"/>
      <c r="H58" s="774"/>
      <c r="I58" s="774"/>
      <c r="J58" s="774"/>
      <c r="K58" s="774"/>
      <c r="L58" s="775"/>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73" t="s">
        <v>967</v>
      </c>
      <c r="B60" s="774"/>
      <c r="C60" s="774"/>
      <c r="D60" s="774"/>
      <c r="E60" s="774"/>
      <c r="F60" s="774"/>
      <c r="G60" s="774"/>
      <c r="H60" s="774"/>
      <c r="I60" s="774"/>
      <c r="J60" s="774"/>
      <c r="K60" s="774"/>
      <c r="L60" s="775"/>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55" t="s">
        <v>944</v>
      </c>
      <c r="B64" s="756"/>
      <c r="C64" s="756"/>
      <c r="D64" s="756"/>
      <c r="E64" s="756"/>
      <c r="F64" s="756"/>
      <c r="G64" s="756"/>
      <c r="H64" s="606"/>
      <c r="I64" s="607"/>
      <c r="J64" s="608" t="s">
        <v>970</v>
      </c>
      <c r="K64" s="789" t="s">
        <v>971</v>
      </c>
      <c r="L64" s="790"/>
      <c r="M64" s="609"/>
    </row>
    <row r="65" spans="1:13" s="572" customFormat="1" ht="12">
      <c r="A65" s="776" t="s">
        <v>2235</v>
      </c>
      <c r="B65" s="777"/>
      <c r="C65" s="777"/>
      <c r="D65" s="777"/>
      <c r="E65" s="777"/>
      <c r="F65" s="777"/>
      <c r="G65" s="777"/>
      <c r="H65" s="610"/>
      <c r="I65" s="611"/>
      <c r="J65" s="612"/>
      <c r="K65" s="801"/>
      <c r="L65" s="802"/>
      <c r="M65" s="613"/>
    </row>
    <row r="66" spans="1:13" s="572" customFormat="1" ht="12">
      <c r="A66" s="614" t="s">
        <v>973</v>
      </c>
      <c r="B66" s="615"/>
      <c r="C66" s="615"/>
      <c r="D66" s="615"/>
      <c r="E66" s="615"/>
      <c r="F66" s="615"/>
      <c r="G66" s="615"/>
      <c r="H66" s="610"/>
      <c r="I66" s="611"/>
      <c r="J66" s="612"/>
      <c r="K66" s="801"/>
      <c r="L66" s="802"/>
      <c r="M66" s="613"/>
    </row>
    <row r="67" spans="1:13" s="572" customFormat="1" thickBot="1">
      <c r="A67" s="601" t="s">
        <v>974</v>
      </c>
      <c r="B67" s="602"/>
      <c r="C67" s="602"/>
      <c r="D67" s="602"/>
      <c r="E67" s="602"/>
      <c r="F67" s="602"/>
      <c r="G67" s="602"/>
      <c r="H67" s="616"/>
      <c r="I67" s="617"/>
      <c r="J67" s="612"/>
      <c r="K67" s="803"/>
      <c r="L67" s="804"/>
      <c r="M67" s="613"/>
    </row>
    <row r="68" spans="1:13" s="572" customFormat="1" thickBot="1">
      <c r="A68" s="773" t="s">
        <v>953</v>
      </c>
      <c r="B68" s="774"/>
      <c r="C68" s="774"/>
      <c r="D68" s="774"/>
      <c r="E68" s="774"/>
      <c r="F68" s="774"/>
      <c r="G68" s="774"/>
      <c r="H68" s="774"/>
      <c r="I68" s="774"/>
      <c r="J68" s="774"/>
      <c r="K68" s="774"/>
      <c r="L68" s="775"/>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73" t="s">
        <v>2236</v>
      </c>
      <c r="B70" s="774"/>
      <c r="C70" s="774"/>
      <c r="D70" s="774"/>
      <c r="E70" s="774"/>
      <c r="F70" s="774"/>
      <c r="G70" s="774"/>
      <c r="H70" s="774"/>
      <c r="I70" s="774"/>
      <c r="J70" s="774"/>
      <c r="K70" s="774"/>
      <c r="L70" s="775"/>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791" t="s">
        <v>2218</v>
      </c>
      <c r="B87" s="792"/>
      <c r="C87" s="792"/>
      <c r="D87" s="792"/>
      <c r="E87" s="792"/>
      <c r="F87" s="792"/>
      <c r="G87" s="792"/>
      <c r="H87" s="792"/>
      <c r="I87" s="792"/>
      <c r="J87" s="792"/>
      <c r="K87" s="792"/>
      <c r="L87" s="792"/>
      <c r="M87" s="793"/>
    </row>
    <row r="88" spans="1:13" ht="17.25" customHeight="1">
      <c r="A88" s="791"/>
      <c r="B88" s="792"/>
      <c r="C88" s="792"/>
      <c r="D88" s="792"/>
      <c r="E88" s="792"/>
      <c r="F88" s="792"/>
      <c r="G88" s="792"/>
      <c r="H88" s="792"/>
      <c r="I88" s="792"/>
      <c r="J88" s="792"/>
      <c r="K88" s="792"/>
      <c r="L88" s="792"/>
      <c r="M88" s="793"/>
    </row>
    <row r="89" spans="1:13" ht="18.75" customHeight="1">
      <c r="A89" s="794" t="s">
        <v>2219</v>
      </c>
      <c r="B89" s="795"/>
      <c r="C89" s="795"/>
      <c r="D89" s="795"/>
      <c r="E89" s="795"/>
      <c r="F89" s="795"/>
      <c r="G89" s="795"/>
      <c r="H89" s="795"/>
      <c r="I89" s="795"/>
      <c r="J89" s="795"/>
      <c r="K89" s="795"/>
      <c r="L89" s="795"/>
      <c r="M89" s="796"/>
    </row>
    <row r="90" spans="1:13" ht="21.75" customHeight="1">
      <c r="A90" s="794"/>
      <c r="B90" s="795"/>
      <c r="C90" s="795"/>
      <c r="D90" s="795"/>
      <c r="E90" s="795"/>
      <c r="F90" s="795"/>
      <c r="G90" s="795"/>
      <c r="H90" s="795"/>
      <c r="I90" s="795"/>
      <c r="J90" s="795"/>
      <c r="K90" s="795"/>
      <c r="L90" s="795"/>
      <c r="M90" s="796"/>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797"/>
      <c r="J100" s="797"/>
      <c r="K100" s="797"/>
      <c r="L100" s="797"/>
      <c r="M100" s="798"/>
    </row>
    <row r="101" spans="1:13" ht="13.5" thickBot="1">
      <c r="A101" s="642" t="s">
        <v>2221</v>
      </c>
      <c r="B101" s="643"/>
      <c r="C101" s="643"/>
      <c r="D101" s="644"/>
      <c r="E101" s="644"/>
      <c r="F101" s="644"/>
      <c r="G101" s="644"/>
      <c r="H101" s="644"/>
      <c r="I101" s="799"/>
      <c r="J101" s="799"/>
      <c r="K101" s="799"/>
      <c r="L101" s="799"/>
      <c r="M101" s="800"/>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election activeCell="N88" sqref="N8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8"/>
      <c r="C1" s="850"/>
      <c r="D1" s="851"/>
      <c r="E1" s="851"/>
      <c r="F1" s="851"/>
      <c r="G1" s="851"/>
      <c r="H1" s="851"/>
      <c r="I1" s="851"/>
      <c r="J1" s="852"/>
      <c r="K1" s="853" t="s">
        <v>933</v>
      </c>
      <c r="L1" s="855" t="s">
        <v>2198</v>
      </c>
      <c r="M1" s="856"/>
      <c r="N1" s="857"/>
    </row>
    <row r="2" spans="2:14">
      <c r="B2" s="839"/>
      <c r="C2" s="816" t="s">
        <v>934</v>
      </c>
      <c r="D2" s="817"/>
      <c r="E2" s="817"/>
      <c r="F2" s="817"/>
      <c r="G2" s="817"/>
      <c r="H2" s="817"/>
      <c r="I2" s="817"/>
      <c r="J2" s="818"/>
      <c r="K2" s="854"/>
      <c r="L2" s="858"/>
      <c r="M2" s="859"/>
      <c r="N2" s="860"/>
    </row>
    <row r="3" spans="2:14">
      <c r="B3" s="839"/>
      <c r="C3" s="816" t="s">
        <v>2199</v>
      </c>
      <c r="D3" s="817"/>
      <c r="E3" s="817"/>
      <c r="F3" s="817"/>
      <c r="G3" s="817"/>
      <c r="H3" s="817"/>
      <c r="I3" s="817"/>
      <c r="J3" s="818"/>
      <c r="K3" s="841" t="s">
        <v>935</v>
      </c>
      <c r="L3" s="810">
        <v>1</v>
      </c>
      <c r="M3" s="811"/>
      <c r="N3" s="812"/>
    </row>
    <row r="4" spans="2:14">
      <c r="B4" s="839"/>
      <c r="C4" s="816" t="s">
        <v>2200</v>
      </c>
      <c r="D4" s="817"/>
      <c r="E4" s="817"/>
      <c r="F4" s="817"/>
      <c r="G4" s="817"/>
      <c r="H4" s="817"/>
      <c r="I4" s="817"/>
      <c r="J4" s="818"/>
      <c r="K4" s="861"/>
      <c r="L4" s="813"/>
      <c r="M4" s="814"/>
      <c r="N4" s="815"/>
    </row>
    <row r="5" spans="2:14">
      <c r="B5" s="839"/>
      <c r="C5" s="816" t="s">
        <v>2201</v>
      </c>
      <c r="D5" s="817"/>
      <c r="E5" s="817"/>
      <c r="F5" s="817"/>
      <c r="G5" s="817"/>
      <c r="H5" s="817"/>
      <c r="I5" s="817"/>
      <c r="J5" s="818"/>
      <c r="K5" s="841" t="s">
        <v>936</v>
      </c>
      <c r="L5" s="843"/>
      <c r="M5" s="843" t="s">
        <v>937</v>
      </c>
      <c r="N5" s="845"/>
    </row>
    <row r="6" spans="2:14" ht="15.75" thickBot="1">
      <c r="B6" s="840"/>
      <c r="C6" s="847"/>
      <c r="D6" s="848"/>
      <c r="E6" s="848"/>
      <c r="F6" s="848"/>
      <c r="G6" s="848"/>
      <c r="H6" s="848"/>
      <c r="I6" s="848"/>
      <c r="J6" s="849"/>
      <c r="K6" s="842"/>
      <c r="L6" s="844"/>
      <c r="M6" s="844"/>
      <c r="N6" s="846"/>
    </row>
    <row r="7" spans="2:14" ht="15.75" thickBot="1">
      <c r="B7" s="344"/>
      <c r="C7" s="345"/>
      <c r="D7" s="345"/>
      <c r="E7" s="345"/>
      <c r="F7" s="345"/>
      <c r="G7" s="345"/>
      <c r="H7" s="345"/>
      <c r="I7" s="345"/>
      <c r="J7" s="345"/>
      <c r="K7" s="345"/>
      <c r="L7" s="346"/>
      <c r="M7" s="346"/>
      <c r="N7" s="347"/>
    </row>
    <row r="8" spans="2:14" ht="17.2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5.25">
      <c r="B10" s="819" t="s">
        <v>2205</v>
      </c>
      <c r="C10" s="820"/>
      <c r="D10" s="820"/>
      <c r="E10" s="820"/>
      <c r="F10" s="357" t="s">
        <v>2206</v>
      </c>
      <c r="G10" s="79"/>
      <c r="H10" s="358"/>
      <c r="I10" s="821" t="s">
        <v>2207</v>
      </c>
      <c r="J10" s="821"/>
      <c r="K10" s="359" t="s">
        <v>2206</v>
      </c>
      <c r="L10" s="355"/>
      <c r="M10" s="355"/>
      <c r="N10" s="356"/>
    </row>
    <row r="11" spans="2:14">
      <c r="B11" s="360" t="s">
        <v>939</v>
      </c>
      <c r="C11" s="361"/>
      <c r="D11" s="807"/>
      <c r="E11" s="807"/>
      <c r="F11" s="362"/>
      <c r="G11" s="363"/>
      <c r="H11" s="361"/>
      <c r="I11" s="358"/>
      <c r="J11" s="364" t="s">
        <v>940</v>
      </c>
      <c r="K11" s="365"/>
      <c r="L11" s="362"/>
      <c r="M11" s="362"/>
      <c r="N11" s="366"/>
    </row>
    <row r="12" spans="2:14" ht="15.75" thickBot="1">
      <c r="B12" s="367"/>
      <c r="C12" s="368"/>
      <c r="D12" s="369"/>
      <c r="E12" s="369"/>
      <c r="F12" s="369"/>
      <c r="G12" s="369"/>
      <c r="H12" s="368"/>
      <c r="I12" s="369"/>
      <c r="J12" s="368"/>
      <c r="K12" s="369"/>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25"/>
      <c r="E25" s="325"/>
      <c r="F25" s="822" t="s">
        <v>2222</v>
      </c>
      <c r="G25" s="823"/>
      <c r="H25" s="823"/>
      <c r="I25" s="325" t="s">
        <v>2203</v>
      </c>
      <c r="J25" s="325" t="s">
        <v>2204</v>
      </c>
      <c r="K25" s="263"/>
      <c r="L25" s="325"/>
      <c r="M25" s="325"/>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176" t="s">
        <v>983</v>
      </c>
      <c r="C31" s="81" t="s">
        <v>1220</v>
      </c>
      <c r="D31" s="82"/>
      <c r="E31" s="82"/>
      <c r="F31" s="82"/>
      <c r="G31" s="82"/>
      <c r="H31" s="82"/>
      <c r="I31" s="82"/>
      <c r="J31" s="83"/>
      <c r="K31" s="307"/>
      <c r="L31" s="305" t="s">
        <v>984</v>
      </c>
      <c r="M31" s="202"/>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129</v>
      </c>
      <c r="B36" s="878" t="str">
        <f>VLOOKUP(A36,EQUIPOS!A6:D154,3,FALSE)</f>
        <v xml:space="preserve">Buldozer, Potencia al volante de 140 HP, motor de 2200 RPM, longitud de hoja 4,80m. </v>
      </c>
      <c r="C36" s="879"/>
      <c r="D36" s="879"/>
      <c r="E36" s="879"/>
      <c r="F36" s="879"/>
      <c r="G36" s="879"/>
      <c r="H36" s="880"/>
      <c r="I36" s="266"/>
      <c r="J36" s="267"/>
      <c r="K36" s="268">
        <f>VLOOKUP(A36,EQUIPOS!A6:D161,4,FALSE)</f>
        <v>210172.76817264492</v>
      </c>
      <c r="L36" s="269"/>
      <c r="M36" s="270">
        <v>0.15</v>
      </c>
      <c r="N36" s="271">
        <f>K36/M36</f>
        <v>1401151.7878176328</v>
      </c>
    </row>
    <row r="37" spans="1:14">
      <c r="A37" t="s">
        <v>150</v>
      </c>
      <c r="B37" s="878" t="str">
        <f>VLOOKUP(A37,EQUIPOS!A7:D154,3,FALSE)</f>
        <v>Cargador : Potencia en el volante 125 hp, Clasificación de RPM del motor 2300.</v>
      </c>
      <c r="C37" s="879"/>
      <c r="D37" s="879"/>
      <c r="E37" s="879"/>
      <c r="F37" s="879"/>
      <c r="G37" s="879"/>
      <c r="H37" s="880"/>
      <c r="I37" s="266"/>
      <c r="J37" s="267"/>
      <c r="K37" s="268">
        <f>VLOOKUP(A37,EQUIPOS!A7:D162,4,FALSE)</f>
        <v>182538.17053568727</v>
      </c>
      <c r="L37" s="269"/>
      <c r="M37" s="270">
        <v>0.15</v>
      </c>
      <c r="N37" s="271">
        <f>K37/M37</f>
        <v>1216921.1369045819</v>
      </c>
    </row>
    <row r="38" spans="1:14">
      <c r="A38" t="s">
        <v>273</v>
      </c>
      <c r="B38" s="878" t="str">
        <f>VLOOKUP(A38,EQUIPOS!A8:D154,3,FALSE)</f>
        <v>Motosierra, 93.6 cm3 - 7.1 HP, 45-90 cm - 7.9 kg</v>
      </c>
      <c r="C38" s="879"/>
      <c r="D38" s="879"/>
      <c r="E38" s="879"/>
      <c r="F38" s="879"/>
      <c r="G38" s="879"/>
      <c r="H38" s="880"/>
      <c r="I38" s="266"/>
      <c r="J38" s="267"/>
      <c r="K38" s="268">
        <f>VLOOKUP(A38,EQUIPOS!A8:D163,4,FALSE)</f>
        <v>7803.4443628457275</v>
      </c>
      <c r="L38" s="269"/>
      <c r="M38" s="270">
        <v>0.15</v>
      </c>
      <c r="N38" s="272">
        <f>K38/M38</f>
        <v>52022.962418971518</v>
      </c>
    </row>
    <row r="39" spans="1:14">
      <c r="B39" s="878"/>
      <c r="C39" s="879"/>
      <c r="D39" s="879"/>
      <c r="E39" s="879"/>
      <c r="F39" s="879"/>
      <c r="G39" s="879"/>
      <c r="H39" s="880"/>
      <c r="I39" s="881"/>
      <c r="J39" s="882"/>
      <c r="K39" s="273"/>
      <c r="L39" s="883"/>
      <c r="M39" s="884"/>
      <c r="N39" s="274"/>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10431.749166666668</v>
      </c>
    </row>
    <row r="43" spans="1:14" ht="15.75" thickBot="1">
      <c r="B43" s="829" t="s">
        <v>953</v>
      </c>
      <c r="C43" s="830"/>
      <c r="D43" s="830"/>
      <c r="E43" s="830"/>
      <c r="F43" s="830"/>
      <c r="G43" s="830"/>
      <c r="H43" s="830"/>
      <c r="I43" s="830"/>
      <c r="J43" s="830"/>
      <c r="K43" s="830"/>
      <c r="L43" s="830"/>
      <c r="M43" s="831"/>
      <c r="N43" s="99">
        <f>SUM(N36:N42)</f>
        <v>2680527.6363078528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92" t="s">
        <v>957</v>
      </c>
      <c r="C58" s="893"/>
      <c r="D58" s="893"/>
      <c r="E58" s="893"/>
      <c r="F58" s="893"/>
      <c r="G58" s="894"/>
      <c r="H58" s="73" t="s">
        <v>945</v>
      </c>
      <c r="I58" s="74" t="s">
        <v>958</v>
      </c>
      <c r="J58" s="75" t="s">
        <v>959</v>
      </c>
      <c r="K58" s="73" t="s">
        <v>960</v>
      </c>
      <c r="L58" s="915" t="s">
        <v>961</v>
      </c>
      <c r="M58" s="894"/>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35</v>
      </c>
      <c r="J59" s="285">
        <v>1</v>
      </c>
      <c r="K59" s="278">
        <f>I59*J59</f>
        <v>35</v>
      </c>
      <c r="L59" s="916">
        <v>983.54</v>
      </c>
      <c r="M59" s="917"/>
      <c r="N59" s="286">
        <f>K59*L59</f>
        <v>34423.9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48"/>
      <c r="J64" s="48"/>
      <c r="K64" s="48"/>
      <c r="L64" s="907"/>
      <c r="M64" s="908"/>
      <c r="N64" s="295"/>
    </row>
    <row r="65" spans="1:15" ht="15.75" thickBot="1">
      <c r="B65" s="918" t="s">
        <v>953</v>
      </c>
      <c r="C65" s="872"/>
      <c r="D65" s="872"/>
      <c r="E65" s="872"/>
      <c r="F65" s="872"/>
      <c r="G65" s="872"/>
      <c r="H65" s="872"/>
      <c r="I65" s="872"/>
      <c r="J65" s="872"/>
      <c r="K65" s="872"/>
      <c r="L65" s="872"/>
      <c r="M65" s="873"/>
      <c r="N65" s="300">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1.2</v>
      </c>
      <c r="N70" s="295">
        <f>K70/M70</f>
        <v>208634.98333333334</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48"/>
      <c r="J75" s="48"/>
      <c r="K75" s="48"/>
      <c r="L75" s="907"/>
      <c r="M75" s="908"/>
      <c r="N75" s="295"/>
    </row>
    <row r="76" spans="1:15" ht="15.75" thickBot="1">
      <c r="B76" s="829" t="s">
        <v>953</v>
      </c>
      <c r="C76" s="830"/>
      <c r="D76" s="830"/>
      <c r="E76" s="830"/>
      <c r="F76" s="830"/>
      <c r="G76" s="830"/>
      <c r="H76" s="830"/>
      <c r="I76" s="872"/>
      <c r="J76" s="872"/>
      <c r="K76" s="872"/>
      <c r="L76" s="872"/>
      <c r="M76" s="873"/>
      <c r="N76" s="300">
        <f>N70+N71+N72+N73+N74</f>
        <v>208634.98333333334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2923586.5196411861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584717.30392823729</v>
      </c>
      <c r="M83" s="865"/>
      <c r="N83" s="51"/>
    </row>
    <row r="84" spans="1:14">
      <c r="B84" s="89" t="s">
        <v>973</v>
      </c>
      <c r="C84" s="90"/>
      <c r="D84" s="90"/>
      <c r="E84" s="90"/>
      <c r="F84" s="90"/>
      <c r="G84" s="90"/>
      <c r="H84" s="90"/>
      <c r="I84" s="87"/>
      <c r="J84" s="88"/>
      <c r="K84" s="303">
        <v>0.05</v>
      </c>
      <c r="L84" s="864">
        <f>N78*K84</f>
        <v>146179.32598205932</v>
      </c>
      <c r="M84" s="865"/>
      <c r="N84" s="51"/>
    </row>
    <row r="85" spans="1:14" ht="15.75" thickBot="1">
      <c r="B85" s="91" t="s">
        <v>974</v>
      </c>
      <c r="C85" s="92"/>
      <c r="D85" s="92"/>
      <c r="E85" s="92"/>
      <c r="F85" s="92"/>
      <c r="G85" s="92"/>
      <c r="H85" s="92"/>
      <c r="I85" s="93"/>
      <c r="J85" s="94"/>
      <c r="K85" s="304">
        <v>0.05</v>
      </c>
      <c r="L85" s="866">
        <f>N78*K85</f>
        <v>146179.32598205932</v>
      </c>
      <c r="M85" s="867"/>
      <c r="N85" s="51"/>
    </row>
    <row r="86" spans="1:14" ht="15.75" thickBot="1">
      <c r="B86" s="829" t="s">
        <v>953</v>
      </c>
      <c r="C86" s="830"/>
      <c r="D86" s="830"/>
      <c r="E86" s="830"/>
      <c r="F86" s="830"/>
      <c r="G86" s="830"/>
      <c r="H86" s="830"/>
      <c r="I86" s="830"/>
      <c r="J86" s="830"/>
      <c r="K86" s="830"/>
      <c r="L86" s="830"/>
      <c r="M86" s="831"/>
      <c r="N86" s="52">
        <f>L83+L84+L85</f>
        <v>877075.955892356</v>
      </c>
    </row>
    <row r="87" spans="1:14" ht="15.75" thickBot="1">
      <c r="B87" s="33"/>
      <c r="C87" s="34"/>
      <c r="D87" s="34"/>
      <c r="E87" s="34"/>
      <c r="F87" s="34"/>
      <c r="G87" s="34"/>
      <c r="H87" s="34"/>
      <c r="I87" s="34"/>
      <c r="J87" s="34"/>
      <c r="K87" s="34"/>
      <c r="L87" s="34"/>
      <c r="M87" s="34"/>
      <c r="N87" s="35"/>
    </row>
    <row r="88" spans="1:14" ht="15.75" thickBot="1">
      <c r="A88" t="s">
        <v>2015</v>
      </c>
      <c r="B88" s="829" t="s">
        <v>975</v>
      </c>
      <c r="C88" s="830"/>
      <c r="D88" s="830"/>
      <c r="E88" s="830"/>
      <c r="F88" s="830"/>
      <c r="G88" s="830"/>
      <c r="H88" s="830"/>
      <c r="I88" s="830"/>
      <c r="J88" s="830"/>
      <c r="K88" s="830"/>
      <c r="L88" s="830"/>
      <c r="M88" s="831"/>
      <c r="N88" s="187">
        <f>N78+N86</f>
        <v>3800662.4755335422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24"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8"/>
      <c r="C1" s="850"/>
      <c r="D1" s="851"/>
      <c r="E1" s="851"/>
      <c r="F1" s="851"/>
      <c r="G1" s="851"/>
      <c r="H1" s="851"/>
      <c r="I1" s="851"/>
      <c r="J1" s="852"/>
      <c r="K1" s="853" t="s">
        <v>933</v>
      </c>
      <c r="L1" s="855" t="s">
        <v>2198</v>
      </c>
      <c r="M1" s="856"/>
      <c r="N1" s="857"/>
    </row>
    <row r="2" spans="2:14">
      <c r="B2" s="839"/>
      <c r="C2" s="816" t="s">
        <v>934</v>
      </c>
      <c r="D2" s="817"/>
      <c r="E2" s="817"/>
      <c r="F2" s="817"/>
      <c r="G2" s="817"/>
      <c r="H2" s="817"/>
      <c r="I2" s="817"/>
      <c r="J2" s="818"/>
      <c r="K2" s="854"/>
      <c r="L2" s="858"/>
      <c r="M2" s="859"/>
      <c r="N2" s="860"/>
    </row>
    <row r="3" spans="2:14">
      <c r="B3" s="839"/>
      <c r="C3" s="816" t="s">
        <v>2199</v>
      </c>
      <c r="D3" s="817"/>
      <c r="E3" s="817"/>
      <c r="F3" s="817"/>
      <c r="G3" s="817"/>
      <c r="H3" s="817"/>
      <c r="I3" s="817"/>
      <c r="J3" s="818"/>
      <c r="K3" s="841" t="s">
        <v>935</v>
      </c>
      <c r="L3" s="810">
        <v>1</v>
      </c>
      <c r="M3" s="811"/>
      <c r="N3" s="812"/>
    </row>
    <row r="4" spans="2:14">
      <c r="B4" s="839"/>
      <c r="C4" s="816" t="s">
        <v>2200</v>
      </c>
      <c r="D4" s="817"/>
      <c r="E4" s="817"/>
      <c r="F4" s="817"/>
      <c r="G4" s="817"/>
      <c r="H4" s="817"/>
      <c r="I4" s="817"/>
      <c r="J4" s="818"/>
      <c r="K4" s="861"/>
      <c r="L4" s="813"/>
      <c r="M4" s="814"/>
      <c r="N4" s="815"/>
    </row>
    <row r="5" spans="2:14">
      <c r="B5" s="839"/>
      <c r="C5" s="816" t="s">
        <v>2201</v>
      </c>
      <c r="D5" s="817"/>
      <c r="E5" s="817"/>
      <c r="F5" s="817"/>
      <c r="G5" s="817"/>
      <c r="H5" s="817"/>
      <c r="I5" s="817"/>
      <c r="J5" s="818"/>
      <c r="K5" s="841" t="s">
        <v>936</v>
      </c>
      <c r="L5" s="843"/>
      <c r="M5" s="843" t="s">
        <v>937</v>
      </c>
      <c r="N5" s="845"/>
    </row>
    <row r="6" spans="2:14" ht="15.75" thickBot="1">
      <c r="B6" s="840"/>
      <c r="C6" s="847"/>
      <c r="D6" s="848"/>
      <c r="E6" s="848"/>
      <c r="F6" s="848"/>
      <c r="G6" s="848"/>
      <c r="H6" s="848"/>
      <c r="I6" s="848"/>
      <c r="J6" s="849"/>
      <c r="K6" s="842"/>
      <c r="L6" s="844"/>
      <c r="M6" s="844"/>
      <c r="N6" s="846"/>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819" t="s">
        <v>2205</v>
      </c>
      <c r="C10" s="820"/>
      <c r="D10" s="820"/>
      <c r="E10" s="820"/>
      <c r="F10" s="390" t="s">
        <v>2206</v>
      </c>
      <c r="G10" s="79"/>
      <c r="H10" s="358"/>
      <c r="I10" s="821" t="s">
        <v>2207</v>
      </c>
      <c r="J10" s="821"/>
      <c r="K10" s="391" t="s">
        <v>2206</v>
      </c>
      <c r="L10" s="355"/>
      <c r="M10" s="355"/>
      <c r="N10" s="35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985</v>
      </c>
      <c r="C31" s="81" t="s">
        <v>1169</v>
      </c>
      <c r="D31" s="82"/>
      <c r="E31" s="82"/>
      <c r="F31" s="82"/>
      <c r="G31" s="82"/>
      <c r="H31" s="82"/>
      <c r="I31" s="82"/>
      <c r="J31" s="83"/>
      <c r="K31" s="307"/>
      <c r="L31" s="305" t="s">
        <v>984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249</v>
      </c>
      <c r="B36" s="878" t="str">
        <f>VLOOKUP(A36,EQUIPOS!A6:D154,3,FALSE)</f>
        <v>Guadañadora, Cilindraje 41.5 cm3, Longitud del mango 1450 mm, Peso 7.4 kg</v>
      </c>
      <c r="C36" s="879"/>
      <c r="D36" s="879"/>
      <c r="E36" s="879"/>
      <c r="F36" s="879"/>
      <c r="G36" s="879"/>
      <c r="H36" s="880"/>
      <c r="I36" s="266"/>
      <c r="J36" s="267"/>
      <c r="K36" s="268">
        <f>VLOOKUP(A36,EQUIPOS!A6:D161,4,FALSE)</f>
        <v>4161.8369935177216</v>
      </c>
      <c r="L36" s="269"/>
      <c r="M36" s="270">
        <v>0.36</v>
      </c>
      <c r="N36" s="271">
        <f>K36/M36</f>
        <v>11560.658315327004</v>
      </c>
    </row>
    <row r="37" spans="1:14">
      <c r="A37" t="s">
        <v>273</v>
      </c>
      <c r="B37" s="878" t="str">
        <f>VLOOKUP(A37,EQUIPOS!A7:D154,3,FALSE)</f>
        <v>Motosierra, 93.6 cm3 - 7.1 HP, 45-90 cm - 7.9 kg</v>
      </c>
      <c r="C37" s="879"/>
      <c r="D37" s="879"/>
      <c r="E37" s="879"/>
      <c r="F37" s="879"/>
      <c r="G37" s="879"/>
      <c r="H37" s="880"/>
      <c r="I37" s="266"/>
      <c r="J37" s="267"/>
      <c r="K37" s="268">
        <f>VLOOKUP(A37,EQUIPOS!A7:D162,4,FALSE)</f>
        <v>7803.4443628457275</v>
      </c>
      <c r="L37" s="269"/>
      <c r="M37" s="270">
        <v>0.10299999999999999</v>
      </c>
      <c r="N37" s="271">
        <f>K37/M37</f>
        <v>75761.595755783768</v>
      </c>
    </row>
    <row r="38" spans="1:14">
      <c r="B38" s="878"/>
      <c r="C38" s="879"/>
      <c r="D38" s="879"/>
      <c r="E38" s="879"/>
      <c r="F38" s="879"/>
      <c r="G38" s="879"/>
      <c r="H38" s="880"/>
      <c r="I38" s="266"/>
      <c r="J38" s="267"/>
      <c r="K38" s="268"/>
      <c r="L38" s="269"/>
      <c r="M38" s="270"/>
      <c r="N38" s="272"/>
    </row>
    <row r="39" spans="1:14">
      <c r="B39" s="878"/>
      <c r="C39" s="879"/>
      <c r="D39" s="879"/>
      <c r="E39" s="879"/>
      <c r="F39" s="879"/>
      <c r="G39" s="879"/>
      <c r="H39" s="880"/>
      <c r="I39" s="881"/>
      <c r="J39" s="882"/>
      <c r="K39" s="273"/>
      <c r="L39" s="883"/>
      <c r="M39" s="884"/>
      <c r="N39" s="274"/>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2173.2810763888888</v>
      </c>
    </row>
    <row r="43" spans="1:14" ht="15.75" thickBot="1">
      <c r="B43" s="829" t="s">
        <v>953</v>
      </c>
      <c r="C43" s="830"/>
      <c r="D43" s="830"/>
      <c r="E43" s="830"/>
      <c r="F43" s="830"/>
      <c r="G43" s="830"/>
      <c r="H43" s="830"/>
      <c r="I43" s="830"/>
      <c r="J43" s="830"/>
      <c r="K43" s="830"/>
      <c r="L43" s="830"/>
      <c r="M43" s="831"/>
      <c r="N43" s="99">
        <f>SUM(N36:N42)</f>
        <v>89495.535147499657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50</v>
      </c>
      <c r="J59" s="285">
        <v>1</v>
      </c>
      <c r="K59" s="278">
        <f>I59*J59</f>
        <v>50</v>
      </c>
      <c r="L59" s="916">
        <f>'900.2'!N78</f>
        <v>882.8139077158803</v>
      </c>
      <c r="M59" s="917"/>
      <c r="N59" s="286">
        <f>K59*L59</f>
        <v>44140.695385794017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45"/>
    </row>
    <row r="65" spans="1:15" ht="15.75" thickBot="1">
      <c r="B65" s="918" t="s">
        <v>953</v>
      </c>
      <c r="C65" s="872"/>
      <c r="D65" s="872"/>
      <c r="E65" s="872"/>
      <c r="F65" s="872"/>
      <c r="G65" s="872"/>
      <c r="H65" s="872"/>
      <c r="I65" s="872"/>
      <c r="J65" s="872"/>
      <c r="K65" s="872"/>
      <c r="L65" s="872"/>
      <c r="M65" s="873"/>
      <c r="N65" s="104">
        <f>N59+N60+N61+N62+N63</f>
        <v>44140.695385794017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2.88</v>
      </c>
      <c r="N70" s="295">
        <f>K70/M70</f>
        <v>43465.621527777774</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N70+N71+N72+N73+N74</f>
        <v>43465.621527777774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177101.85206107146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35420.370412214295</v>
      </c>
      <c r="M83" s="865"/>
      <c r="N83" s="51"/>
    </row>
    <row r="84" spans="1:14">
      <c r="B84" s="89" t="s">
        <v>973</v>
      </c>
      <c r="C84" s="90"/>
      <c r="D84" s="90"/>
      <c r="E84" s="90"/>
      <c r="F84" s="90"/>
      <c r="G84" s="90"/>
      <c r="H84" s="90"/>
      <c r="I84" s="87"/>
      <c r="J84" s="88"/>
      <c r="K84" s="303">
        <v>0.05</v>
      </c>
      <c r="L84" s="864">
        <f>N78*K84</f>
        <v>8855.0926030535738</v>
      </c>
      <c r="M84" s="865"/>
      <c r="N84" s="51"/>
    </row>
    <row r="85" spans="1:14" ht="15.75" thickBot="1">
      <c r="B85" s="91" t="s">
        <v>974</v>
      </c>
      <c r="C85" s="92"/>
      <c r="D85" s="92"/>
      <c r="E85" s="92"/>
      <c r="F85" s="92"/>
      <c r="G85" s="92"/>
      <c r="H85" s="92"/>
      <c r="I85" s="93"/>
      <c r="J85" s="94"/>
      <c r="K85" s="304">
        <v>0.05</v>
      </c>
      <c r="L85" s="866">
        <f>N78*K85</f>
        <v>8855.0926030535738</v>
      </c>
      <c r="M85" s="867"/>
      <c r="N85" s="51"/>
    </row>
    <row r="86" spans="1:14" ht="15.75" thickBot="1">
      <c r="B86" s="829" t="s">
        <v>953</v>
      </c>
      <c r="C86" s="830"/>
      <c r="D86" s="830"/>
      <c r="E86" s="830"/>
      <c r="F86" s="830"/>
      <c r="G86" s="830"/>
      <c r="H86" s="830"/>
      <c r="I86" s="830"/>
      <c r="J86" s="830"/>
      <c r="K86" s="830"/>
      <c r="L86" s="830"/>
      <c r="M86" s="831"/>
      <c r="N86" s="52">
        <f>L83+L84+L85</f>
        <v>53130.55561832145</v>
      </c>
    </row>
    <row r="87" spans="1:14" ht="15.75" thickBot="1">
      <c r="B87" s="33"/>
      <c r="C87" s="34"/>
      <c r="D87" s="34"/>
      <c r="E87" s="34"/>
      <c r="F87" s="34"/>
      <c r="G87" s="34"/>
      <c r="H87" s="34"/>
      <c r="I87" s="34"/>
      <c r="J87" s="34"/>
      <c r="K87" s="34"/>
      <c r="L87" s="34"/>
      <c r="M87" s="34"/>
      <c r="N87" s="35"/>
    </row>
    <row r="88" spans="1:14" ht="15.75" thickBot="1">
      <c r="A88" t="s">
        <v>2015</v>
      </c>
      <c r="B88" s="829" t="s">
        <v>975</v>
      </c>
      <c r="C88" s="830"/>
      <c r="D88" s="830"/>
      <c r="E88" s="830"/>
      <c r="F88" s="830"/>
      <c r="G88" s="830"/>
      <c r="H88" s="830"/>
      <c r="I88" s="830"/>
      <c r="J88" s="830"/>
      <c r="K88" s="830"/>
      <c r="L88" s="830"/>
      <c r="M88" s="831"/>
      <c r="N88" s="187">
        <f>N78+N86</f>
        <v>230232.4076793929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28.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election activeCell="D15" sqref="D15"/>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9.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986</v>
      </c>
      <c r="C31" s="81" t="s">
        <v>1170</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150</v>
      </c>
      <c r="B36" s="878" t="str">
        <f>VLOOKUP(A36,EQUIPOS!A6:D154,3,FALSE)</f>
        <v>Cargador : Potencia en el volante 125 hp, Clasificación de RPM del motor 2300.</v>
      </c>
      <c r="C36" s="879"/>
      <c r="D36" s="879"/>
      <c r="E36" s="879"/>
      <c r="F36" s="879"/>
      <c r="G36" s="879"/>
      <c r="H36" s="880"/>
      <c r="I36" s="266"/>
      <c r="J36" s="267"/>
      <c r="K36" s="268">
        <f>VLOOKUP(A36,EQUIPOS!A6:D161,4,FALSE)</f>
        <v>182538.17053568727</v>
      </c>
      <c r="L36" s="269"/>
      <c r="M36" s="270">
        <v>2.375</v>
      </c>
      <c r="N36" s="271">
        <f>K36/M36</f>
        <v>76858.177067657802</v>
      </c>
    </row>
    <row r="37" spans="1:14">
      <c r="A37" t="s">
        <v>180</v>
      </c>
      <c r="B37" s="878" t="str">
        <f>VLOOKUP(A37,EQUIPOS!A7:D154,3,FALSE)</f>
        <v>Compresor 120 HP, con martillo.</v>
      </c>
      <c r="C37" s="879"/>
      <c r="D37" s="879"/>
      <c r="E37" s="879"/>
      <c r="F37" s="879"/>
      <c r="G37" s="879"/>
      <c r="H37" s="880"/>
      <c r="I37" s="266"/>
      <c r="J37" s="267"/>
      <c r="K37" s="268">
        <f>VLOOKUP(A37,EQUIPOS!A7:D162,4,FALSE)</f>
        <v>90077.759428449179</v>
      </c>
      <c r="L37" s="269"/>
      <c r="M37" s="270">
        <v>2.375</v>
      </c>
      <c r="N37" s="271">
        <f>K37/M37</f>
        <v>37927.477654083865</v>
      </c>
    </row>
    <row r="38" spans="1:14">
      <c r="A38" t="s">
        <v>195</v>
      </c>
      <c r="B38" s="878" t="str">
        <f>VLOOKUP(A38,EQUIPOS!A7:D154,3,FALSE)</f>
        <v xml:space="preserve">Equipo de oxicorte, Capacidad de corte: hasta 6´´ (152mm) </v>
      </c>
      <c r="C38" s="879"/>
      <c r="D38" s="879"/>
      <c r="E38" s="879"/>
      <c r="F38" s="879"/>
      <c r="G38" s="879"/>
      <c r="H38" s="880"/>
      <c r="I38" s="266"/>
      <c r="J38" s="267"/>
      <c r="K38" s="268">
        <f>VLOOKUP(A38,EQUIPOS!A7:D162,4,FALSE)</f>
        <v>4005.7681062608067</v>
      </c>
      <c r="L38" s="269"/>
      <c r="M38" s="270">
        <v>2.375</v>
      </c>
      <c r="N38" s="272">
        <f>K38/M38</f>
        <v>1686.6392026361291</v>
      </c>
    </row>
    <row r="39" spans="1:14">
      <c r="B39" s="878"/>
      <c r="C39" s="879"/>
      <c r="D39" s="879"/>
      <c r="E39" s="879"/>
      <c r="F39" s="879"/>
      <c r="G39" s="879"/>
      <c r="H39" s="880"/>
      <c r="I39" s="881"/>
      <c r="J39" s="882"/>
      <c r="K39" s="273"/>
      <c r="L39" s="883"/>
      <c r="M39" s="884"/>
      <c r="N39" s="274"/>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0.1</v>
      </c>
      <c r="M42" s="891"/>
      <c r="N42" s="105">
        <f>N76*L42</f>
        <v>1549.7775190231998</v>
      </c>
    </row>
    <row r="43" spans="1:14" ht="15.75" thickBot="1">
      <c r="B43" s="829" t="s">
        <v>953</v>
      </c>
      <c r="C43" s="830"/>
      <c r="D43" s="830"/>
      <c r="E43" s="830"/>
      <c r="F43" s="830"/>
      <c r="G43" s="830"/>
      <c r="H43" s="830"/>
      <c r="I43" s="830"/>
      <c r="J43" s="830"/>
      <c r="K43" s="830"/>
      <c r="L43" s="830"/>
      <c r="M43" s="831"/>
      <c r="N43" s="99">
        <f>SUM(N36:N42)</f>
        <v>118022.071443401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6">
        <f>'900.2'!N78</f>
        <v>882.8139077158803</v>
      </c>
      <c r="M59" s="917"/>
      <c r="N59" s="286">
        <f>K59*L59</f>
        <v>882.8139077158803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45"/>
    </row>
    <row r="65" spans="1:15" ht="15.75" thickBot="1">
      <c r="B65" s="918" t="s">
        <v>953</v>
      </c>
      <c r="C65" s="872"/>
      <c r="D65" s="872"/>
      <c r="E65" s="872"/>
      <c r="F65" s="872"/>
      <c r="G65" s="872"/>
      <c r="H65" s="872"/>
      <c r="I65" s="872"/>
      <c r="J65" s="872"/>
      <c r="K65" s="872"/>
      <c r="L65" s="872"/>
      <c r="M65" s="873"/>
      <c r="N65" s="104">
        <f>N59+N60+N61+N62+N63</f>
        <v>882.8139077158803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9</v>
      </c>
      <c r="B70" s="49" t="str">
        <f>VLOOKUP(A70,'MANO DE OBRA'!A8:D68,3,FALSE)</f>
        <v>Obrero (3)</v>
      </c>
      <c r="C70" s="47"/>
      <c r="D70" s="47"/>
      <c r="E70" s="47"/>
      <c r="F70" s="47"/>
      <c r="G70" s="47"/>
      <c r="H70" s="47"/>
      <c r="I70" s="291">
        <f>K70/J70*100</f>
        <v>101498.09999999999</v>
      </c>
      <c r="J70" s="292">
        <v>185</v>
      </c>
      <c r="K70" s="293">
        <f>VLOOKUP(A70,'MANO DE OBRA'!A8:D99,4,FALSE)</f>
        <v>187771.48499999999</v>
      </c>
      <c r="L70" s="50"/>
      <c r="M70" s="294">
        <v>19</v>
      </c>
      <c r="N70" s="295">
        <f>K70/M70</f>
        <v>9882.7097368421037</v>
      </c>
      <c r="O70" s="106"/>
    </row>
    <row r="71" spans="1:15">
      <c r="A71" t="s">
        <v>30</v>
      </c>
      <c r="B71" s="49" t="str">
        <f>VLOOKUP(A71,'MANO DE OBRA'!A8:D68,3,FALSE)</f>
        <v>Oficial</v>
      </c>
      <c r="C71" s="47"/>
      <c r="D71" s="47"/>
      <c r="E71" s="47"/>
      <c r="F71" s="47"/>
      <c r="G71" s="47"/>
      <c r="H71" s="47"/>
      <c r="I71" s="291">
        <f>K71/J71*100</f>
        <v>57668.23979157189</v>
      </c>
      <c r="J71" s="292">
        <v>185</v>
      </c>
      <c r="K71" s="297">
        <f>VLOOKUP(A71,'MANO DE OBRA'!A8:D99,4,FALSE)</f>
        <v>106686.24361440798</v>
      </c>
      <c r="L71" s="50"/>
      <c r="M71" s="294">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N70+N71+N72+N73+N74</f>
        <v>15497.775190231998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182">
        <f>N43+N54+N65+N76</f>
        <v>134402.66054134889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26880.532108269777</v>
      </c>
      <c r="M83" s="865"/>
      <c r="N83" s="51"/>
    </row>
    <row r="84" spans="1:14">
      <c r="B84" s="89" t="s">
        <v>973</v>
      </c>
      <c r="C84" s="90"/>
      <c r="D84" s="90"/>
      <c r="E84" s="90"/>
      <c r="F84" s="90"/>
      <c r="G84" s="90"/>
      <c r="H84" s="90"/>
      <c r="I84" s="87"/>
      <c r="J84" s="88"/>
      <c r="K84" s="303">
        <v>0.05</v>
      </c>
      <c r="L84" s="864">
        <f>N78*K84</f>
        <v>6720.1330270674443</v>
      </c>
      <c r="M84" s="865"/>
      <c r="N84" s="51"/>
    </row>
    <row r="85" spans="1:14" ht="15.75" thickBot="1">
      <c r="B85" s="91" t="s">
        <v>974</v>
      </c>
      <c r="C85" s="92"/>
      <c r="D85" s="92"/>
      <c r="E85" s="92"/>
      <c r="F85" s="92"/>
      <c r="G85" s="92"/>
      <c r="H85" s="92"/>
      <c r="I85" s="93"/>
      <c r="J85" s="94"/>
      <c r="K85" s="304">
        <v>0.05</v>
      </c>
      <c r="L85" s="866">
        <f>N78*K85</f>
        <v>6720.1330270674443</v>
      </c>
      <c r="M85" s="867"/>
      <c r="N85" s="51"/>
    </row>
    <row r="86" spans="1:14" ht="15.75" thickBot="1">
      <c r="B86" s="829" t="s">
        <v>953</v>
      </c>
      <c r="C86" s="830"/>
      <c r="D86" s="830"/>
      <c r="E86" s="830"/>
      <c r="F86" s="830"/>
      <c r="G86" s="830"/>
      <c r="H86" s="830"/>
      <c r="I86" s="830"/>
      <c r="J86" s="830"/>
      <c r="K86" s="830"/>
      <c r="L86" s="830"/>
      <c r="M86" s="831"/>
      <c r="N86" s="52">
        <f>L83+L84+L85</f>
        <v>40320.798162404666</v>
      </c>
    </row>
    <row r="87" spans="1:14" ht="15.75" thickBot="1">
      <c r="B87" s="33"/>
      <c r="C87" s="34"/>
      <c r="D87" s="34"/>
      <c r="E87" s="34"/>
      <c r="F87" s="34"/>
      <c r="G87" s="34"/>
      <c r="H87" s="34"/>
      <c r="I87" s="34"/>
      <c r="J87" s="34"/>
      <c r="K87" s="34"/>
      <c r="L87" s="34"/>
      <c r="M87" s="34"/>
      <c r="N87" s="35"/>
    </row>
    <row r="88" spans="1:14" ht="15.75" thickBot="1">
      <c r="A88" t="s">
        <v>2015</v>
      </c>
      <c r="B88" s="829" t="s">
        <v>975</v>
      </c>
      <c r="C88" s="830"/>
      <c r="D88" s="830"/>
      <c r="E88" s="830"/>
      <c r="F88" s="830"/>
      <c r="G88" s="830"/>
      <c r="H88" s="830"/>
      <c r="I88" s="830"/>
      <c r="J88" s="830"/>
      <c r="K88" s="830"/>
      <c r="L88" s="830"/>
      <c r="M88" s="831"/>
      <c r="N88" s="52">
        <f>N78+N86</f>
        <v>174723.45870375354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c r="B106" s="832"/>
      <c r="C106" s="833"/>
      <c r="D106" s="833"/>
      <c r="E106" s="833"/>
      <c r="F106" s="833"/>
      <c r="G106" s="833"/>
      <c r="H106" s="833"/>
      <c r="I106" s="833"/>
      <c r="J106" s="833"/>
      <c r="K106" s="833"/>
      <c r="L106" s="833"/>
      <c r="M106" s="833"/>
      <c r="N106" s="834"/>
    </row>
    <row r="107" spans="2:14" ht="27.7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8"/>
      <c r="C1" s="850"/>
      <c r="D1" s="851"/>
      <c r="E1" s="851"/>
      <c r="F1" s="851"/>
      <c r="G1" s="851"/>
      <c r="H1" s="851"/>
      <c r="I1" s="851"/>
      <c r="J1" s="852"/>
      <c r="K1" s="853" t="s">
        <v>933</v>
      </c>
      <c r="L1" s="855" t="s">
        <v>2198</v>
      </c>
      <c r="M1" s="856"/>
      <c r="N1" s="857"/>
    </row>
    <row r="2" spans="2:14">
      <c r="B2" s="839"/>
      <c r="C2" s="816" t="s">
        <v>934</v>
      </c>
      <c r="D2" s="817"/>
      <c r="E2" s="817"/>
      <c r="F2" s="817"/>
      <c r="G2" s="817"/>
      <c r="H2" s="817"/>
      <c r="I2" s="817"/>
      <c r="J2" s="818"/>
      <c r="K2" s="854"/>
      <c r="L2" s="858"/>
      <c r="M2" s="859"/>
      <c r="N2" s="860"/>
    </row>
    <row r="3" spans="2:14">
      <c r="B3" s="839"/>
      <c r="C3" s="816" t="s">
        <v>2199</v>
      </c>
      <c r="D3" s="817"/>
      <c r="E3" s="817"/>
      <c r="F3" s="817"/>
      <c r="G3" s="817"/>
      <c r="H3" s="817"/>
      <c r="I3" s="817"/>
      <c r="J3" s="818"/>
      <c r="K3" s="841" t="s">
        <v>935</v>
      </c>
      <c r="L3" s="810">
        <v>1</v>
      </c>
      <c r="M3" s="811"/>
      <c r="N3" s="812"/>
    </row>
    <row r="4" spans="2:14">
      <c r="B4" s="839"/>
      <c r="C4" s="816" t="s">
        <v>2200</v>
      </c>
      <c r="D4" s="817"/>
      <c r="E4" s="817"/>
      <c r="F4" s="817"/>
      <c r="G4" s="817"/>
      <c r="H4" s="817"/>
      <c r="I4" s="817"/>
      <c r="J4" s="818"/>
      <c r="K4" s="861"/>
      <c r="L4" s="813"/>
      <c r="M4" s="814"/>
      <c r="N4" s="815"/>
    </row>
    <row r="5" spans="2:14">
      <c r="B5" s="839"/>
      <c r="C5" s="816" t="s">
        <v>2201</v>
      </c>
      <c r="D5" s="817"/>
      <c r="E5" s="817"/>
      <c r="F5" s="817"/>
      <c r="G5" s="817"/>
      <c r="H5" s="817"/>
      <c r="I5" s="817"/>
      <c r="J5" s="818"/>
      <c r="K5" s="841" t="s">
        <v>936</v>
      </c>
      <c r="L5" s="843"/>
      <c r="M5" s="843" t="s">
        <v>937</v>
      </c>
      <c r="N5" s="845"/>
    </row>
    <row r="6" spans="2:14" ht="15.75" thickBot="1">
      <c r="B6" s="840"/>
      <c r="C6" s="847"/>
      <c r="D6" s="848"/>
      <c r="E6" s="848"/>
      <c r="F6" s="848"/>
      <c r="G6" s="848"/>
      <c r="H6" s="848"/>
      <c r="I6" s="848"/>
      <c r="J6" s="849"/>
      <c r="K6" s="842"/>
      <c r="L6" s="844"/>
      <c r="M6" s="844"/>
      <c r="N6" s="846"/>
    </row>
    <row r="7" spans="2:14" ht="15.75" thickBot="1">
      <c r="B7" s="344"/>
      <c r="C7" s="345"/>
      <c r="D7" s="345"/>
      <c r="E7" s="345"/>
      <c r="F7" s="345"/>
      <c r="G7" s="345"/>
      <c r="H7" s="345"/>
      <c r="I7" s="345"/>
      <c r="J7" s="345"/>
      <c r="K7" s="345"/>
      <c r="L7" s="346"/>
      <c r="M7" s="346"/>
      <c r="N7" s="347"/>
    </row>
    <row r="8" spans="2:14" ht="19.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819" t="s">
        <v>2205</v>
      </c>
      <c r="C10" s="820"/>
      <c r="D10" s="820"/>
      <c r="E10" s="820"/>
      <c r="F10" s="390" t="s">
        <v>2206</v>
      </c>
      <c r="G10" s="79"/>
      <c r="H10" s="358"/>
      <c r="I10" s="821" t="s">
        <v>2207</v>
      </c>
      <c r="J10" s="821"/>
      <c r="K10" s="391" t="s">
        <v>2206</v>
      </c>
      <c r="L10" s="355"/>
      <c r="M10" s="355"/>
      <c r="N10" s="35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988</v>
      </c>
      <c r="C31" s="81" t="s">
        <v>1171</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312</v>
      </c>
      <c r="B36" s="878" t="str">
        <f>VLOOKUP(A36,EQUIPOS!A6:D154,3,FALSE)</f>
        <v>Retroexcavadora sobre oruga, potencia 138 HP, balde de 1,5 m3.</v>
      </c>
      <c r="C36" s="879"/>
      <c r="D36" s="879"/>
      <c r="E36" s="879"/>
      <c r="F36" s="879"/>
      <c r="G36" s="879"/>
      <c r="H36" s="880"/>
      <c r="I36" s="266"/>
      <c r="J36" s="267"/>
      <c r="K36" s="268">
        <f>VLOOKUP(A36,EQUIPOS!A6:D161,4,FALSE)</f>
        <v>254964.5388153794</v>
      </c>
      <c r="L36" s="269"/>
      <c r="M36" s="270">
        <v>2.5</v>
      </c>
      <c r="N36" s="271">
        <f>K36/M36</f>
        <v>101985.81552615177</v>
      </c>
    </row>
    <row r="37" spans="1:14">
      <c r="A37" t="s">
        <v>180</v>
      </c>
      <c r="B37" s="878" t="str">
        <f>VLOOKUP(A37,EQUIPOS!A7:D154,3,FALSE)</f>
        <v>Compresor 120 HP, con martillo.</v>
      </c>
      <c r="C37" s="879"/>
      <c r="D37" s="879"/>
      <c r="E37" s="879"/>
      <c r="F37" s="879"/>
      <c r="G37" s="879"/>
      <c r="H37" s="880"/>
      <c r="I37" s="266"/>
      <c r="J37" s="267"/>
      <c r="K37" s="268">
        <f>VLOOKUP(A37,EQUIPOS!A7:D162,4,FALSE)</f>
        <v>90077.759428449179</v>
      </c>
      <c r="L37" s="269"/>
      <c r="M37" s="270">
        <v>2.5</v>
      </c>
      <c r="N37" s="271">
        <f>K37/M37</f>
        <v>36031.103771379669</v>
      </c>
    </row>
    <row r="38" spans="1:14">
      <c r="A38" t="s">
        <v>195</v>
      </c>
      <c r="B38" s="878" t="str">
        <f>VLOOKUP(A38,EQUIPOS!A8:D154,3,FALSE)</f>
        <v xml:space="preserve">Equipo de oxicorte, Capacidad de corte: hasta 6´´ (152mm) </v>
      </c>
      <c r="C38" s="879"/>
      <c r="D38" s="879"/>
      <c r="E38" s="879"/>
      <c r="F38" s="879"/>
      <c r="G38" s="879"/>
      <c r="H38" s="880"/>
      <c r="I38" s="266"/>
      <c r="J38" s="267"/>
      <c r="K38" s="268">
        <f>VLOOKUP(A38,EQUIPOS!A8:D163,4,FALSE)</f>
        <v>4005.7681062608067</v>
      </c>
      <c r="L38" s="269"/>
      <c r="M38" s="270">
        <v>2.5</v>
      </c>
      <c r="N38" s="271">
        <f>K38/M38</f>
        <v>1602.3072425043226</v>
      </c>
    </row>
    <row r="39" spans="1:14">
      <c r="B39" s="878"/>
      <c r="C39" s="879"/>
      <c r="D39" s="879"/>
      <c r="E39" s="879"/>
      <c r="F39" s="879"/>
      <c r="G39" s="879"/>
      <c r="H39" s="880"/>
      <c r="I39" s="881"/>
      <c r="J39" s="882"/>
      <c r="K39" s="273"/>
      <c r="L39" s="883"/>
      <c r="M39" s="884"/>
      <c r="N39" s="274"/>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N76*L42</f>
        <v>294.45772861440798</v>
      </c>
    </row>
    <row r="43" spans="1:14" ht="15.75" thickBot="1">
      <c r="B43" s="829" t="s">
        <v>953</v>
      </c>
      <c r="C43" s="830"/>
      <c r="D43" s="830"/>
      <c r="E43" s="830"/>
      <c r="F43" s="830"/>
      <c r="G43" s="830"/>
      <c r="H43" s="830"/>
      <c r="I43" s="830"/>
      <c r="J43" s="830"/>
      <c r="K43" s="830"/>
      <c r="L43" s="830"/>
      <c r="M43" s="831"/>
      <c r="N43" s="99">
        <f>SUM(N36:N42)</f>
        <v>139913.68426865016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6">
        <f>'900.2'!N78</f>
        <v>882.8139077158803</v>
      </c>
      <c r="M59" s="917"/>
      <c r="N59" s="286">
        <f>K59*L59</f>
        <v>882.8139077158803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45"/>
    </row>
    <row r="65" spans="1:15" ht="15.75" thickBot="1">
      <c r="B65" s="918" t="s">
        <v>953</v>
      </c>
      <c r="C65" s="872"/>
      <c r="D65" s="872"/>
      <c r="E65" s="872"/>
      <c r="F65" s="872"/>
      <c r="G65" s="872"/>
      <c r="H65" s="872"/>
      <c r="I65" s="872"/>
      <c r="J65" s="872"/>
      <c r="K65" s="872"/>
      <c r="L65" s="872"/>
      <c r="M65" s="873"/>
      <c r="N65" s="104">
        <f>N59+N60+N61+N62+N63</f>
        <v>882.8139077158803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9</v>
      </c>
      <c r="B70" s="49" t="str">
        <f>VLOOKUP(A70,'MANO DE OBRA'!A8:D68,3,FALSE)</f>
        <v>Obrero (3)</v>
      </c>
      <c r="C70" s="47"/>
      <c r="D70" s="47"/>
      <c r="E70" s="47"/>
      <c r="F70" s="47"/>
      <c r="G70" s="47"/>
      <c r="H70" s="47"/>
      <c r="I70" s="291">
        <f>K70/J70*100</f>
        <v>101498.09999999999</v>
      </c>
      <c r="J70" s="292">
        <v>185</v>
      </c>
      <c r="K70" s="293">
        <f>VLOOKUP(A70,'MANO DE OBRA'!A8:D99,4,FALSE)</f>
        <v>187771.48499999999</v>
      </c>
      <c r="L70" s="50"/>
      <c r="M70" s="294">
        <v>20</v>
      </c>
      <c r="N70" s="295">
        <f>K70/M70</f>
        <v>9388.5742499999997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N70+N71+N72+N73+N74</f>
        <v>14722.886430720398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155519.38460708642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31103.876921417286</v>
      </c>
      <c r="M83" s="865"/>
      <c r="N83" s="51"/>
    </row>
    <row r="84" spans="1:14">
      <c r="B84" s="89" t="s">
        <v>973</v>
      </c>
      <c r="C84" s="90"/>
      <c r="D84" s="90"/>
      <c r="E84" s="90"/>
      <c r="F84" s="90"/>
      <c r="G84" s="90"/>
      <c r="H84" s="90"/>
      <c r="I84" s="87"/>
      <c r="J84" s="88"/>
      <c r="K84" s="303">
        <v>0.05</v>
      </c>
      <c r="L84" s="864">
        <f>N78*K84</f>
        <v>7775.9692303543216</v>
      </c>
      <c r="M84" s="865"/>
      <c r="N84" s="51"/>
    </row>
    <row r="85" spans="1:14" ht="15.75" thickBot="1">
      <c r="B85" s="91" t="s">
        <v>974</v>
      </c>
      <c r="C85" s="92"/>
      <c r="D85" s="92"/>
      <c r="E85" s="92"/>
      <c r="F85" s="92"/>
      <c r="G85" s="92"/>
      <c r="H85" s="92"/>
      <c r="I85" s="93"/>
      <c r="J85" s="94"/>
      <c r="K85" s="304">
        <v>0.05</v>
      </c>
      <c r="L85" s="866">
        <f>N78*K85</f>
        <v>7775.9692303543216</v>
      </c>
      <c r="M85" s="867"/>
      <c r="N85" s="51"/>
    </row>
    <row r="86" spans="1:14" ht="15.75" thickBot="1">
      <c r="B86" s="829" t="s">
        <v>953</v>
      </c>
      <c r="C86" s="830"/>
      <c r="D86" s="830"/>
      <c r="E86" s="830"/>
      <c r="F86" s="830"/>
      <c r="G86" s="830"/>
      <c r="H86" s="830"/>
      <c r="I86" s="830"/>
      <c r="J86" s="830"/>
      <c r="K86" s="830"/>
      <c r="L86" s="830"/>
      <c r="M86" s="831"/>
      <c r="N86" s="52">
        <f>L83+L84+L85</f>
        <v>46655.815382125926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202175.19998921236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28.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8"/>
      <c r="C1" s="850"/>
      <c r="D1" s="851"/>
      <c r="E1" s="851"/>
      <c r="F1" s="851"/>
      <c r="G1" s="851"/>
      <c r="H1" s="851"/>
      <c r="I1" s="851"/>
      <c r="J1" s="852"/>
      <c r="K1" s="853" t="s">
        <v>933</v>
      </c>
      <c r="L1" s="855" t="s">
        <v>2198</v>
      </c>
      <c r="M1" s="856"/>
      <c r="N1" s="857"/>
    </row>
    <row r="2" spans="2:14">
      <c r="B2" s="839"/>
      <c r="C2" s="816" t="s">
        <v>934</v>
      </c>
      <c r="D2" s="817"/>
      <c r="E2" s="817"/>
      <c r="F2" s="817"/>
      <c r="G2" s="817"/>
      <c r="H2" s="817"/>
      <c r="I2" s="817"/>
      <c r="J2" s="818"/>
      <c r="K2" s="854"/>
      <c r="L2" s="858"/>
      <c r="M2" s="859"/>
      <c r="N2" s="860"/>
    </row>
    <row r="3" spans="2:14">
      <c r="B3" s="839"/>
      <c r="C3" s="816" t="s">
        <v>2199</v>
      </c>
      <c r="D3" s="817"/>
      <c r="E3" s="817"/>
      <c r="F3" s="817"/>
      <c r="G3" s="817"/>
      <c r="H3" s="817"/>
      <c r="I3" s="817"/>
      <c r="J3" s="818"/>
      <c r="K3" s="841" t="s">
        <v>935</v>
      </c>
      <c r="L3" s="810">
        <v>1</v>
      </c>
      <c r="M3" s="811"/>
      <c r="N3" s="812"/>
    </row>
    <row r="4" spans="2:14">
      <c r="B4" s="839"/>
      <c r="C4" s="816" t="s">
        <v>2200</v>
      </c>
      <c r="D4" s="817"/>
      <c r="E4" s="817"/>
      <c r="F4" s="817"/>
      <c r="G4" s="817"/>
      <c r="H4" s="817"/>
      <c r="I4" s="817"/>
      <c r="J4" s="818"/>
      <c r="K4" s="861"/>
      <c r="L4" s="813"/>
      <c r="M4" s="814"/>
      <c r="N4" s="815"/>
    </row>
    <row r="5" spans="2:14">
      <c r="B5" s="839"/>
      <c r="C5" s="816" t="s">
        <v>2201</v>
      </c>
      <c r="D5" s="817"/>
      <c r="E5" s="817"/>
      <c r="F5" s="817"/>
      <c r="G5" s="817"/>
      <c r="H5" s="817"/>
      <c r="I5" s="817"/>
      <c r="J5" s="818"/>
      <c r="K5" s="841" t="s">
        <v>936</v>
      </c>
      <c r="L5" s="843"/>
      <c r="M5" s="843" t="s">
        <v>937</v>
      </c>
      <c r="N5" s="845"/>
    </row>
    <row r="6" spans="2:14" ht="15.75" thickBot="1">
      <c r="B6" s="840"/>
      <c r="C6" s="847"/>
      <c r="D6" s="848"/>
      <c r="E6" s="848"/>
      <c r="F6" s="848"/>
      <c r="G6" s="848"/>
      <c r="H6" s="848"/>
      <c r="I6" s="848"/>
      <c r="J6" s="849"/>
      <c r="K6" s="842"/>
      <c r="L6" s="844"/>
      <c r="M6" s="844"/>
      <c r="N6" s="846"/>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819" t="s">
        <v>2205</v>
      </c>
      <c r="C10" s="820"/>
      <c r="D10" s="820"/>
      <c r="E10" s="820"/>
      <c r="F10" s="390" t="s">
        <v>2206</v>
      </c>
      <c r="G10" s="79"/>
      <c r="H10" s="358"/>
      <c r="I10" s="821" t="s">
        <v>2207</v>
      </c>
      <c r="J10" s="821"/>
      <c r="K10" s="391" t="s">
        <v>2206</v>
      </c>
      <c r="L10" s="355"/>
      <c r="M10" s="355"/>
      <c r="N10" s="35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989</v>
      </c>
      <c r="C31" s="81" t="s">
        <v>1172</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150</v>
      </c>
      <c r="B36" s="878" t="str">
        <f>VLOOKUP(A36,EQUIPOS!A6:D154,3,FALSE)</f>
        <v>Cargador : Potencia en el volante 125 hp, Clasificación de RPM del motor 2300.</v>
      </c>
      <c r="C36" s="879"/>
      <c r="D36" s="879"/>
      <c r="E36" s="879"/>
      <c r="F36" s="879"/>
      <c r="G36" s="879"/>
      <c r="H36" s="880"/>
      <c r="I36" s="266"/>
      <c r="J36" s="267"/>
      <c r="K36" s="268">
        <f>VLOOKUP(A36,EQUIPOS!A6:D161,4,FALSE)</f>
        <v>182538.17053568727</v>
      </c>
      <c r="L36" s="269"/>
      <c r="M36" s="270">
        <v>9.25</v>
      </c>
      <c r="N36" s="271">
        <f>K36/M36</f>
        <v>19733.856274128353</v>
      </c>
    </row>
    <row r="37" spans="1:14">
      <c r="A37" t="s">
        <v>180</v>
      </c>
      <c r="B37" s="878" t="str">
        <f>VLOOKUP(A37,EQUIPOS!A7:D154,3,FALSE)</f>
        <v>Compresor 120 HP, con martillo.</v>
      </c>
      <c r="C37" s="879"/>
      <c r="D37" s="879"/>
      <c r="E37" s="879"/>
      <c r="F37" s="879"/>
      <c r="G37" s="879"/>
      <c r="H37" s="880"/>
      <c r="I37" s="266"/>
      <c r="J37" s="267"/>
      <c r="K37" s="268">
        <f>VLOOKUP(A37,EQUIPOS!A7:D162,4,FALSE)</f>
        <v>90077.759428449179</v>
      </c>
      <c r="L37" s="269"/>
      <c r="M37" s="270">
        <v>9.25</v>
      </c>
      <c r="N37" s="271">
        <f>K37/M37</f>
        <v>9738.1361544269384</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4"/>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N76*L42</f>
        <v>62.666819895785942</v>
      </c>
    </row>
    <row r="43" spans="1:14" ht="15.75" thickBot="1">
      <c r="B43" s="829" t="s">
        <v>953</v>
      </c>
      <c r="C43" s="830"/>
      <c r="D43" s="830"/>
      <c r="E43" s="830"/>
      <c r="F43" s="830"/>
      <c r="G43" s="830"/>
      <c r="H43" s="830"/>
      <c r="I43" s="830"/>
      <c r="J43" s="830"/>
      <c r="K43" s="830"/>
      <c r="L43" s="830"/>
      <c r="M43" s="831"/>
      <c r="N43" s="99">
        <f>SUM(N36:N42)</f>
        <v>29534.659248451077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6">
        <f>'900.2'!N78</f>
        <v>882.8139077158803</v>
      </c>
      <c r="M59" s="917"/>
      <c r="N59" s="286">
        <f>K59*L59</f>
        <v>882.8139077158803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45"/>
    </row>
    <row r="65" spans="1:15" ht="15.75" thickBot="1">
      <c r="B65" s="918" t="s">
        <v>953</v>
      </c>
      <c r="C65" s="872"/>
      <c r="D65" s="872"/>
      <c r="E65" s="872"/>
      <c r="F65" s="872"/>
      <c r="G65" s="872"/>
      <c r="H65" s="872"/>
      <c r="I65" s="872"/>
      <c r="J65" s="872"/>
      <c r="K65" s="872"/>
      <c r="L65" s="872"/>
      <c r="M65" s="873"/>
      <c r="N65" s="104">
        <f>N59+N60+N61+N62+N63</f>
        <v>882.8139077158803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74</v>
      </c>
      <c r="N70" s="295">
        <f>K70/M70</f>
        <v>1691.6349999999998</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74</v>
      </c>
      <c r="N71" s="295">
        <f>K71/M71</f>
        <v>1441.7059947892972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N70+N71+N72+N73+N74</f>
        <v>3133.3409947892969</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33550.814150956256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6710.1628301912515</v>
      </c>
      <c r="M83" s="865"/>
      <c r="N83" s="51"/>
    </row>
    <row r="84" spans="1:14">
      <c r="B84" s="89" t="s">
        <v>973</v>
      </c>
      <c r="C84" s="90"/>
      <c r="D84" s="90"/>
      <c r="E84" s="90"/>
      <c r="F84" s="90"/>
      <c r="G84" s="90"/>
      <c r="H84" s="90"/>
      <c r="I84" s="87"/>
      <c r="J84" s="88"/>
      <c r="K84" s="303">
        <v>0.05</v>
      </c>
      <c r="L84" s="864">
        <f>N78*K84</f>
        <v>1677.5407075478129</v>
      </c>
      <c r="M84" s="865"/>
      <c r="N84" s="51"/>
    </row>
    <row r="85" spans="1:14" ht="15.75" thickBot="1">
      <c r="B85" s="91" t="s">
        <v>974</v>
      </c>
      <c r="C85" s="92"/>
      <c r="D85" s="92"/>
      <c r="E85" s="92"/>
      <c r="F85" s="92"/>
      <c r="G85" s="92"/>
      <c r="H85" s="92"/>
      <c r="I85" s="93"/>
      <c r="J85" s="94"/>
      <c r="K85" s="304">
        <v>0.05</v>
      </c>
      <c r="L85" s="866">
        <f>N78*K85</f>
        <v>1677.5407075478129</v>
      </c>
      <c r="M85" s="867"/>
      <c r="N85" s="51"/>
    </row>
    <row r="86" spans="1:14" ht="15.75" thickBot="1">
      <c r="B86" s="829" t="s">
        <v>953</v>
      </c>
      <c r="C86" s="830"/>
      <c r="D86" s="830"/>
      <c r="E86" s="830"/>
      <c r="F86" s="830"/>
      <c r="G86" s="830"/>
      <c r="H86" s="830"/>
      <c r="I86" s="830"/>
      <c r="J86" s="830"/>
      <c r="K86" s="830"/>
      <c r="L86" s="830"/>
      <c r="M86" s="831"/>
      <c r="N86" s="52">
        <f>L83+L84+L85</f>
        <v>10065.244245286876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43616.058396243134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22.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990</v>
      </c>
      <c r="C31" s="81" t="s">
        <v>1173</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180</v>
      </c>
      <c r="B36" s="878" t="str">
        <f>VLOOKUP(A36,EQUIPOS!A6:D154,3,FALSE)</f>
        <v>Compresor 120 HP, con martillo.</v>
      </c>
      <c r="C36" s="879"/>
      <c r="D36" s="879"/>
      <c r="E36" s="879"/>
      <c r="F36" s="879"/>
      <c r="G36" s="879"/>
      <c r="H36" s="880"/>
      <c r="I36" s="266"/>
      <c r="J36" s="267"/>
      <c r="K36" s="268">
        <f>VLOOKUP(A36,EQUIPOS!A6:D161,4,FALSE)</f>
        <v>90077.759428449179</v>
      </c>
      <c r="L36" s="269"/>
      <c r="M36" s="270">
        <v>2.5</v>
      </c>
      <c r="N36" s="271">
        <f>K36/M36</f>
        <v>36031.103771379669</v>
      </c>
    </row>
    <row r="37" spans="1:14">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4"/>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0.1</v>
      </c>
      <c r="M42" s="891"/>
      <c r="N42" s="105">
        <f>N76*L42</f>
        <v>1251.8099</v>
      </c>
    </row>
    <row r="43" spans="1:14" ht="15.75" thickBot="1">
      <c r="B43" s="829" t="s">
        <v>953</v>
      </c>
      <c r="C43" s="830"/>
      <c r="D43" s="830"/>
      <c r="E43" s="830"/>
      <c r="F43" s="830"/>
      <c r="G43" s="830"/>
      <c r="H43" s="830"/>
      <c r="I43" s="830"/>
      <c r="J43" s="830"/>
      <c r="K43" s="830"/>
      <c r="L43" s="830"/>
      <c r="M43" s="831"/>
      <c r="N43" s="99">
        <f>SUM(N36:N42)</f>
        <v>37282.913671379669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6">
        <f>'900.2'!N78</f>
        <v>882.8139077158803</v>
      </c>
      <c r="M59" s="917"/>
      <c r="N59" s="286">
        <f>K59*L59</f>
        <v>882.8139077158803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7"/>
      <c r="M64" s="908"/>
      <c r="N64" s="45"/>
    </row>
    <row r="65" spans="1:15" ht="15.75" thickBot="1">
      <c r="B65" s="918" t="s">
        <v>953</v>
      </c>
      <c r="C65" s="872"/>
      <c r="D65" s="872"/>
      <c r="E65" s="872"/>
      <c r="F65" s="872"/>
      <c r="G65" s="872"/>
      <c r="H65" s="872"/>
      <c r="I65" s="872"/>
      <c r="J65" s="872"/>
      <c r="K65" s="872"/>
      <c r="L65" s="872"/>
      <c r="M65" s="873"/>
      <c r="N65" s="104">
        <f>N59+N60+N61+N62+N63</f>
        <v>882.8139077158803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20</v>
      </c>
      <c r="N70" s="295">
        <f>K70/M70</f>
        <v>12518.098999999998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N70+N71+N72+N73+N74</f>
        <v>12518.098999999998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50683.826579095548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10136.76531581911</v>
      </c>
      <c r="M83" s="865"/>
      <c r="N83" s="51"/>
    </row>
    <row r="84" spans="1:14">
      <c r="B84" s="89" t="s">
        <v>973</v>
      </c>
      <c r="C84" s="90"/>
      <c r="D84" s="90"/>
      <c r="E84" s="90"/>
      <c r="F84" s="90"/>
      <c r="G84" s="90"/>
      <c r="H84" s="90"/>
      <c r="I84" s="87"/>
      <c r="J84" s="88"/>
      <c r="K84" s="303">
        <v>0.05</v>
      </c>
      <c r="L84" s="864">
        <f>N78*K84</f>
        <v>2534.1913289547774</v>
      </c>
      <c r="M84" s="865"/>
      <c r="N84" s="51"/>
    </row>
    <row r="85" spans="1:14" ht="15.75" thickBot="1">
      <c r="B85" s="91" t="s">
        <v>974</v>
      </c>
      <c r="C85" s="92"/>
      <c r="D85" s="92"/>
      <c r="E85" s="92"/>
      <c r="F85" s="92"/>
      <c r="G85" s="92"/>
      <c r="H85" s="92"/>
      <c r="I85" s="93"/>
      <c r="J85" s="94"/>
      <c r="K85" s="304">
        <v>0.05</v>
      </c>
      <c r="L85" s="866">
        <f>N78*K85</f>
        <v>2534.1913289547774</v>
      </c>
      <c r="M85" s="867"/>
      <c r="N85" s="51"/>
    </row>
    <row r="86" spans="1:14" ht="15.75" thickBot="1">
      <c r="B86" s="829" t="s">
        <v>953</v>
      </c>
      <c r="C86" s="830"/>
      <c r="D86" s="830"/>
      <c r="E86" s="830"/>
      <c r="F86" s="830"/>
      <c r="G86" s="830"/>
      <c r="H86" s="830"/>
      <c r="I86" s="830"/>
      <c r="J86" s="830"/>
      <c r="K86" s="830"/>
      <c r="L86" s="830"/>
      <c r="M86" s="831"/>
      <c r="N86" s="52">
        <f>L83+L84+L85</f>
        <v>15205.147973728665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65888.97455282422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991</v>
      </c>
      <c r="C31" s="81" t="s">
        <v>1170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150</v>
      </c>
      <c r="B36" s="878" t="str">
        <f>VLOOKUP(A36,EQUIPOS!A6:D154,3,FALSE)</f>
        <v>Cargador : Potencia en el volante 125 hp, Clasificación de RPM del motor 2300.</v>
      </c>
      <c r="C36" s="879"/>
      <c r="D36" s="879"/>
      <c r="E36" s="879"/>
      <c r="F36" s="879"/>
      <c r="G36" s="879"/>
      <c r="H36" s="880"/>
      <c r="I36" s="266"/>
      <c r="J36" s="267"/>
      <c r="K36" s="268">
        <f>VLOOKUP(A36,EQUIPOS!A6:D161,4,FALSE)</f>
        <v>182538.17053568727</v>
      </c>
      <c r="L36" s="269"/>
      <c r="M36" s="270">
        <v>2.375</v>
      </c>
      <c r="N36" s="271">
        <f>K36/M36</f>
        <v>76858.177067657802</v>
      </c>
    </row>
    <row r="37" spans="1:14">
      <c r="A37" t="s">
        <v>180</v>
      </c>
      <c r="B37" s="878" t="str">
        <f>VLOOKUP(A37,EQUIPOS!A7:D154,3,FALSE)</f>
        <v>Compresor 120 HP, con martillo.</v>
      </c>
      <c r="C37" s="879"/>
      <c r="D37" s="879"/>
      <c r="E37" s="879"/>
      <c r="F37" s="879"/>
      <c r="G37" s="879"/>
      <c r="H37" s="880"/>
      <c r="I37" s="266"/>
      <c r="J37" s="267"/>
      <c r="K37" s="268">
        <f>VLOOKUP(A37,EQUIPOS!A7:D162,4,FALSE)</f>
        <v>90077.759428449179</v>
      </c>
      <c r="L37" s="269"/>
      <c r="M37" s="270">
        <v>2.375</v>
      </c>
      <c r="N37" s="271">
        <f>K37/M37</f>
        <v>37927.477654083865</v>
      </c>
    </row>
    <row r="38" spans="1:14">
      <c r="A38" t="s">
        <v>195</v>
      </c>
      <c r="B38" s="878" t="str">
        <f>VLOOKUP(A38,EQUIPOS!A8:D154,3,FALSE)</f>
        <v xml:space="preserve">Equipo de oxicorte, Capacidad de corte: hasta 6´´ (152mm) </v>
      </c>
      <c r="C38" s="879"/>
      <c r="D38" s="879"/>
      <c r="E38" s="879"/>
      <c r="F38" s="879"/>
      <c r="G38" s="879"/>
      <c r="H38" s="880"/>
      <c r="I38" s="266"/>
      <c r="J38" s="267"/>
      <c r="K38" s="268">
        <f>VLOOKUP(A38,EQUIPOS!A8:D163,4,FALSE)</f>
        <v>4005.7681062608067</v>
      </c>
      <c r="L38" s="269"/>
      <c r="M38" s="270">
        <v>2.375</v>
      </c>
      <c r="N38" s="271">
        <f>K38/M38</f>
        <v>1686.6392026361291</v>
      </c>
    </row>
    <row r="39" spans="1:14">
      <c r="B39" s="878"/>
      <c r="C39" s="879"/>
      <c r="D39" s="879"/>
      <c r="E39" s="879"/>
      <c r="F39" s="879"/>
      <c r="G39" s="879"/>
      <c r="H39" s="880"/>
      <c r="I39" s="881"/>
      <c r="J39" s="882"/>
      <c r="K39" s="273"/>
      <c r="L39" s="883"/>
      <c r="M39" s="884"/>
      <c r="N39" s="274"/>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0.1</v>
      </c>
      <c r="M42" s="891"/>
      <c r="N42" s="105">
        <f>N76*L42</f>
        <v>1549.7775190231998</v>
      </c>
    </row>
    <row r="43" spans="1:14" ht="15.75" thickBot="1">
      <c r="B43" s="829" t="s">
        <v>953</v>
      </c>
      <c r="C43" s="830"/>
      <c r="D43" s="830"/>
      <c r="E43" s="830"/>
      <c r="F43" s="830"/>
      <c r="G43" s="830"/>
      <c r="H43" s="830"/>
      <c r="I43" s="830"/>
      <c r="J43" s="830"/>
      <c r="K43" s="830"/>
      <c r="L43" s="830"/>
      <c r="M43" s="831"/>
      <c r="N43" s="99">
        <f>SUM(N36:N42)</f>
        <v>118022.071443401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6">
        <f>'900.2'!N78</f>
        <v>882.8139077158803</v>
      </c>
      <c r="M59" s="917"/>
      <c r="N59" s="286">
        <f>K59*L59</f>
        <v>882.8139077158803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45"/>
    </row>
    <row r="65" spans="1:15" ht="15.75" thickBot="1">
      <c r="B65" s="918" t="s">
        <v>953</v>
      </c>
      <c r="C65" s="872"/>
      <c r="D65" s="872"/>
      <c r="E65" s="872"/>
      <c r="F65" s="872"/>
      <c r="G65" s="872"/>
      <c r="H65" s="872"/>
      <c r="I65" s="872"/>
      <c r="J65" s="872"/>
      <c r="K65" s="872"/>
      <c r="L65" s="872"/>
      <c r="M65" s="873"/>
      <c r="N65" s="104">
        <f>N59+N60+N61+N62+N63</f>
        <v>882.8139077158803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9</v>
      </c>
      <c r="B70" s="49" t="str">
        <f>VLOOKUP(A70,'MANO DE OBRA'!A8:D68,3,FALSE)</f>
        <v>Obrero (3)</v>
      </c>
      <c r="C70" s="47"/>
      <c r="D70" s="47"/>
      <c r="E70" s="47"/>
      <c r="F70" s="47"/>
      <c r="G70" s="47"/>
      <c r="H70" s="47"/>
      <c r="I70" s="291">
        <f>K70/J70*100</f>
        <v>101498.09999999999</v>
      </c>
      <c r="J70" s="292">
        <v>185</v>
      </c>
      <c r="K70" s="293">
        <f>VLOOKUP(A70,'MANO DE OBRA'!A8:D99,4,FALSE)</f>
        <v>187771.48499999999</v>
      </c>
      <c r="L70" s="50"/>
      <c r="M70" s="294">
        <v>19</v>
      </c>
      <c r="N70" s="295">
        <f>K70/M70</f>
        <v>9882.7097368421037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N70+N71+N72+N73+N74</f>
        <v>15497.775190231998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134402.66054134889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26880.532108269777</v>
      </c>
      <c r="M83" s="865"/>
      <c r="N83" s="51"/>
    </row>
    <row r="84" spans="1:14">
      <c r="B84" s="89" t="s">
        <v>973</v>
      </c>
      <c r="C84" s="90"/>
      <c r="D84" s="90"/>
      <c r="E84" s="90"/>
      <c r="F84" s="90"/>
      <c r="G84" s="90"/>
      <c r="H84" s="90"/>
      <c r="I84" s="87"/>
      <c r="J84" s="88"/>
      <c r="K84" s="303">
        <v>0.05</v>
      </c>
      <c r="L84" s="864">
        <f>N78*K84</f>
        <v>6720.1330270674443</v>
      </c>
      <c r="M84" s="865"/>
      <c r="N84" s="51"/>
    </row>
    <row r="85" spans="1:14" ht="15.75" thickBot="1">
      <c r="B85" s="91" t="s">
        <v>974</v>
      </c>
      <c r="C85" s="92"/>
      <c r="D85" s="92"/>
      <c r="E85" s="92"/>
      <c r="F85" s="92"/>
      <c r="G85" s="92"/>
      <c r="H85" s="92"/>
      <c r="I85" s="93"/>
      <c r="J85" s="94"/>
      <c r="K85" s="304">
        <v>0.05</v>
      </c>
      <c r="L85" s="866">
        <f>N78*K85</f>
        <v>6720.1330270674443</v>
      </c>
      <c r="M85" s="867"/>
      <c r="N85" s="51"/>
    </row>
    <row r="86" spans="1:14" ht="15.75" thickBot="1">
      <c r="B86" s="829" t="s">
        <v>953</v>
      </c>
      <c r="C86" s="830"/>
      <c r="D86" s="830"/>
      <c r="E86" s="830"/>
      <c r="F86" s="830"/>
      <c r="G86" s="830"/>
      <c r="H86" s="830"/>
      <c r="I86" s="830"/>
      <c r="J86" s="830"/>
      <c r="K86" s="830"/>
      <c r="L86" s="830"/>
      <c r="M86" s="831"/>
      <c r="N86" s="52">
        <f>L83+L84+L85</f>
        <v>40320.798162404666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174723.45870375354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992</v>
      </c>
      <c r="C31" s="81" t="s">
        <v>1171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312</v>
      </c>
      <c r="B36" s="878" t="str">
        <f>VLOOKUP(A36,EQUIPOS!A6:D154,3,FALSE)</f>
        <v>Retroexcavadora sobre oruga, potencia 138 HP, balde de 1,5 m3.</v>
      </c>
      <c r="C36" s="879"/>
      <c r="D36" s="879"/>
      <c r="E36" s="879"/>
      <c r="F36" s="879"/>
      <c r="G36" s="879"/>
      <c r="H36" s="880"/>
      <c r="I36" s="266"/>
      <c r="J36" s="267"/>
      <c r="K36" s="268">
        <f>VLOOKUP(A36,EQUIPOS!A6:D161,4,FALSE)</f>
        <v>254964.5388153794</v>
      </c>
      <c r="L36" s="269"/>
      <c r="M36" s="270">
        <v>2.5</v>
      </c>
      <c r="N36" s="271">
        <f>K36/M36</f>
        <v>101985.81552615177</v>
      </c>
    </row>
    <row r="37" spans="1:14">
      <c r="A37" t="s">
        <v>180</v>
      </c>
      <c r="B37" s="878" t="str">
        <f>VLOOKUP(A37,EQUIPOS!A7:D154,3,FALSE)</f>
        <v>Compresor 120 HP, con martillo.</v>
      </c>
      <c r="C37" s="879"/>
      <c r="D37" s="879"/>
      <c r="E37" s="879"/>
      <c r="F37" s="879"/>
      <c r="G37" s="879"/>
      <c r="H37" s="880"/>
      <c r="I37" s="266"/>
      <c r="J37" s="267"/>
      <c r="K37" s="268">
        <f>VLOOKUP(A37,EQUIPOS!A7:D162,4,FALSE)</f>
        <v>90077.759428449179</v>
      </c>
      <c r="L37" s="269"/>
      <c r="M37" s="270">
        <v>2.5</v>
      </c>
      <c r="N37" s="271">
        <f>K37/M37</f>
        <v>36031.103771379669</v>
      </c>
    </row>
    <row r="38" spans="1:14">
      <c r="A38" t="s">
        <v>195</v>
      </c>
      <c r="B38" s="878" t="str">
        <f>VLOOKUP(A38,EQUIPOS!A8:D154,3,FALSE)</f>
        <v xml:space="preserve">Equipo de oxicorte, Capacidad de corte: hasta 6´´ (152mm) </v>
      </c>
      <c r="C38" s="879"/>
      <c r="D38" s="879"/>
      <c r="E38" s="879"/>
      <c r="F38" s="879"/>
      <c r="G38" s="879"/>
      <c r="H38" s="880"/>
      <c r="I38" s="266"/>
      <c r="J38" s="267"/>
      <c r="K38" s="268">
        <f>VLOOKUP(A38,EQUIPOS!A8:D163,4,FALSE)</f>
        <v>4005.7681062608067</v>
      </c>
      <c r="L38" s="269"/>
      <c r="M38" s="270">
        <v>2.5</v>
      </c>
      <c r="N38" s="271">
        <f>K38/M38</f>
        <v>1602.3072425043226</v>
      </c>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N76*L42</f>
        <v>294.45772861440798</v>
      </c>
    </row>
    <row r="43" spans="1:14" ht="15.75" thickBot="1">
      <c r="B43" s="829" t="s">
        <v>953</v>
      </c>
      <c r="C43" s="830"/>
      <c r="D43" s="830"/>
      <c r="E43" s="830"/>
      <c r="F43" s="830"/>
      <c r="G43" s="830"/>
      <c r="H43" s="830"/>
      <c r="I43" s="830"/>
      <c r="J43" s="830"/>
      <c r="K43" s="830"/>
      <c r="L43" s="830"/>
      <c r="M43" s="831"/>
      <c r="N43" s="99">
        <f>SUM(N36:N42)</f>
        <v>139913.68426865016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16">
        <f>'900.2'!N78</f>
        <v>882.8139077158803</v>
      </c>
      <c r="M59" s="917"/>
      <c r="N59" s="286">
        <f>K59*L59</f>
        <v>882.8139077158803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45"/>
    </row>
    <row r="65" spans="1:15" ht="15.75" thickBot="1">
      <c r="B65" s="918" t="s">
        <v>953</v>
      </c>
      <c r="C65" s="872"/>
      <c r="D65" s="872"/>
      <c r="E65" s="872"/>
      <c r="F65" s="872"/>
      <c r="G65" s="872"/>
      <c r="H65" s="872"/>
      <c r="I65" s="872"/>
      <c r="J65" s="872"/>
      <c r="K65" s="872"/>
      <c r="L65" s="872"/>
      <c r="M65" s="873"/>
      <c r="N65" s="104">
        <f>N59+N60+N61+N62+N63</f>
        <v>882.8139077158803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9</v>
      </c>
      <c r="B70" s="49" t="str">
        <f>VLOOKUP(A70,'MANO DE OBRA'!A8:D68,3,FALSE)</f>
        <v>Obrero (3)</v>
      </c>
      <c r="C70" s="47"/>
      <c r="D70" s="47"/>
      <c r="E70" s="47"/>
      <c r="F70" s="47"/>
      <c r="G70" s="47"/>
      <c r="H70" s="47"/>
      <c r="I70" s="291">
        <f>K70/J70*100</f>
        <v>101498.09999999999</v>
      </c>
      <c r="J70" s="292">
        <v>185</v>
      </c>
      <c r="K70" s="293">
        <f>VLOOKUP(A70,'MANO DE OBRA'!A8:D99,4,FALSE)</f>
        <v>187771.48499999999</v>
      </c>
      <c r="L70" s="50"/>
      <c r="M70" s="294">
        <v>20</v>
      </c>
      <c r="N70" s="295">
        <f>K70/M70</f>
        <v>9388.5742499999997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918" t="s">
        <v>953</v>
      </c>
      <c r="C76" s="872"/>
      <c r="D76" s="872"/>
      <c r="E76" s="872"/>
      <c r="F76" s="872"/>
      <c r="G76" s="872"/>
      <c r="H76" s="872"/>
      <c r="I76" s="872"/>
      <c r="J76" s="872"/>
      <c r="K76" s="872"/>
      <c r="L76" s="872"/>
      <c r="M76" s="873"/>
      <c r="N76" s="459">
        <f>SUM(N70:N75)</f>
        <v>14722.886430720398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155519.38460708642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31103.876921417286</v>
      </c>
      <c r="M83" s="865"/>
      <c r="N83" s="51"/>
    </row>
    <row r="84" spans="1:14">
      <c r="B84" s="89" t="s">
        <v>973</v>
      </c>
      <c r="C84" s="90"/>
      <c r="D84" s="90"/>
      <c r="E84" s="90"/>
      <c r="F84" s="90"/>
      <c r="G84" s="90"/>
      <c r="H84" s="90"/>
      <c r="I84" s="87"/>
      <c r="J84" s="88"/>
      <c r="K84" s="303">
        <v>0.05</v>
      </c>
      <c r="L84" s="864">
        <f>N78*K84</f>
        <v>7775.9692303543216</v>
      </c>
      <c r="M84" s="865"/>
      <c r="N84" s="51"/>
    </row>
    <row r="85" spans="1:14" ht="15.75" thickBot="1">
      <c r="B85" s="91" t="s">
        <v>974</v>
      </c>
      <c r="C85" s="92"/>
      <c r="D85" s="92"/>
      <c r="E85" s="92"/>
      <c r="F85" s="92"/>
      <c r="G85" s="92"/>
      <c r="H85" s="92"/>
      <c r="I85" s="93"/>
      <c r="J85" s="94"/>
      <c r="K85" s="304">
        <v>0.05</v>
      </c>
      <c r="L85" s="866">
        <f>N78*K85</f>
        <v>7775.9692303543216</v>
      </c>
      <c r="M85" s="867"/>
      <c r="N85" s="51"/>
    </row>
    <row r="86" spans="1:14" ht="15.75" thickBot="1">
      <c r="B86" s="829" t="s">
        <v>953</v>
      </c>
      <c r="C86" s="830"/>
      <c r="D86" s="830"/>
      <c r="E86" s="830"/>
      <c r="F86" s="830"/>
      <c r="G86" s="830"/>
      <c r="H86" s="830"/>
      <c r="I86" s="830"/>
      <c r="J86" s="830"/>
      <c r="K86" s="830"/>
      <c r="L86" s="830"/>
      <c r="M86" s="831"/>
      <c r="N86" s="52">
        <f>L83+L84+L85</f>
        <v>46655.815382125926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202175.19998921236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993</v>
      </c>
      <c r="C31" s="81" t="s">
        <v>1171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312</v>
      </c>
      <c r="B36" s="878" t="str">
        <f>VLOOKUP(A36,EQUIPOS!A6:D154,3,FALSE)</f>
        <v>Retroexcavadora sobre oruga, potencia 138 HP, balde de 1,5 m3.</v>
      </c>
      <c r="C36" s="879"/>
      <c r="D36" s="879"/>
      <c r="E36" s="879"/>
      <c r="F36" s="879"/>
      <c r="G36" s="879"/>
      <c r="H36" s="880"/>
      <c r="I36" s="266"/>
      <c r="J36" s="267"/>
      <c r="K36" s="268">
        <f>VLOOKUP(A36,EQUIPOS!A6:D161,4,FALSE)</f>
        <v>254964.5388153794</v>
      </c>
      <c r="L36" s="269"/>
      <c r="M36" s="270">
        <v>2.5</v>
      </c>
      <c r="N36" s="271">
        <f>K36/M36</f>
        <v>101985.81552615177</v>
      </c>
    </row>
    <row r="37" spans="1:14">
      <c r="A37" t="s">
        <v>180</v>
      </c>
      <c r="B37" s="878" t="str">
        <f>VLOOKUP(A37,EQUIPOS!A7:D154,3,FALSE)</f>
        <v>Compresor 120 HP, con martillo.</v>
      </c>
      <c r="C37" s="879"/>
      <c r="D37" s="879"/>
      <c r="E37" s="879"/>
      <c r="F37" s="879"/>
      <c r="G37" s="879"/>
      <c r="H37" s="880"/>
      <c r="I37" s="266"/>
      <c r="J37" s="267"/>
      <c r="K37" s="268">
        <f>VLOOKUP(A37,EQUIPOS!A7:D162,4,FALSE)</f>
        <v>90077.759428449179</v>
      </c>
      <c r="L37" s="269"/>
      <c r="M37" s="270">
        <v>2.5</v>
      </c>
      <c r="N37" s="271">
        <f>K37/M37</f>
        <v>36031.103771379669</v>
      </c>
    </row>
    <row r="38" spans="1:14">
      <c r="A38" t="s">
        <v>195</v>
      </c>
      <c r="B38" s="878" t="str">
        <f>VLOOKUP(A38,EQUIPOS!A8:D154,3,FALSE)</f>
        <v xml:space="preserve">Equipo de oxicorte, Capacidad de corte: hasta 6´´ (152mm) </v>
      </c>
      <c r="C38" s="879"/>
      <c r="D38" s="879"/>
      <c r="E38" s="879"/>
      <c r="F38" s="879"/>
      <c r="G38" s="879"/>
      <c r="H38" s="880"/>
      <c r="I38" s="266"/>
      <c r="J38" s="267"/>
      <c r="K38" s="268">
        <f>VLOOKUP(A38,EQUIPOS!A8:D163,4,FALSE)</f>
        <v>4005.7681062608067</v>
      </c>
      <c r="L38" s="269"/>
      <c r="M38" s="270">
        <v>2.5</v>
      </c>
      <c r="N38" s="271">
        <f>K38/M38</f>
        <v>1602.3072425043226</v>
      </c>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N76*L42</f>
        <v>231.86723361440795</v>
      </c>
    </row>
    <row r="43" spans="1:14" ht="15.75" thickBot="1">
      <c r="B43" s="829" t="s">
        <v>953</v>
      </c>
      <c r="C43" s="830"/>
      <c r="D43" s="830"/>
      <c r="E43" s="830"/>
      <c r="F43" s="830"/>
      <c r="G43" s="830"/>
      <c r="H43" s="830"/>
      <c r="I43" s="830"/>
      <c r="J43" s="830"/>
      <c r="K43" s="830"/>
      <c r="L43" s="830"/>
      <c r="M43" s="831"/>
      <c r="N43" s="99">
        <f>SUM(N36:N42)</f>
        <v>139851.09377365015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1.4</v>
      </c>
      <c r="J59" s="285">
        <v>1</v>
      </c>
      <c r="K59" s="278">
        <f>I59*J59</f>
        <v>1.4</v>
      </c>
      <c r="L59" s="916">
        <f>'900.2'!N78</f>
        <v>882.8139077158803</v>
      </c>
      <c r="M59" s="917"/>
      <c r="N59" s="286">
        <f>K59*L59</f>
        <v>1235.9394708022323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45"/>
    </row>
    <row r="65" spans="1:15" ht="15.75" thickBot="1">
      <c r="B65" s="918" t="s">
        <v>953</v>
      </c>
      <c r="C65" s="872"/>
      <c r="D65" s="872"/>
      <c r="E65" s="872"/>
      <c r="F65" s="872"/>
      <c r="G65" s="872"/>
      <c r="H65" s="872"/>
      <c r="I65" s="872"/>
      <c r="J65" s="872"/>
      <c r="K65" s="872"/>
      <c r="L65" s="872"/>
      <c r="M65" s="873"/>
      <c r="N65" s="104">
        <f>N59+N60+N61+N62+N63</f>
        <v>1235.9394708022323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20</v>
      </c>
      <c r="N70" s="295">
        <f>K70/M70</f>
        <v>6259.0494999999992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11593.361680720398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152680.39492517279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30536.078985034561</v>
      </c>
      <c r="M83" s="865"/>
      <c r="N83" s="51"/>
    </row>
    <row r="84" spans="1:14">
      <c r="B84" s="89" t="s">
        <v>973</v>
      </c>
      <c r="C84" s="90"/>
      <c r="D84" s="90"/>
      <c r="E84" s="90"/>
      <c r="F84" s="90"/>
      <c r="G84" s="90"/>
      <c r="H84" s="90"/>
      <c r="I84" s="87"/>
      <c r="J84" s="88"/>
      <c r="K84" s="303">
        <v>0.05</v>
      </c>
      <c r="L84" s="864">
        <f>N78*K84</f>
        <v>7634.0197462586402</v>
      </c>
      <c r="M84" s="865"/>
      <c r="N84" s="51"/>
    </row>
    <row r="85" spans="1:14" ht="15.75" thickBot="1">
      <c r="B85" s="91" t="s">
        <v>974</v>
      </c>
      <c r="C85" s="92"/>
      <c r="D85" s="92"/>
      <c r="E85" s="92"/>
      <c r="F85" s="92"/>
      <c r="G85" s="92"/>
      <c r="H85" s="92"/>
      <c r="I85" s="93"/>
      <c r="J85" s="94"/>
      <c r="K85" s="304">
        <v>0.05</v>
      </c>
      <c r="L85" s="866">
        <f>N78*K85</f>
        <v>7634.0197462586402</v>
      </c>
      <c r="M85" s="867"/>
      <c r="N85" s="51"/>
    </row>
    <row r="86" spans="1:14" ht="15.75" thickBot="1">
      <c r="B86" s="829" t="s">
        <v>953</v>
      </c>
      <c r="C86" s="830"/>
      <c r="D86" s="830"/>
      <c r="E86" s="830"/>
      <c r="F86" s="830"/>
      <c r="G86" s="830"/>
      <c r="H86" s="830"/>
      <c r="I86" s="830"/>
      <c r="J86" s="830"/>
      <c r="K86" s="830"/>
      <c r="L86" s="830"/>
      <c r="M86" s="831"/>
      <c r="N86" s="52">
        <f>L83+L84+L85</f>
        <v>45804.118477551834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198484.51340272464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994</v>
      </c>
      <c r="C31" s="81" t="s">
        <v>1174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150</v>
      </c>
      <c r="B36" s="878" t="str">
        <f>VLOOKUP(A36,EQUIPOS!A6:D154,3,FALSE)</f>
        <v>Cargador : Potencia en el volante 125 hp, Clasificación de RPM del motor 2300.</v>
      </c>
      <c r="C36" s="879"/>
      <c r="D36" s="879"/>
      <c r="E36" s="879"/>
      <c r="F36" s="879"/>
      <c r="G36" s="879"/>
      <c r="H36" s="880"/>
      <c r="I36" s="266"/>
      <c r="J36" s="267"/>
      <c r="K36" s="268">
        <f>VLOOKUP(A36,EQUIPOS!A6:D161,4,FALSE)</f>
        <v>182538.17053568727</v>
      </c>
      <c r="L36" s="269"/>
      <c r="M36" s="270">
        <v>22</v>
      </c>
      <c r="N36" s="271">
        <f>K36/M36</f>
        <v>8297.1895698039662</v>
      </c>
    </row>
    <row r="37" spans="1:14">
      <c r="A37" t="s">
        <v>180</v>
      </c>
      <c r="B37" s="878" t="str">
        <f>VLOOKUP(A37,EQUIPOS!A7:D154,3,FALSE)</f>
        <v>Compresor 120 HP, con martillo.</v>
      </c>
      <c r="C37" s="879"/>
      <c r="D37" s="879"/>
      <c r="E37" s="879"/>
      <c r="F37" s="879"/>
      <c r="G37" s="879"/>
      <c r="H37" s="880"/>
      <c r="I37" s="266"/>
      <c r="J37" s="267"/>
      <c r="K37" s="268">
        <f>VLOOKUP(A37,EQUIPOS!A7:D162,4,FALSE)</f>
        <v>90077.759428449179</v>
      </c>
      <c r="L37" s="269"/>
      <c r="M37" s="270">
        <v>22</v>
      </c>
      <c r="N37" s="271">
        <f>K37/M37</f>
        <v>4094.4436103840535</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N76*L42</f>
        <v>26.34854927436454</v>
      </c>
    </row>
    <row r="43" spans="1:14" ht="15.75" thickBot="1">
      <c r="B43" s="829" t="s">
        <v>953</v>
      </c>
      <c r="C43" s="830"/>
      <c r="D43" s="830"/>
      <c r="E43" s="830"/>
      <c r="F43" s="830"/>
      <c r="G43" s="830"/>
      <c r="H43" s="830"/>
      <c r="I43" s="830"/>
      <c r="J43" s="830"/>
      <c r="K43" s="830"/>
      <c r="L43" s="830"/>
      <c r="M43" s="831"/>
      <c r="N43" s="99">
        <f>SUM(N36:N42)</f>
        <v>12417.981729462383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0.42</v>
      </c>
      <c r="J59" s="285">
        <v>1</v>
      </c>
      <c r="K59" s="278">
        <f>I59*J59</f>
        <v>0.42</v>
      </c>
      <c r="L59" s="916">
        <f>'900.2'!N78</f>
        <v>882.8139077158803</v>
      </c>
      <c r="M59" s="917"/>
      <c r="N59" s="286">
        <f>K59*L59</f>
        <v>370.78184124066973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45"/>
    </row>
    <row r="65" spans="1:15" ht="15.75" thickBot="1">
      <c r="B65" s="918" t="s">
        <v>953</v>
      </c>
      <c r="C65" s="872"/>
      <c r="D65" s="872"/>
      <c r="E65" s="872"/>
      <c r="F65" s="872"/>
      <c r="G65" s="872"/>
      <c r="H65" s="872"/>
      <c r="I65" s="872"/>
      <c r="J65" s="872"/>
      <c r="K65" s="872"/>
      <c r="L65" s="872"/>
      <c r="M65" s="873"/>
      <c r="N65" s="104">
        <f>N59+N60+N61+N62+N63</f>
        <v>370.78184124066973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176</v>
      </c>
      <c r="N70" s="295">
        <f>K70/M70</f>
        <v>711.2556249999999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1317.427463718227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14106.191034421281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2821.2382068842562</v>
      </c>
      <c r="M83" s="865"/>
      <c r="N83" s="51"/>
    </row>
    <row r="84" spans="1:14">
      <c r="B84" s="89" t="s">
        <v>973</v>
      </c>
      <c r="C84" s="90"/>
      <c r="D84" s="90"/>
      <c r="E84" s="90"/>
      <c r="F84" s="90"/>
      <c r="G84" s="90"/>
      <c r="H84" s="90"/>
      <c r="I84" s="87"/>
      <c r="J84" s="88"/>
      <c r="K84" s="303">
        <v>0.05</v>
      </c>
      <c r="L84" s="864">
        <f>N78*K84</f>
        <v>705.30955172106405</v>
      </c>
      <c r="M84" s="865"/>
      <c r="N84" s="51"/>
    </row>
    <row r="85" spans="1:14" ht="15.75" thickBot="1">
      <c r="B85" s="91" t="s">
        <v>974</v>
      </c>
      <c r="C85" s="92"/>
      <c r="D85" s="92"/>
      <c r="E85" s="92"/>
      <c r="F85" s="92"/>
      <c r="G85" s="92"/>
      <c r="H85" s="92"/>
      <c r="I85" s="93"/>
      <c r="J85" s="94"/>
      <c r="K85" s="304">
        <v>0.05</v>
      </c>
      <c r="L85" s="866">
        <f>N78*K85</f>
        <v>705.30955172106405</v>
      </c>
      <c r="M85" s="867"/>
      <c r="N85" s="51"/>
    </row>
    <row r="86" spans="1:14" ht="15.75" thickBot="1">
      <c r="B86" s="829" t="s">
        <v>953</v>
      </c>
      <c r="C86" s="830"/>
      <c r="D86" s="830"/>
      <c r="E86" s="830"/>
      <c r="F86" s="830"/>
      <c r="G86" s="830"/>
      <c r="H86" s="830"/>
      <c r="I86" s="830"/>
      <c r="J86" s="830"/>
      <c r="K86" s="830"/>
      <c r="L86" s="830"/>
      <c r="M86" s="831"/>
      <c r="N86" s="52">
        <f>L83+L84+L85</f>
        <v>4231.8573103263843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18338.048344747665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995</v>
      </c>
      <c r="C31" s="81" t="s">
        <v>1175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150</v>
      </c>
      <c r="B36" s="878" t="str">
        <f>VLOOKUP(A36,EQUIPOS!A6:D154,3,FALSE)</f>
        <v>Cargador : Potencia en el volante 125 hp, Clasificación de RPM del motor 2300.</v>
      </c>
      <c r="C36" s="879"/>
      <c r="D36" s="879"/>
      <c r="E36" s="879"/>
      <c r="F36" s="879"/>
      <c r="G36" s="879"/>
      <c r="H36" s="880"/>
      <c r="I36" s="266"/>
      <c r="J36" s="267"/>
      <c r="K36" s="268">
        <f>VLOOKUP(A36,EQUIPOS!A6:D161,4,FALSE)</f>
        <v>182538.17053568727</v>
      </c>
      <c r="L36" s="269"/>
      <c r="M36" s="270">
        <v>22</v>
      </c>
      <c r="N36" s="271">
        <f>K36/M36</f>
        <v>8297.1895698039662</v>
      </c>
    </row>
    <row r="37" spans="1:14">
      <c r="A37" t="s">
        <v>180</v>
      </c>
      <c r="B37" s="878" t="str">
        <f>VLOOKUP(A37,EQUIPOS!A7:D154,3,FALSE)</f>
        <v>Compresor 120 HP, con martillo.</v>
      </c>
      <c r="C37" s="879"/>
      <c r="D37" s="879"/>
      <c r="E37" s="879"/>
      <c r="F37" s="879"/>
      <c r="G37" s="879"/>
      <c r="H37" s="880"/>
      <c r="I37" s="266"/>
      <c r="J37" s="267"/>
      <c r="K37" s="268">
        <f>VLOOKUP(A37,EQUIPOS!A7:D162,4,FALSE)</f>
        <v>90077.759428449179</v>
      </c>
      <c r="L37" s="269"/>
      <c r="M37" s="270">
        <v>22</v>
      </c>
      <c r="N37" s="271">
        <f>K37/M37</f>
        <v>4094.4436103840535</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N76*L42</f>
        <v>26.34854927436454</v>
      </c>
    </row>
    <row r="43" spans="1:14" ht="15.75" thickBot="1">
      <c r="B43" s="829" t="s">
        <v>953</v>
      </c>
      <c r="C43" s="830"/>
      <c r="D43" s="830"/>
      <c r="E43" s="830"/>
      <c r="F43" s="830"/>
      <c r="G43" s="830"/>
      <c r="H43" s="830"/>
      <c r="I43" s="830"/>
      <c r="J43" s="830"/>
      <c r="K43" s="830"/>
      <c r="L43" s="830"/>
      <c r="M43" s="831"/>
      <c r="N43" s="99">
        <f>SUM(N36:N42)</f>
        <v>12417.981729462383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0.21</v>
      </c>
      <c r="J59" s="285">
        <v>1</v>
      </c>
      <c r="K59" s="278">
        <f>I59*J59</f>
        <v>0.21</v>
      </c>
      <c r="L59" s="916">
        <f>'900.2'!N78</f>
        <v>882.8139077158803</v>
      </c>
      <c r="M59" s="917"/>
      <c r="N59" s="286">
        <f>K59*L59</f>
        <v>185.39092062033487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45"/>
    </row>
    <row r="65" spans="1:15" ht="15.75" thickBot="1">
      <c r="B65" s="918" t="s">
        <v>953</v>
      </c>
      <c r="C65" s="872"/>
      <c r="D65" s="872"/>
      <c r="E65" s="872"/>
      <c r="F65" s="872"/>
      <c r="G65" s="872"/>
      <c r="H65" s="872"/>
      <c r="I65" s="872"/>
      <c r="J65" s="872"/>
      <c r="K65" s="872"/>
      <c r="L65" s="872"/>
      <c r="M65" s="873"/>
      <c r="N65" s="104">
        <f>N59+N60+N61+N62+N63</f>
        <v>185.39092062033487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176</v>
      </c>
      <c r="N70" s="295">
        <f>K70/M70</f>
        <v>711.2556249999999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1317.427463718227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13920.800113800946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2784.1600227601893</v>
      </c>
      <c r="M83" s="865"/>
      <c r="N83" s="51"/>
    </row>
    <row r="84" spans="1:14">
      <c r="B84" s="89" t="s">
        <v>973</v>
      </c>
      <c r="C84" s="90"/>
      <c r="D84" s="90"/>
      <c r="E84" s="90"/>
      <c r="F84" s="90"/>
      <c r="G84" s="90"/>
      <c r="H84" s="90"/>
      <c r="I84" s="87"/>
      <c r="J84" s="88"/>
      <c r="K84" s="303">
        <v>0.05</v>
      </c>
      <c r="L84" s="864">
        <f>N78*K84</f>
        <v>696.04000569004734</v>
      </c>
      <c r="M84" s="865"/>
      <c r="N84" s="51"/>
    </row>
    <row r="85" spans="1:14" ht="15.75" thickBot="1">
      <c r="B85" s="91" t="s">
        <v>974</v>
      </c>
      <c r="C85" s="92"/>
      <c r="D85" s="92"/>
      <c r="E85" s="92"/>
      <c r="F85" s="92"/>
      <c r="G85" s="92"/>
      <c r="H85" s="92"/>
      <c r="I85" s="93"/>
      <c r="J85" s="94"/>
      <c r="K85" s="304">
        <v>0.05</v>
      </c>
      <c r="L85" s="866">
        <f>N78*K85</f>
        <v>696.04000569004734</v>
      </c>
      <c r="M85" s="867"/>
      <c r="N85" s="51"/>
    </row>
    <row r="86" spans="1:14" ht="15.75" thickBot="1">
      <c r="B86" s="829" t="s">
        <v>953</v>
      </c>
      <c r="C86" s="830"/>
      <c r="D86" s="830"/>
      <c r="E86" s="830"/>
      <c r="F86" s="830"/>
      <c r="G86" s="830"/>
      <c r="H86" s="830"/>
      <c r="I86" s="830"/>
      <c r="J86" s="830"/>
      <c r="K86" s="830"/>
      <c r="L86" s="830"/>
      <c r="M86" s="831"/>
      <c r="N86" s="52">
        <f>L83+L84+L85</f>
        <v>4176.2400341402836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18097.040147941228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996</v>
      </c>
      <c r="C31" s="81" t="s">
        <v>1176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180</v>
      </c>
      <c r="B36" s="878" t="str">
        <f>VLOOKUP(A36,EQUIPOS!A6:D154,3,FALSE)</f>
        <v>Compresor 120 HP, con martillo.</v>
      </c>
      <c r="C36" s="879"/>
      <c r="D36" s="879"/>
      <c r="E36" s="879"/>
      <c r="F36" s="879"/>
      <c r="G36" s="879"/>
      <c r="H36" s="880"/>
      <c r="I36" s="266"/>
      <c r="J36" s="267"/>
      <c r="K36" s="268">
        <f>VLOOKUP(A36,EQUIPOS!A6:D161,4,FALSE)</f>
        <v>90077.759428449179</v>
      </c>
      <c r="L36" s="269"/>
      <c r="M36" s="270">
        <v>20</v>
      </c>
      <c r="N36" s="271">
        <f>K36/M36</f>
        <v>4503.8879714224586</v>
      </c>
    </row>
    <row r="37" spans="1:14">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0.1</v>
      </c>
      <c r="M42" s="891"/>
      <c r="N42" s="105">
        <f>N76*L42</f>
        <v>78.238118749999998</v>
      </c>
    </row>
    <row r="43" spans="1:14" ht="15.75" thickBot="1">
      <c r="B43" s="829" t="s">
        <v>953</v>
      </c>
      <c r="C43" s="830"/>
      <c r="D43" s="830"/>
      <c r="E43" s="830"/>
      <c r="F43" s="830"/>
      <c r="G43" s="830"/>
      <c r="H43" s="830"/>
      <c r="I43" s="830"/>
      <c r="J43" s="830"/>
      <c r="K43" s="830"/>
      <c r="L43" s="830"/>
      <c r="M43" s="831"/>
      <c r="N43" s="99">
        <f>SUM(N36:N42)</f>
        <v>4582.1260901724581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0.08</v>
      </c>
      <c r="J59" s="285">
        <v>1</v>
      </c>
      <c r="K59" s="278">
        <f>I59*J59</f>
        <v>0.08</v>
      </c>
      <c r="L59" s="916">
        <f>'900.2'!N78</f>
        <v>882.8139077158803</v>
      </c>
      <c r="M59" s="917"/>
      <c r="N59" s="286">
        <f>K59*L59</f>
        <v>70.625112617270432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70.625112617270432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160</v>
      </c>
      <c r="N70" s="295">
        <f>K70/M70</f>
        <v>782.3811874999999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782.3811874999999</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5435.1323902897284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1087.0264780579457</v>
      </c>
      <c r="M83" s="865"/>
      <c r="N83" s="51"/>
    </row>
    <row r="84" spans="1:14">
      <c r="B84" s="89" t="s">
        <v>973</v>
      </c>
      <c r="C84" s="90"/>
      <c r="D84" s="90"/>
      <c r="E84" s="90"/>
      <c r="F84" s="90"/>
      <c r="G84" s="90"/>
      <c r="H84" s="90"/>
      <c r="I84" s="87"/>
      <c r="J84" s="88"/>
      <c r="K84" s="303">
        <v>0.05</v>
      </c>
      <c r="L84" s="864">
        <f>N78*K84</f>
        <v>271.75661951448643</v>
      </c>
      <c r="M84" s="865"/>
      <c r="N84" s="51"/>
    </row>
    <row r="85" spans="1:14" ht="15.75" thickBot="1">
      <c r="B85" s="91" t="s">
        <v>974</v>
      </c>
      <c r="C85" s="92"/>
      <c r="D85" s="92"/>
      <c r="E85" s="92"/>
      <c r="F85" s="92"/>
      <c r="G85" s="92"/>
      <c r="H85" s="92"/>
      <c r="I85" s="93"/>
      <c r="J85" s="94"/>
      <c r="K85" s="304">
        <v>0.05</v>
      </c>
      <c r="L85" s="866">
        <f>N78*K85</f>
        <v>271.75661951448643</v>
      </c>
      <c r="M85" s="867"/>
      <c r="N85" s="51"/>
    </row>
    <row r="86" spans="1:14" ht="15.75" thickBot="1">
      <c r="B86" s="829" t="s">
        <v>953</v>
      </c>
      <c r="C86" s="830"/>
      <c r="D86" s="830"/>
      <c r="E86" s="830"/>
      <c r="F86" s="830"/>
      <c r="G86" s="830"/>
      <c r="H86" s="830"/>
      <c r="I86" s="830"/>
      <c r="J86" s="830"/>
      <c r="K86" s="830"/>
      <c r="L86" s="830"/>
      <c r="M86" s="831"/>
      <c r="N86" s="52">
        <f>L83+L84+L85</f>
        <v>1630.5397170869185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7065.6721073766466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997</v>
      </c>
      <c r="C31" s="81" t="s">
        <v>1177</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195</v>
      </c>
      <c r="B36" s="878" t="str">
        <f>VLOOKUP(A36,EQUIPOS!A6:D154,3,FALSE)</f>
        <v xml:space="preserve">Equipo de oxicorte, Capacidad de corte: hasta 6´´ (152mm) </v>
      </c>
      <c r="C36" s="879"/>
      <c r="D36" s="879"/>
      <c r="E36" s="879"/>
      <c r="F36" s="879"/>
      <c r="G36" s="879"/>
      <c r="H36" s="880"/>
      <c r="I36" s="266"/>
      <c r="J36" s="267"/>
      <c r="K36" s="268">
        <f>VLOOKUP(A36,EQUIPOS!A6:D161,4,FALSE)</f>
        <v>4005.7681062608067</v>
      </c>
      <c r="L36" s="269"/>
      <c r="M36" s="270">
        <v>321</v>
      </c>
      <c r="N36" s="271">
        <f>K36/M36</f>
        <v>12.479028368413728</v>
      </c>
    </row>
    <row r="37" spans="1:14">
      <c r="A37" t="s">
        <v>248</v>
      </c>
      <c r="B37" s="878" t="str">
        <f>VLOOKUP(A37,EQUIPOS!A7:D154,3,FALSE)</f>
        <v>Grúa telescópica de 50 Ton.</v>
      </c>
      <c r="C37" s="879"/>
      <c r="D37" s="879"/>
      <c r="E37" s="879"/>
      <c r="F37" s="879"/>
      <c r="G37" s="879"/>
      <c r="H37" s="880"/>
      <c r="I37" s="266"/>
      <c r="J37" s="267"/>
      <c r="K37" s="268">
        <f>VLOOKUP(A37,EQUIPOS!A7:D162,4,FALSE)</f>
        <v>390172.21814228635</v>
      </c>
      <c r="L37" s="269"/>
      <c r="M37" s="270">
        <v>321</v>
      </c>
      <c r="N37" s="271">
        <f>K37/M37</f>
        <v>1215.4897761441941</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0.1</v>
      </c>
      <c r="M42" s="891"/>
      <c r="N42" s="105">
        <f>N76*L42</f>
        <v>19.498596573208722</v>
      </c>
    </row>
    <row r="43" spans="1:14" ht="15.75" thickBot="1">
      <c r="B43" s="829" t="s">
        <v>953</v>
      </c>
      <c r="C43" s="830"/>
      <c r="D43" s="830"/>
      <c r="E43" s="830"/>
      <c r="F43" s="830"/>
      <c r="G43" s="830"/>
      <c r="H43" s="830"/>
      <c r="I43" s="830"/>
      <c r="J43" s="830"/>
      <c r="K43" s="830"/>
      <c r="L43" s="830"/>
      <c r="M43" s="831"/>
      <c r="N43" s="99">
        <f>SUM(N36:N42)</f>
        <v>1247.4674010858166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1222</v>
      </c>
      <c r="B59" s="46" t="str">
        <f>VLOOKUP(A59,TRANSPORTE!A5:D117,3,FALSE)</f>
        <v>Transporte de acero</v>
      </c>
      <c r="C59" s="316"/>
      <c r="D59" s="316"/>
      <c r="E59" s="316"/>
      <c r="F59" s="316"/>
      <c r="G59" s="316"/>
      <c r="H59" s="310" t="str">
        <f>VLOOKUP(A59,TRANSPORTE!A6:D120,2,FALSE)</f>
        <v>tkm</v>
      </c>
      <c r="I59" s="278">
        <v>1</v>
      </c>
      <c r="J59" s="285">
        <v>1</v>
      </c>
      <c r="K59" s="278">
        <f>I59*J59</f>
        <v>1</v>
      </c>
      <c r="L59" s="916">
        <f>VLOOKUP(A59,TRANSPORTE!A5:D120,4,FALSE)</f>
        <v>629.43108589976782</v>
      </c>
      <c r="M59" s="917"/>
      <c r="N59" s="286">
        <f>K59*L59</f>
        <v>629.43108589976782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629.43108589976782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19</v>
      </c>
      <c r="B70" s="49" t="str">
        <f>VLOOKUP(A70,'MANO DE OBRA'!A8:D68,3,FALSE)</f>
        <v>Obrero (8)</v>
      </c>
      <c r="C70" s="47"/>
      <c r="D70" s="47"/>
      <c r="E70" s="47"/>
      <c r="F70" s="47"/>
      <c r="G70" s="47"/>
      <c r="H70" s="47"/>
      <c r="I70" s="291">
        <f>K70/J70*100</f>
        <v>270661.59999999998</v>
      </c>
      <c r="J70" s="292">
        <v>185</v>
      </c>
      <c r="K70" s="293">
        <f>VLOOKUP(A70,'MANO DE OBRA'!A8:D99,4,FALSE)</f>
        <v>500723.95999999996</v>
      </c>
      <c r="L70" s="50"/>
      <c r="M70" s="294">
        <v>2568</v>
      </c>
      <c r="N70" s="295">
        <f>K70/M70</f>
        <v>194.98596573208721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194.98596573208721</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2071.8844527176716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414.37689054353433</v>
      </c>
      <c r="M83" s="865"/>
      <c r="N83" s="51"/>
    </row>
    <row r="84" spans="1:14">
      <c r="B84" s="89" t="s">
        <v>973</v>
      </c>
      <c r="C84" s="90"/>
      <c r="D84" s="90"/>
      <c r="E84" s="90"/>
      <c r="F84" s="90"/>
      <c r="G84" s="90"/>
      <c r="H84" s="90"/>
      <c r="I84" s="87"/>
      <c r="J84" s="88"/>
      <c r="K84" s="303">
        <v>0.05</v>
      </c>
      <c r="L84" s="864">
        <f>N78*K84</f>
        <v>103.59422263588358</v>
      </c>
      <c r="M84" s="865"/>
      <c r="N84" s="51"/>
    </row>
    <row r="85" spans="1:14" ht="15.75" thickBot="1">
      <c r="B85" s="91" t="s">
        <v>974</v>
      </c>
      <c r="C85" s="92"/>
      <c r="D85" s="92"/>
      <c r="E85" s="92"/>
      <c r="F85" s="92"/>
      <c r="G85" s="92"/>
      <c r="H85" s="92"/>
      <c r="I85" s="93"/>
      <c r="J85" s="94"/>
      <c r="K85" s="304">
        <v>0.05</v>
      </c>
      <c r="L85" s="866">
        <f>N78*K85</f>
        <v>103.59422263588358</v>
      </c>
      <c r="M85" s="867"/>
      <c r="N85" s="51"/>
    </row>
    <row r="86" spans="1:14" ht="15.75" thickBot="1">
      <c r="B86" s="829" t="s">
        <v>953</v>
      </c>
      <c r="C86" s="830"/>
      <c r="D86" s="830"/>
      <c r="E86" s="830"/>
      <c r="F86" s="830"/>
      <c r="G86" s="830"/>
      <c r="H86" s="830"/>
      <c r="I86" s="830"/>
      <c r="J86" s="830"/>
      <c r="K86" s="830"/>
      <c r="L86" s="830"/>
      <c r="M86" s="831"/>
      <c r="N86" s="52">
        <f>L83+L84+L85</f>
        <v>621.56533581530152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2693.4497885329729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999</v>
      </c>
      <c r="C31" s="81" t="s">
        <v>1178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273</v>
      </c>
      <c r="B36" s="878" t="str">
        <f>VLOOKUP(A36,EQUIPOS!A6:D154,3,FALSE)</f>
        <v>Motosierra, 93.6 cm3 - 7.1 HP, 45-90 cm - 7.9 kg</v>
      </c>
      <c r="C36" s="879"/>
      <c r="D36" s="879"/>
      <c r="E36" s="879"/>
      <c r="F36" s="879"/>
      <c r="G36" s="879"/>
      <c r="H36" s="880"/>
      <c r="I36" s="266"/>
      <c r="J36" s="267"/>
      <c r="K36" s="268">
        <f>VLOOKUP(A36,EQUIPOS!A6:D161,4,FALSE)</f>
        <v>7803.4443628457275</v>
      </c>
      <c r="L36" s="269"/>
      <c r="M36" s="270">
        <v>3</v>
      </c>
      <c r="N36" s="271">
        <f>K36/M36</f>
        <v>2601.148120948576</v>
      </c>
    </row>
    <row r="37" spans="1:14">
      <c r="A37" s="204" t="s">
        <v>312</v>
      </c>
      <c r="B37" s="878" t="str">
        <f>VLOOKUP(A37,EQUIPOS!A7:D154,3,FALSE)</f>
        <v>Retroexcavadora sobre oruga, potencia 138 HP, balde de 1,5 m3.</v>
      </c>
      <c r="C37" s="879"/>
      <c r="D37" s="879"/>
      <c r="E37" s="879"/>
      <c r="F37" s="879"/>
      <c r="G37" s="879"/>
      <c r="H37" s="880"/>
      <c r="I37" s="266"/>
      <c r="J37" s="267"/>
      <c r="K37" s="268">
        <f>VLOOKUP(A37,EQUIPOS!A7:D162,4,FALSE)</f>
        <v>254964.5388153794</v>
      </c>
      <c r="L37" s="269"/>
      <c r="M37" s="270">
        <v>3</v>
      </c>
      <c r="N37" s="271">
        <f>K37/M37</f>
        <v>84988.179605126468</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743.85046586335</v>
      </c>
    </row>
    <row r="43" spans="1:14" ht="15.75" thickBot="1">
      <c r="B43" s="829" t="s">
        <v>953</v>
      </c>
      <c r="C43" s="830"/>
      <c r="D43" s="830"/>
      <c r="E43" s="830"/>
      <c r="F43" s="830"/>
      <c r="G43" s="830"/>
      <c r="H43" s="830"/>
      <c r="I43" s="830"/>
      <c r="J43" s="830"/>
      <c r="K43" s="830"/>
      <c r="L43" s="830"/>
      <c r="M43" s="831"/>
      <c r="N43" s="99">
        <f>SUM(N36:N42)</f>
        <v>88333.178191938394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6</v>
      </c>
      <c r="J59" s="285">
        <v>1</v>
      </c>
      <c r="K59" s="278">
        <f>I59*J59</f>
        <v>6</v>
      </c>
      <c r="L59" s="916">
        <f>VLOOKUP(A59,TRANSPORTE!A5:D94,4,FALSE)</f>
        <v>1417.5203733168512</v>
      </c>
      <c r="M59" s="917"/>
      <c r="N59" s="286">
        <f>K59*L59</f>
        <v>8505.1222399011076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8505.1222399011076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v>
      </c>
      <c r="N70" s="295">
        <f>K70/M70</f>
        <v>4445.260150600333</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24</v>
      </c>
      <c r="N71" s="295">
        <f>K71/M71</f>
        <v>10431.749166666666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14877.009317266999</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111715.3097491065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22343.061949821302</v>
      </c>
      <c r="M83" s="865"/>
      <c r="N83" s="51"/>
    </row>
    <row r="84" spans="1:14">
      <c r="B84" s="89" t="s">
        <v>973</v>
      </c>
      <c r="C84" s="90"/>
      <c r="D84" s="90"/>
      <c r="E84" s="90"/>
      <c r="F84" s="90"/>
      <c r="G84" s="90"/>
      <c r="H84" s="90"/>
      <c r="I84" s="87"/>
      <c r="J84" s="88"/>
      <c r="K84" s="303">
        <v>0.05</v>
      </c>
      <c r="L84" s="864">
        <f>N78*K84</f>
        <v>5585.7654874553255</v>
      </c>
      <c r="M84" s="865"/>
      <c r="N84" s="51"/>
    </row>
    <row r="85" spans="1:14" ht="15.75" thickBot="1">
      <c r="B85" s="91" t="s">
        <v>974</v>
      </c>
      <c r="C85" s="92"/>
      <c r="D85" s="92"/>
      <c r="E85" s="92"/>
      <c r="F85" s="92"/>
      <c r="G85" s="92"/>
      <c r="H85" s="92"/>
      <c r="I85" s="93"/>
      <c r="J85" s="94"/>
      <c r="K85" s="304">
        <v>0.05</v>
      </c>
      <c r="L85" s="866">
        <f>N78*K85</f>
        <v>5585.7654874553255</v>
      </c>
      <c r="M85" s="867"/>
      <c r="N85" s="51"/>
    </row>
    <row r="86" spans="1:14" ht="15.75" thickBot="1">
      <c r="B86" s="829" t="s">
        <v>953</v>
      </c>
      <c r="C86" s="830"/>
      <c r="D86" s="830"/>
      <c r="E86" s="830"/>
      <c r="F86" s="830"/>
      <c r="G86" s="830"/>
      <c r="H86" s="830"/>
      <c r="I86" s="830"/>
      <c r="J86" s="830"/>
      <c r="K86" s="830"/>
      <c r="L86" s="830"/>
      <c r="M86" s="831"/>
      <c r="N86" s="52">
        <f>L83+L84+L85</f>
        <v>33514.592924731951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145229.90267383846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27.7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1000</v>
      </c>
      <c r="C31" s="81" t="s">
        <v>2229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195</v>
      </c>
      <c r="B36" s="878" t="str">
        <f>VLOOKUP(A36,EQUIPOS!A6:D154,3,FALSE)</f>
        <v xml:space="preserve">Equipo de oxicorte, Capacidad de corte: hasta 6´´ (152mm) </v>
      </c>
      <c r="C36" s="879"/>
      <c r="D36" s="879"/>
      <c r="E36" s="879"/>
      <c r="F36" s="879"/>
      <c r="G36" s="879"/>
      <c r="H36" s="880"/>
      <c r="I36" s="266"/>
      <c r="J36" s="267"/>
      <c r="K36" s="268">
        <f>VLOOKUP(A36,EQUIPOS!A6:D161,4,FALSE)</f>
        <v>4005.7681062608067</v>
      </c>
      <c r="L36" s="269"/>
      <c r="M36" s="270">
        <v>4</v>
      </c>
      <c r="N36" s="271">
        <f>K36/M36</f>
        <v>1001.4420265652017</v>
      </c>
    </row>
    <row r="37" spans="1:14">
      <c r="A37" s="108" t="s">
        <v>248</v>
      </c>
      <c r="B37" s="878" t="str">
        <f>VLOOKUP(A37,EQUIPOS!A7:D154,3,FALSE)</f>
        <v>Grúa telescópica de 50 Ton.</v>
      </c>
      <c r="C37" s="879"/>
      <c r="D37" s="879"/>
      <c r="E37" s="879"/>
      <c r="F37" s="879"/>
      <c r="G37" s="879"/>
      <c r="H37" s="880"/>
      <c r="I37" s="266"/>
      <c r="J37" s="267"/>
      <c r="K37" s="268">
        <f>VLOOKUP(A37,EQUIPOS!A7:D162,4,FALSE)</f>
        <v>390172.21814228635</v>
      </c>
      <c r="L37" s="269"/>
      <c r="M37" s="270">
        <v>4</v>
      </c>
      <c r="N37" s="271">
        <f>K37/M37</f>
        <v>97543.054535571588</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0.1</v>
      </c>
      <c r="M42" s="891"/>
      <c r="N42" s="105">
        <f>N76*L42</f>
        <v>1115.7756987950249</v>
      </c>
    </row>
    <row r="43" spans="1:14" ht="15.75" thickBot="1">
      <c r="B43" s="829" t="s">
        <v>953</v>
      </c>
      <c r="C43" s="830"/>
      <c r="D43" s="830"/>
      <c r="E43" s="830"/>
      <c r="F43" s="830"/>
      <c r="G43" s="830"/>
      <c r="H43" s="830"/>
      <c r="I43" s="830"/>
      <c r="J43" s="830"/>
      <c r="K43" s="830"/>
      <c r="L43" s="830"/>
      <c r="M43" s="831"/>
      <c r="N43" s="99">
        <f>SUM(N36:N42)</f>
        <v>99660.272260931815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s="204" t="s">
        <v>1325</v>
      </c>
      <c r="B59" s="46" t="str">
        <f>VLOOKUP(A59,TRANSPORTE!A5:D117,3,FALSE)</f>
        <v xml:space="preserve">Transporte de estructuras metálicas </v>
      </c>
      <c r="C59" s="316"/>
      <c r="D59" s="316"/>
      <c r="E59" s="316"/>
      <c r="F59" s="316"/>
      <c r="G59" s="316"/>
      <c r="H59" s="310" t="str">
        <f>VLOOKUP(A59,TRANSPORTE!A6:D120,2,FALSE)</f>
        <v>kgk</v>
      </c>
      <c r="I59" s="278">
        <v>1</v>
      </c>
      <c r="J59" s="285">
        <v>1</v>
      </c>
      <c r="K59" s="278">
        <f>I59*J59</f>
        <v>1</v>
      </c>
      <c r="L59" s="916">
        <f>VLOOKUP(A59,TRANSPORTE!A5:D117,4,FALSE)</f>
        <v>256.79716907913968</v>
      </c>
      <c r="M59" s="917"/>
      <c r="N59" s="286">
        <f>K59*L59</f>
        <v>256.79716907913968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256.79716907913968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v>
      </c>
      <c r="N70" s="295">
        <f>K70/M70</f>
        <v>3333.9451129502495</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32</v>
      </c>
      <c r="N71" s="295">
        <f>K71/M71</f>
        <v>7823.8118749999994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918" t="s">
        <v>953</v>
      </c>
      <c r="C76" s="872"/>
      <c r="D76" s="872"/>
      <c r="E76" s="872"/>
      <c r="F76" s="872"/>
      <c r="G76" s="872"/>
      <c r="H76" s="872"/>
      <c r="I76" s="872"/>
      <c r="J76" s="872"/>
      <c r="K76" s="872"/>
      <c r="L76" s="872"/>
      <c r="M76" s="873"/>
      <c r="N76" s="459">
        <f>SUM(N70:N75)</f>
        <v>11157.756987950248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111074.82641796122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22214.965283592246</v>
      </c>
      <c r="M83" s="865"/>
      <c r="N83" s="51"/>
    </row>
    <row r="84" spans="1:14">
      <c r="B84" s="89" t="s">
        <v>973</v>
      </c>
      <c r="C84" s="90"/>
      <c r="D84" s="90"/>
      <c r="E84" s="90"/>
      <c r="F84" s="90"/>
      <c r="G84" s="90"/>
      <c r="H84" s="90"/>
      <c r="I84" s="87"/>
      <c r="J84" s="88"/>
      <c r="K84" s="303">
        <v>0.05</v>
      </c>
      <c r="L84" s="864">
        <f>N78*K84</f>
        <v>5553.7413208980615</v>
      </c>
      <c r="M84" s="865"/>
      <c r="N84" s="51"/>
    </row>
    <row r="85" spans="1:14" ht="15.75" thickBot="1">
      <c r="B85" s="91" t="s">
        <v>974</v>
      </c>
      <c r="C85" s="92"/>
      <c r="D85" s="92"/>
      <c r="E85" s="92"/>
      <c r="F85" s="92"/>
      <c r="G85" s="92"/>
      <c r="H85" s="92"/>
      <c r="I85" s="93"/>
      <c r="J85" s="94"/>
      <c r="K85" s="304">
        <v>0.05</v>
      </c>
      <c r="L85" s="866">
        <f>N78*K85</f>
        <v>5553.7413208980615</v>
      </c>
      <c r="M85" s="867"/>
      <c r="N85" s="51"/>
    </row>
    <row r="86" spans="1:14" ht="15.75" thickBot="1">
      <c r="B86" s="829" t="s">
        <v>953</v>
      </c>
      <c r="C86" s="830"/>
      <c r="D86" s="830"/>
      <c r="E86" s="830"/>
      <c r="F86" s="830"/>
      <c r="G86" s="830"/>
      <c r="H86" s="830"/>
      <c r="I86" s="830"/>
      <c r="J86" s="830"/>
      <c r="K86" s="830"/>
      <c r="L86" s="830"/>
      <c r="M86" s="831"/>
      <c r="N86" s="52">
        <f>L83+L84+L85</f>
        <v>33322.447925388369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144397.27434334959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1001</v>
      </c>
      <c r="C31" s="81" t="s">
        <v>1180</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307</v>
      </c>
      <c r="B36" s="878" t="str">
        <f>VLOOKUP(A36,EQUIPOS!A6:D154,3,FALSE)</f>
        <v>Retroexcavadora, Potencia en el Volante 78 HP 2200 RPM</v>
      </c>
      <c r="C36" s="879"/>
      <c r="D36" s="879"/>
      <c r="E36" s="879"/>
      <c r="F36" s="879"/>
      <c r="G36" s="879"/>
      <c r="H36" s="880"/>
      <c r="I36" s="266"/>
      <c r="J36" s="267"/>
      <c r="K36" s="268">
        <f>VLOOKUP(A36,EQUIPOS!A6:D161,4,FALSE)</f>
        <v>130057.4060474288</v>
      </c>
      <c r="L36" s="269"/>
      <c r="M36" s="270">
        <v>5</v>
      </c>
      <c r="N36" s="271">
        <f>K36/M36</f>
        <v>26011.481209485759</v>
      </c>
    </row>
    <row r="37" spans="1:14">
      <c r="A37" s="108"/>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N76*L42</f>
        <v>115.93361680720398</v>
      </c>
    </row>
    <row r="43" spans="1:14" ht="15.75" thickBot="1">
      <c r="B43" s="829" t="s">
        <v>953</v>
      </c>
      <c r="C43" s="830"/>
      <c r="D43" s="830"/>
      <c r="E43" s="830"/>
      <c r="F43" s="830"/>
      <c r="G43" s="830"/>
      <c r="H43" s="830"/>
      <c r="I43" s="830"/>
      <c r="J43" s="830"/>
      <c r="K43" s="830"/>
      <c r="L43" s="830"/>
      <c r="M43" s="831"/>
      <c r="N43" s="99">
        <f>SUM(N36:N42)</f>
        <v>26127.414826292963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0.70199999999999996</v>
      </c>
      <c r="J59" s="285">
        <v>1</v>
      </c>
      <c r="K59" s="278">
        <f>I59*J59</f>
        <v>0.70199999999999996</v>
      </c>
      <c r="L59" s="916">
        <f>VLOOKUP(A59,TRANSPORTE!A5:D94,4,FALSE)</f>
        <v>1417.5203733168512</v>
      </c>
      <c r="M59" s="917"/>
      <c r="N59" s="286">
        <f>K59*L59</f>
        <v>995.09930206842944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995.09930206842944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v>
      </c>
      <c r="N70" s="295">
        <f>K70/M70</f>
        <v>2667.1560903601994</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40</v>
      </c>
      <c r="N71" s="295">
        <f>K71/M71</f>
        <v>3129.5247499999996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5796.680840360199</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32919.194968721589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6583.838993744318</v>
      </c>
      <c r="M83" s="865"/>
      <c r="N83" s="51"/>
    </row>
    <row r="84" spans="1:14">
      <c r="B84" s="89" t="s">
        <v>973</v>
      </c>
      <c r="C84" s="90"/>
      <c r="D84" s="90"/>
      <c r="E84" s="90"/>
      <c r="F84" s="90"/>
      <c r="G84" s="90"/>
      <c r="H84" s="90"/>
      <c r="I84" s="87"/>
      <c r="J84" s="88"/>
      <c r="K84" s="303">
        <v>0.05</v>
      </c>
      <c r="L84" s="864">
        <f>N78*K84</f>
        <v>1645.9597484360795</v>
      </c>
      <c r="M84" s="865"/>
      <c r="N84" s="51"/>
    </row>
    <row r="85" spans="1:14" ht="15.75" thickBot="1">
      <c r="B85" s="91" t="s">
        <v>974</v>
      </c>
      <c r="C85" s="92"/>
      <c r="D85" s="92"/>
      <c r="E85" s="92"/>
      <c r="F85" s="92"/>
      <c r="G85" s="92"/>
      <c r="H85" s="92"/>
      <c r="I85" s="93"/>
      <c r="J85" s="94"/>
      <c r="K85" s="304">
        <v>0.05</v>
      </c>
      <c r="L85" s="866">
        <f>N78*K85</f>
        <v>1645.9597484360795</v>
      </c>
      <c r="M85" s="867"/>
      <c r="N85" s="51"/>
    </row>
    <row r="86" spans="1:14" ht="15.75" thickBot="1">
      <c r="B86" s="829" t="s">
        <v>953</v>
      </c>
      <c r="C86" s="830"/>
      <c r="D86" s="830"/>
      <c r="E86" s="830"/>
      <c r="F86" s="830"/>
      <c r="G86" s="830"/>
      <c r="H86" s="830"/>
      <c r="I86" s="830"/>
      <c r="J86" s="830"/>
      <c r="K86" s="830"/>
      <c r="L86" s="830"/>
      <c r="M86" s="831"/>
      <c r="N86" s="52">
        <f>L83+L84+L85</f>
        <v>9875.7584906164775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42794.953459338067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1002</v>
      </c>
      <c r="C31" s="81" t="s">
        <v>1181</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307</v>
      </c>
      <c r="B36" s="878" t="str">
        <f>VLOOKUP(A36,EQUIPOS!A6:D154,3,FALSE)</f>
        <v>Retroexcavadora, Potencia en el Volante 78 HP 2200 RPM</v>
      </c>
      <c r="C36" s="879"/>
      <c r="D36" s="879"/>
      <c r="E36" s="879"/>
      <c r="F36" s="879"/>
      <c r="G36" s="879"/>
      <c r="H36" s="880"/>
      <c r="I36" s="266"/>
      <c r="J36" s="267"/>
      <c r="K36" s="268">
        <f>VLOOKUP(A36,EQUIPOS!A6:D161,4,FALSE)</f>
        <v>130057.4060474288</v>
      </c>
      <c r="L36" s="269"/>
      <c r="M36" s="270">
        <v>4</v>
      </c>
      <c r="N36" s="271">
        <f>K36/M36</f>
        <v>32514.3515118572</v>
      </c>
    </row>
    <row r="37" spans="1:14">
      <c r="A37" s="108"/>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N76*L42</f>
        <v>78.238118749999998</v>
      </c>
    </row>
    <row r="43" spans="1:14" ht="15.75" thickBot="1">
      <c r="B43" s="829" t="s">
        <v>953</v>
      </c>
      <c r="C43" s="830"/>
      <c r="D43" s="830"/>
      <c r="E43" s="830"/>
      <c r="F43" s="830"/>
      <c r="G43" s="830"/>
      <c r="H43" s="830"/>
      <c r="I43" s="830"/>
      <c r="J43" s="830"/>
      <c r="K43" s="830"/>
      <c r="L43" s="830"/>
      <c r="M43" s="831"/>
      <c r="N43" s="99">
        <f>SUM(N36:N42)</f>
        <v>32592.589630607199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3.03</v>
      </c>
      <c r="J59" s="285">
        <v>1</v>
      </c>
      <c r="K59" s="278">
        <f>I59*J59</f>
        <v>3.03</v>
      </c>
      <c r="L59" s="916">
        <f>VLOOKUP(A59,TRANSPORTE!A5:D94,4,FALSE)</f>
        <v>1417.5203733168512</v>
      </c>
      <c r="M59" s="917"/>
      <c r="N59" s="286">
        <f>K59*L59</f>
        <v>4295.0867311500588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4295.0867311500588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32</v>
      </c>
      <c r="N70" s="295">
        <f>K70/M70</f>
        <v>3911.9059374999997</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918" t="s">
        <v>953</v>
      </c>
      <c r="C76" s="872"/>
      <c r="D76" s="872"/>
      <c r="E76" s="872"/>
      <c r="F76" s="872"/>
      <c r="G76" s="872"/>
      <c r="H76" s="872"/>
      <c r="I76" s="872"/>
      <c r="J76" s="872"/>
      <c r="K76" s="872"/>
      <c r="L76" s="872"/>
      <c r="M76" s="873"/>
      <c r="N76" s="459">
        <f>SUM(N70:N75)</f>
        <v>3911.9059374999997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40799.582299257258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8159.9164598514517</v>
      </c>
      <c r="M83" s="865"/>
      <c r="N83" s="51"/>
    </row>
    <row r="84" spans="1:14">
      <c r="B84" s="89" t="s">
        <v>973</v>
      </c>
      <c r="C84" s="90"/>
      <c r="D84" s="90"/>
      <c r="E84" s="90"/>
      <c r="F84" s="90"/>
      <c r="G84" s="90"/>
      <c r="H84" s="90"/>
      <c r="I84" s="87"/>
      <c r="J84" s="88"/>
      <c r="K84" s="303">
        <v>0.05</v>
      </c>
      <c r="L84" s="864">
        <f>N78*K84</f>
        <v>2039.9791149628629</v>
      </c>
      <c r="M84" s="865"/>
      <c r="N84" s="51"/>
    </row>
    <row r="85" spans="1:14" ht="15.75" thickBot="1">
      <c r="B85" s="91" t="s">
        <v>974</v>
      </c>
      <c r="C85" s="92"/>
      <c r="D85" s="92"/>
      <c r="E85" s="92"/>
      <c r="F85" s="92"/>
      <c r="G85" s="92"/>
      <c r="H85" s="92"/>
      <c r="I85" s="93"/>
      <c r="J85" s="94"/>
      <c r="K85" s="304">
        <v>0.05</v>
      </c>
      <c r="L85" s="866">
        <f>N78*K85</f>
        <v>2039.9791149628629</v>
      </c>
      <c r="M85" s="867"/>
      <c r="N85" s="51"/>
    </row>
    <row r="86" spans="1:14" ht="15.75" thickBot="1">
      <c r="B86" s="829" t="s">
        <v>953</v>
      </c>
      <c r="C86" s="830"/>
      <c r="D86" s="830"/>
      <c r="E86" s="830"/>
      <c r="F86" s="830"/>
      <c r="G86" s="830"/>
      <c r="H86" s="830"/>
      <c r="I86" s="830"/>
      <c r="J86" s="830"/>
      <c r="K86" s="830"/>
      <c r="L86" s="830"/>
      <c r="M86" s="831"/>
      <c r="N86" s="52">
        <f>L83+L84+L85</f>
        <v>12239.874689777178</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53039.456989034436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1003</v>
      </c>
      <c r="C31" s="81" t="s">
        <v>1182</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c r="B36" s="878"/>
      <c r="C36" s="879"/>
      <c r="D36" s="879"/>
      <c r="E36" s="879"/>
      <c r="F36" s="879"/>
      <c r="G36" s="879"/>
      <c r="H36" s="880"/>
      <c r="I36" s="266"/>
      <c r="J36" s="267"/>
      <c r="K36" s="268"/>
      <c r="L36" s="269"/>
      <c r="M36" s="270"/>
      <c r="N36" s="271"/>
    </row>
    <row r="37" spans="1:14">
      <c r="A37" s="108"/>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0.1</v>
      </c>
      <c r="M42" s="891"/>
      <c r="N42" s="105">
        <f>N76*L42</f>
        <v>166.90798666666666</v>
      </c>
    </row>
    <row r="43" spans="1:14" ht="15.75" thickBot="1">
      <c r="B43" s="829" t="s">
        <v>953</v>
      </c>
      <c r="C43" s="830"/>
      <c r="D43" s="830"/>
      <c r="E43" s="830"/>
      <c r="F43" s="830"/>
      <c r="G43" s="830"/>
      <c r="H43" s="830"/>
      <c r="I43" s="830"/>
      <c r="J43" s="830"/>
      <c r="K43" s="830"/>
      <c r="L43" s="830"/>
      <c r="M43" s="831"/>
      <c r="N43" s="99">
        <f>SUM(N36:N42)</f>
        <v>166.90798666666666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11"/>
      <c r="C53" s="912"/>
      <c r="D53" s="912"/>
      <c r="E53" s="912"/>
      <c r="F53" s="912"/>
      <c r="G53" s="912"/>
      <c r="H53" s="912"/>
      <c r="I53" s="882"/>
      <c r="J53" s="42"/>
      <c r="K53" s="44"/>
      <c r="L53" s="913"/>
      <c r="M53" s="914"/>
      <c r="N53" s="45"/>
    </row>
    <row r="54" spans="2:14" ht="15.75" thickBot="1">
      <c r="B54" s="829" t="s">
        <v>953</v>
      </c>
      <c r="C54" s="830"/>
      <c r="D54" s="830"/>
      <c r="E54" s="830"/>
      <c r="F54" s="830"/>
      <c r="G54" s="830"/>
      <c r="H54" s="830"/>
      <c r="I54" s="830"/>
      <c r="J54" s="830"/>
      <c r="K54" s="830"/>
      <c r="L54" s="830"/>
      <c r="M54" s="831"/>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15" t="s">
        <v>961</v>
      </c>
      <c r="M58" s="894"/>
      <c r="N58" s="76" t="s">
        <v>951</v>
      </c>
    </row>
    <row r="59" spans="2:14">
      <c r="B59" s="46"/>
      <c r="C59" s="316"/>
      <c r="D59" s="316"/>
      <c r="E59" s="316"/>
      <c r="F59" s="316"/>
      <c r="G59" s="316"/>
      <c r="H59" s="310"/>
      <c r="I59" s="278"/>
      <c r="J59" s="285"/>
      <c r="K59" s="278"/>
      <c r="L59" s="916"/>
      <c r="M59" s="917"/>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150</v>
      </c>
      <c r="N70" s="295">
        <f>K70/M70</f>
        <v>1669.0798666666665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1669.0798666666665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367.19757066666665</v>
      </c>
      <c r="M83" s="865"/>
      <c r="N83" s="51"/>
    </row>
    <row r="84" spans="1:14">
      <c r="B84" s="89" t="s">
        <v>973</v>
      </c>
      <c r="C84" s="90"/>
      <c r="D84" s="90"/>
      <c r="E84" s="90"/>
      <c r="F84" s="90"/>
      <c r="G84" s="90"/>
      <c r="H84" s="90"/>
      <c r="I84" s="87"/>
      <c r="J84" s="88"/>
      <c r="K84" s="303">
        <v>0.05</v>
      </c>
      <c r="L84" s="864">
        <f>N78*K84</f>
        <v>91.799392666666662</v>
      </c>
      <c r="M84" s="865"/>
      <c r="N84" s="51"/>
    </row>
    <row r="85" spans="1:14" ht="15.75" thickBot="1">
      <c r="B85" s="91" t="s">
        <v>974</v>
      </c>
      <c r="C85" s="92"/>
      <c r="D85" s="92"/>
      <c r="E85" s="92"/>
      <c r="F85" s="92"/>
      <c r="G85" s="92"/>
      <c r="H85" s="92"/>
      <c r="I85" s="93"/>
      <c r="J85" s="94"/>
      <c r="K85" s="304">
        <v>0.05</v>
      </c>
      <c r="L85" s="866">
        <f>N78*K85</f>
        <v>91.799392666666662</v>
      </c>
      <c r="M85" s="867"/>
      <c r="N85" s="51"/>
    </row>
    <row r="86" spans="1:14" ht="15.75" thickBot="1">
      <c r="B86" s="829" t="s">
        <v>953</v>
      </c>
      <c r="C86" s="830"/>
      <c r="D86" s="830"/>
      <c r="E86" s="830"/>
      <c r="F86" s="830"/>
      <c r="G86" s="830"/>
      <c r="H86" s="830"/>
      <c r="I86" s="830"/>
      <c r="J86" s="830"/>
      <c r="K86" s="830"/>
      <c r="L86" s="830"/>
      <c r="M86" s="831"/>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topLeftCell="A49" zoomScale="78" zoomScaleNormal="78" workbookViewId="0">
      <selection activeCell="L59" sqref="L59:M5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1004</v>
      </c>
      <c r="C31" s="81" t="s">
        <v>2019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310</v>
      </c>
      <c r="B36" s="878" t="str">
        <f>VLOOKUP(A36,EQUIPOS!A6:D154,3,FALSE)</f>
        <v>Retroexcavadora A25C</v>
      </c>
      <c r="C36" s="879"/>
      <c r="D36" s="879"/>
      <c r="E36" s="879"/>
      <c r="F36" s="879"/>
      <c r="G36" s="879"/>
      <c r="H36" s="880"/>
      <c r="I36" s="266"/>
      <c r="J36" s="267"/>
      <c r="K36" s="268">
        <f>VLOOKUP(A36,EQUIPOS!A6:D163,4,FALSE)</f>
        <v>197687.25719209178</v>
      </c>
      <c r="L36" s="269"/>
      <c r="M36" s="270">
        <v>3</v>
      </c>
      <c r="N36" s="271">
        <f>K36/M36</f>
        <v>65895.752397363933</v>
      </c>
    </row>
    <row r="37" spans="1:14">
      <c r="A37" s="108"/>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0.01</v>
      </c>
      <c r="M42" s="891"/>
      <c r="N42" s="105">
        <f>N76*L42</f>
        <v>104.31749166666667</v>
      </c>
    </row>
    <row r="43" spans="1:14" ht="15.75" thickBot="1">
      <c r="B43" s="829" t="s">
        <v>953</v>
      </c>
      <c r="C43" s="830"/>
      <c r="D43" s="830"/>
      <c r="E43" s="830"/>
      <c r="F43" s="830"/>
      <c r="G43" s="830"/>
      <c r="H43" s="830"/>
      <c r="I43" s="830"/>
      <c r="J43" s="830"/>
      <c r="K43" s="830"/>
      <c r="L43" s="830"/>
      <c r="M43" s="831"/>
      <c r="N43" s="99">
        <f>SUM(N36:N42)</f>
        <v>66000.069889030594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916">
        <f>VLOOKUP(A59,TRANSPORTE!A6:D117,4,FALSE)</f>
        <v>1417.5203733168512</v>
      </c>
      <c r="M59" s="917"/>
      <c r="N59" s="286">
        <f>K59*L59</f>
        <v>2409.7846346386468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2409.7846346386468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24</v>
      </c>
      <c r="N70" s="295">
        <f>K70/M70</f>
        <v>10431.749166666666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10431.749166666666</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78841.603690335905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15768.320738067181</v>
      </c>
      <c r="M83" s="865"/>
      <c r="N83" s="51"/>
    </row>
    <row r="84" spans="1:14">
      <c r="B84" s="89" t="s">
        <v>973</v>
      </c>
      <c r="C84" s="90"/>
      <c r="D84" s="90"/>
      <c r="E84" s="90"/>
      <c r="F84" s="90"/>
      <c r="G84" s="90"/>
      <c r="H84" s="90"/>
      <c r="I84" s="87"/>
      <c r="J84" s="88"/>
      <c r="K84" s="303">
        <v>0.05</v>
      </c>
      <c r="L84" s="864">
        <f>N78*K84</f>
        <v>3942.0801845167953</v>
      </c>
      <c r="M84" s="865"/>
      <c r="N84" s="51"/>
    </row>
    <row r="85" spans="1:14" ht="15.75" thickBot="1">
      <c r="B85" s="91" t="s">
        <v>974</v>
      </c>
      <c r="C85" s="92"/>
      <c r="D85" s="92"/>
      <c r="E85" s="92"/>
      <c r="F85" s="92"/>
      <c r="G85" s="92"/>
      <c r="H85" s="92"/>
      <c r="I85" s="93"/>
      <c r="J85" s="94"/>
      <c r="K85" s="304">
        <v>0.05</v>
      </c>
      <c r="L85" s="866">
        <f>N78*K85</f>
        <v>3942.0801845167953</v>
      </c>
      <c r="M85" s="867"/>
      <c r="N85" s="51"/>
    </row>
    <row r="86" spans="1:14" ht="15.75" thickBot="1">
      <c r="B86" s="829" t="s">
        <v>953</v>
      </c>
      <c r="C86" s="830"/>
      <c r="D86" s="830"/>
      <c r="E86" s="830"/>
      <c r="F86" s="830"/>
      <c r="G86" s="830"/>
      <c r="H86" s="830"/>
      <c r="I86" s="830"/>
      <c r="J86" s="830"/>
      <c r="K86" s="830"/>
      <c r="L86" s="830"/>
      <c r="M86" s="831"/>
      <c r="N86" s="52">
        <f>L83+L84+L85</f>
        <v>23652.481107100772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102494.08479743668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1005</v>
      </c>
      <c r="C31" s="81" t="s">
        <v>1184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310</v>
      </c>
      <c r="B36" s="878" t="str">
        <f>VLOOKUP(A36,EQUIPOS!A6:D154,3,FALSE)</f>
        <v>Retroexcavadora A25C</v>
      </c>
      <c r="C36" s="879"/>
      <c r="D36" s="879"/>
      <c r="E36" s="879"/>
      <c r="F36" s="879"/>
      <c r="G36" s="879"/>
      <c r="H36" s="880"/>
      <c r="I36" s="266"/>
      <c r="J36" s="267"/>
      <c r="K36" s="268">
        <f>VLOOKUP(A36,EQUIPOS!A6:D163,4,FALSE)</f>
        <v>197687.25719209178</v>
      </c>
      <c r="L36" s="269"/>
      <c r="M36" s="270">
        <v>3</v>
      </c>
      <c r="N36" s="271">
        <f>K36/M36</f>
        <v>65895.752397363933</v>
      </c>
    </row>
    <row r="37" spans="1:14">
      <c r="A37" s="108"/>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0.01</v>
      </c>
      <c r="M42" s="891"/>
      <c r="N42" s="105">
        <f>N76*L42</f>
        <v>104.31749166666667</v>
      </c>
    </row>
    <row r="43" spans="1:14" ht="15.75" thickBot="1">
      <c r="B43" s="829" t="s">
        <v>953</v>
      </c>
      <c r="C43" s="830"/>
      <c r="D43" s="830"/>
      <c r="E43" s="830"/>
      <c r="F43" s="830"/>
      <c r="G43" s="830"/>
      <c r="H43" s="830"/>
      <c r="I43" s="830"/>
      <c r="J43" s="830"/>
      <c r="K43" s="830"/>
      <c r="L43" s="830"/>
      <c r="M43" s="831"/>
      <c r="N43" s="99">
        <f>SUM(N36:N42)</f>
        <v>66000.069889030594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916">
        <f>VLOOKUP(A59,TRANSPORTE!A6:D117,4,FALSE)</f>
        <v>1417.5203733168512</v>
      </c>
      <c r="M59" s="917"/>
      <c r="N59" s="286">
        <f>K59*L59</f>
        <v>2409.7846346386468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2409.7846346386468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24</v>
      </c>
      <c r="N70" s="295">
        <f>K70/M70</f>
        <v>10431.749166666666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10431.749166666666</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78841.603690335905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15768.320738067181</v>
      </c>
      <c r="M83" s="865"/>
      <c r="N83" s="51"/>
    </row>
    <row r="84" spans="1:14">
      <c r="B84" s="89" t="s">
        <v>973</v>
      </c>
      <c r="C84" s="90"/>
      <c r="D84" s="90"/>
      <c r="E84" s="90"/>
      <c r="F84" s="90"/>
      <c r="G84" s="90"/>
      <c r="H84" s="90"/>
      <c r="I84" s="87"/>
      <c r="J84" s="88"/>
      <c r="K84" s="303">
        <v>0.05</v>
      </c>
      <c r="L84" s="864">
        <f>N78*K84</f>
        <v>3942.0801845167953</v>
      </c>
      <c r="M84" s="865"/>
      <c r="N84" s="51"/>
    </row>
    <row r="85" spans="1:14" ht="15.75" thickBot="1">
      <c r="B85" s="91" t="s">
        <v>974</v>
      </c>
      <c r="C85" s="92"/>
      <c r="D85" s="92"/>
      <c r="E85" s="92"/>
      <c r="F85" s="92"/>
      <c r="G85" s="92"/>
      <c r="H85" s="92"/>
      <c r="I85" s="93"/>
      <c r="J85" s="94"/>
      <c r="K85" s="304">
        <v>0.05</v>
      </c>
      <c r="L85" s="866">
        <f>N78*K85</f>
        <v>3942.0801845167953</v>
      </c>
      <c r="M85" s="867"/>
      <c r="N85" s="51"/>
    </row>
    <row r="86" spans="1:14" ht="15.75" thickBot="1">
      <c r="B86" s="829" t="s">
        <v>953</v>
      </c>
      <c r="C86" s="830"/>
      <c r="D86" s="830"/>
      <c r="E86" s="830"/>
      <c r="F86" s="830"/>
      <c r="G86" s="830"/>
      <c r="H86" s="830"/>
      <c r="I86" s="830"/>
      <c r="J86" s="830"/>
      <c r="K86" s="830"/>
      <c r="L86" s="830"/>
      <c r="M86" s="831"/>
      <c r="N86" s="52">
        <f>L83+L84+L85</f>
        <v>23652.481107100772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102494.08479743668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1006</v>
      </c>
      <c r="C31" s="81" t="s">
        <v>1185</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312</v>
      </c>
      <c r="B36" s="878" t="str">
        <f>VLOOKUP(A36,EQUIPOS!A6:D154,3,FALSE)</f>
        <v>Retroexcavadora sobre oruga, potencia 138 HP, balde de 1,5 m3.</v>
      </c>
      <c r="C36" s="879"/>
      <c r="D36" s="879"/>
      <c r="E36" s="879"/>
      <c r="F36" s="879"/>
      <c r="G36" s="879"/>
      <c r="H36" s="880"/>
      <c r="I36" s="266"/>
      <c r="J36" s="267"/>
      <c r="K36" s="268">
        <f>VLOOKUP(A36,EQUIPOS!A6:D163,4,FALSE)</f>
        <v>254964.5388153794</v>
      </c>
      <c r="L36" s="269"/>
      <c r="M36" s="270">
        <v>45</v>
      </c>
      <c r="N36" s="271">
        <f>K36/M36</f>
        <v>5665.8786403417644</v>
      </c>
    </row>
    <row r="37" spans="1:14">
      <c r="A37" s="108"/>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0.01</v>
      </c>
      <c r="M42" s="891"/>
      <c r="N42" s="105">
        <f>N76*L42</f>
        <v>1.738624861111111</v>
      </c>
    </row>
    <row r="43" spans="1:14" ht="15.75" thickBot="1">
      <c r="B43" s="829" t="s">
        <v>953</v>
      </c>
      <c r="C43" s="830"/>
      <c r="D43" s="830"/>
      <c r="E43" s="830"/>
      <c r="F43" s="830"/>
      <c r="G43" s="830"/>
      <c r="H43" s="830"/>
      <c r="I43" s="830"/>
      <c r="J43" s="830"/>
      <c r="K43" s="830"/>
      <c r="L43" s="830"/>
      <c r="M43" s="831"/>
      <c r="N43" s="99">
        <f>SUM(N36:N42)</f>
        <v>5667.6172652028754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1325</v>
      </c>
      <c r="B59" s="46" t="str">
        <f>VLOOKUP(A59,TRANSPORTE!A6:D117,3,FALSE)</f>
        <v xml:space="preserve">Transporte de estructuras metálicas </v>
      </c>
      <c r="C59" s="316"/>
      <c r="D59" s="316"/>
      <c r="E59" s="316"/>
      <c r="F59" s="316"/>
      <c r="G59" s="316"/>
      <c r="H59" s="310" t="s">
        <v>339</v>
      </c>
      <c r="I59" s="278">
        <v>35.700000000000003</v>
      </c>
      <c r="J59" s="285">
        <v>1</v>
      </c>
      <c r="K59" s="278">
        <f>I59*J59</f>
        <v>35.700000000000003</v>
      </c>
      <c r="L59" s="916">
        <f>VLOOKUP(A59,TRANSPORTE!A6:D117,4,FALSE)</f>
        <v>256.79716907913968</v>
      </c>
      <c r="M59" s="917"/>
      <c r="N59" s="286">
        <f>K59*L59</f>
        <v>9167.6589361252863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9167.6589361252863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360</v>
      </c>
      <c r="N70" s="295">
        <f>K70/M70</f>
        <v>173.86248611111111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173.86248611111111</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15009.138687439272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3001.8277374878544</v>
      </c>
      <c r="M83" s="865"/>
      <c r="N83" s="51"/>
    </row>
    <row r="84" spans="1:14">
      <c r="B84" s="89" t="s">
        <v>973</v>
      </c>
      <c r="C84" s="90"/>
      <c r="D84" s="90"/>
      <c r="E84" s="90"/>
      <c r="F84" s="90"/>
      <c r="G84" s="90"/>
      <c r="H84" s="90"/>
      <c r="I84" s="87"/>
      <c r="J84" s="88"/>
      <c r="K84" s="303">
        <v>0.05</v>
      </c>
      <c r="L84" s="864">
        <f>N78*K84</f>
        <v>750.4569343719636</v>
      </c>
      <c r="M84" s="865"/>
      <c r="N84" s="51"/>
    </row>
    <row r="85" spans="1:14" ht="15.75" thickBot="1">
      <c r="B85" s="91" t="s">
        <v>974</v>
      </c>
      <c r="C85" s="92"/>
      <c r="D85" s="92"/>
      <c r="E85" s="92"/>
      <c r="F85" s="92"/>
      <c r="G85" s="92"/>
      <c r="H85" s="92"/>
      <c r="I85" s="93"/>
      <c r="J85" s="94"/>
      <c r="K85" s="304">
        <v>0.05</v>
      </c>
      <c r="L85" s="866">
        <f>N78*K85</f>
        <v>750.4569343719636</v>
      </c>
      <c r="M85" s="867"/>
      <c r="N85" s="51"/>
    </row>
    <row r="86" spans="1:14" ht="15.75" thickBot="1">
      <c r="B86" s="829" t="s">
        <v>953</v>
      </c>
      <c r="C86" s="830"/>
      <c r="D86" s="830"/>
      <c r="E86" s="830"/>
      <c r="F86" s="830"/>
      <c r="G86" s="830"/>
      <c r="H86" s="830"/>
      <c r="I86" s="830"/>
      <c r="J86" s="830"/>
      <c r="K86" s="830"/>
      <c r="L86" s="830"/>
      <c r="M86" s="831"/>
      <c r="N86" s="52">
        <f>L83+L84+L85</f>
        <v>4502.7416062317816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19511.880293671053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2.2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1007</v>
      </c>
      <c r="C31" s="81" t="s">
        <v>1186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c r="B36" s="878"/>
      <c r="C36" s="879"/>
      <c r="D36" s="879"/>
      <c r="E36" s="879"/>
      <c r="F36" s="879"/>
      <c r="G36" s="879"/>
      <c r="H36" s="880"/>
      <c r="I36" s="266"/>
      <c r="J36" s="267"/>
      <c r="K36" s="268"/>
      <c r="L36" s="269"/>
      <c r="M36" s="270"/>
      <c r="N36" s="271"/>
    </row>
    <row r="37" spans="1:14">
      <c r="A37" s="108"/>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0.1</v>
      </c>
      <c r="M42" s="891"/>
      <c r="N42" s="105">
        <f>N76*L42</f>
        <v>69.544994444444441</v>
      </c>
    </row>
    <row r="43" spans="1:14" ht="15.75" thickBot="1">
      <c r="B43" s="829" t="s">
        <v>953</v>
      </c>
      <c r="C43" s="830"/>
      <c r="D43" s="830"/>
      <c r="E43" s="830"/>
      <c r="F43" s="830"/>
      <c r="G43" s="830"/>
      <c r="H43" s="830"/>
      <c r="I43" s="830"/>
      <c r="J43" s="830"/>
      <c r="K43" s="830"/>
      <c r="L43" s="830"/>
      <c r="M43" s="831"/>
      <c r="N43" s="99">
        <f>SUM(N36:N42)</f>
        <v>69.544994444444441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1325</v>
      </c>
      <c r="B59" s="46" t="str">
        <f>VLOOKUP(A59,TRANSPORTE!A6:D117,3,FALSE)</f>
        <v xml:space="preserve">Transporte de estructuras metálicas </v>
      </c>
      <c r="C59" s="316"/>
      <c r="D59" s="316"/>
      <c r="E59" s="316"/>
      <c r="F59" s="316"/>
      <c r="G59" s="316"/>
      <c r="H59" s="310" t="s">
        <v>339</v>
      </c>
      <c r="I59" s="278">
        <v>10.25</v>
      </c>
      <c r="J59" s="285">
        <v>1</v>
      </c>
      <c r="K59" s="278">
        <f>I59*J59</f>
        <v>10.25</v>
      </c>
      <c r="L59" s="916">
        <f>VLOOKUP(A59,TRANSPORTE!A6:D117,4,FALSE)</f>
        <v>256.79716907913968</v>
      </c>
      <c r="M59" s="917"/>
      <c r="N59" s="286">
        <f>K59*L59</f>
        <v>2632.1709830611817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2632.1709830611817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360</v>
      </c>
      <c r="N70" s="295">
        <f>K70/M70</f>
        <v>695.44994444444444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695.44994444444444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3397.1659219500707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679.43318439001416</v>
      </c>
      <c r="M83" s="865"/>
      <c r="N83" s="51"/>
    </row>
    <row r="84" spans="1:14">
      <c r="B84" s="89" t="s">
        <v>973</v>
      </c>
      <c r="C84" s="90"/>
      <c r="D84" s="90"/>
      <c r="E84" s="90"/>
      <c r="F84" s="90"/>
      <c r="G84" s="90"/>
      <c r="H84" s="90"/>
      <c r="I84" s="87"/>
      <c r="J84" s="88"/>
      <c r="K84" s="303">
        <v>0.05</v>
      </c>
      <c r="L84" s="864">
        <f>N78*K84</f>
        <v>169.85829609750354</v>
      </c>
      <c r="M84" s="865"/>
      <c r="N84" s="51"/>
    </row>
    <row r="85" spans="1:14" ht="15.75" thickBot="1">
      <c r="B85" s="91" t="s">
        <v>974</v>
      </c>
      <c r="C85" s="92"/>
      <c r="D85" s="92"/>
      <c r="E85" s="92"/>
      <c r="F85" s="92"/>
      <c r="G85" s="92"/>
      <c r="H85" s="92"/>
      <c r="I85" s="93"/>
      <c r="J85" s="94"/>
      <c r="K85" s="304">
        <v>0.05</v>
      </c>
      <c r="L85" s="866">
        <f>N78*K85</f>
        <v>169.85829609750354</v>
      </c>
      <c r="M85" s="867"/>
      <c r="N85" s="51"/>
    </row>
    <row r="86" spans="1:14" ht="15.75" thickBot="1">
      <c r="B86" s="829" t="s">
        <v>953</v>
      </c>
      <c r="C86" s="830"/>
      <c r="D86" s="830"/>
      <c r="E86" s="830"/>
      <c r="F86" s="830"/>
      <c r="G86" s="830"/>
      <c r="H86" s="830"/>
      <c r="I86" s="830"/>
      <c r="J86" s="830"/>
      <c r="K86" s="830"/>
      <c r="L86" s="830"/>
      <c r="M86" s="831"/>
      <c r="N86" s="52">
        <f>L83+L84+L85</f>
        <v>1019.1497765850212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4416.3156985350915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1008</v>
      </c>
      <c r="C31" s="81" t="s">
        <v>1187</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312</v>
      </c>
      <c r="B36" s="878" t="str">
        <f>VLOOKUP(A36,EQUIPOS!A6:D154,3,FALSE)</f>
        <v>Retroexcavadora sobre oruga, potencia 138 HP, balde de 1,5 m3.</v>
      </c>
      <c r="C36" s="879"/>
      <c r="D36" s="879"/>
      <c r="E36" s="879"/>
      <c r="F36" s="879"/>
      <c r="G36" s="879"/>
      <c r="H36" s="880"/>
      <c r="I36" s="266"/>
      <c r="J36" s="267"/>
      <c r="K36" s="268">
        <f>VLOOKUP(A36,EQUIPOS!A6:D163,4,FALSE)</f>
        <v>254964.5388153794</v>
      </c>
      <c r="L36" s="269"/>
      <c r="M36" s="270">
        <v>45</v>
      </c>
      <c r="N36" s="271">
        <f>K36/M36</f>
        <v>5665.8786403417644</v>
      </c>
    </row>
    <row r="37" spans="1:14">
      <c r="A37" s="108"/>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0.01</v>
      </c>
      <c r="M42" s="891"/>
      <c r="N42" s="105">
        <f>N76*L42</f>
        <v>1.738624861111111</v>
      </c>
    </row>
    <row r="43" spans="1:14" ht="15.75" thickBot="1">
      <c r="B43" s="829" t="s">
        <v>953</v>
      </c>
      <c r="C43" s="830"/>
      <c r="D43" s="830"/>
      <c r="E43" s="830"/>
      <c r="F43" s="830"/>
      <c r="G43" s="830"/>
      <c r="H43" s="830"/>
      <c r="I43" s="830"/>
      <c r="J43" s="830"/>
      <c r="K43" s="830"/>
      <c r="L43" s="830"/>
      <c r="M43" s="831"/>
      <c r="N43" s="99">
        <f>SUM(N36:N42)</f>
        <v>5667.6172652028754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1412</v>
      </c>
      <c r="B59" s="46" t="str">
        <f>VLOOKUP(A59,TRANSPORTE!A6:D117,3,FALSE)</f>
        <v>Transporte de barrera de seguridad</v>
      </c>
      <c r="C59" s="316"/>
      <c r="D59" s="316"/>
      <c r="E59" s="316"/>
      <c r="F59" s="316"/>
      <c r="G59" s="316"/>
      <c r="H59" s="310" t="s">
        <v>339</v>
      </c>
      <c r="I59" s="278">
        <v>0.81049499999999997</v>
      </c>
      <c r="J59" s="285">
        <v>1</v>
      </c>
      <c r="K59" s="278">
        <f>I59*J59</f>
        <v>0.81049499999999997</v>
      </c>
      <c r="L59" s="916">
        <f>VLOOKUP(A59,TRANSPORTE!A6:D117,4,FALSE)</f>
        <v>1417.5203733168512</v>
      </c>
      <c r="M59" s="917"/>
      <c r="N59" s="286">
        <f>K59*L59</f>
        <v>1148.8931749714413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1148.8931749714413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360</v>
      </c>
      <c r="N70" s="295">
        <f>K70/M70</f>
        <v>173.86248611111111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173.86248611111111</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6990.3729262854276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1398.0745852570856</v>
      </c>
      <c r="M83" s="865"/>
      <c r="N83" s="51"/>
    </row>
    <row r="84" spans="1:14">
      <c r="B84" s="89" t="s">
        <v>973</v>
      </c>
      <c r="C84" s="90"/>
      <c r="D84" s="90"/>
      <c r="E84" s="90"/>
      <c r="F84" s="90"/>
      <c r="G84" s="90"/>
      <c r="H84" s="90"/>
      <c r="I84" s="87"/>
      <c r="J84" s="88"/>
      <c r="K84" s="303">
        <v>0.05</v>
      </c>
      <c r="L84" s="864">
        <f>N78*K84</f>
        <v>349.51864631427139</v>
      </c>
      <c r="M84" s="865"/>
      <c r="N84" s="51"/>
    </row>
    <row r="85" spans="1:14" ht="15.75" thickBot="1">
      <c r="B85" s="91" t="s">
        <v>974</v>
      </c>
      <c r="C85" s="92"/>
      <c r="D85" s="92"/>
      <c r="E85" s="92"/>
      <c r="F85" s="92"/>
      <c r="G85" s="92"/>
      <c r="H85" s="92"/>
      <c r="I85" s="93"/>
      <c r="J85" s="94"/>
      <c r="K85" s="304">
        <v>0.05</v>
      </c>
      <c r="L85" s="866">
        <f>N78*K85</f>
        <v>349.51864631427139</v>
      </c>
      <c r="M85" s="867"/>
      <c r="N85" s="51"/>
    </row>
    <row r="86" spans="1:14" ht="15.75" thickBot="1">
      <c r="B86" s="829" t="s">
        <v>953</v>
      </c>
      <c r="C86" s="830"/>
      <c r="D86" s="830"/>
      <c r="E86" s="830"/>
      <c r="F86" s="830"/>
      <c r="G86" s="830"/>
      <c r="H86" s="830"/>
      <c r="I86" s="830"/>
      <c r="J86" s="830"/>
      <c r="K86" s="830"/>
      <c r="L86" s="830"/>
      <c r="M86" s="831"/>
      <c r="N86" s="52">
        <f>L83+L84+L85</f>
        <v>2097.1118778856285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9087.4848041710557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topLeftCell="A28" zoomScale="78" zoomScaleNormal="78" workbookViewId="0">
      <selection activeCell="K37" sqref="K3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1425</v>
      </c>
      <c r="C31" s="81" t="s">
        <v>1413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146</v>
      </c>
      <c r="B36" s="878" t="str">
        <f>VLOOKUP(A36,EQUIPOS!A6:D154,3,FALSE)</f>
        <v>Camabaja</v>
      </c>
      <c r="C36" s="879"/>
      <c r="D36" s="879"/>
      <c r="E36" s="879"/>
      <c r="F36" s="879"/>
      <c r="G36" s="879"/>
      <c r="H36" s="880"/>
      <c r="I36" s="266"/>
      <c r="J36" s="267"/>
      <c r="K36" s="268">
        <f>VLOOKUP(A36,EQUIPOS!A5:D154,4,FALSE)</f>
        <v>144950.14174974748</v>
      </c>
      <c r="L36" s="269"/>
      <c r="M36" s="270">
        <v>0.625</v>
      </c>
      <c r="N36" s="271">
        <f>K36/M36</f>
        <v>231920.22679959596</v>
      </c>
    </row>
    <row r="37" spans="1:14">
      <c r="A37" s="108" t="s">
        <v>241</v>
      </c>
      <c r="B37" s="878" t="str">
        <f>VLOOKUP(A37,EQUIPOS!A7:D154,3,FALSE)</f>
        <v>Grúa (capacidad 15 ton)</v>
      </c>
      <c r="C37" s="879"/>
      <c r="D37" s="879"/>
      <c r="E37" s="879"/>
      <c r="F37" s="879"/>
      <c r="G37" s="879"/>
      <c r="H37" s="880"/>
      <c r="I37" s="266"/>
      <c r="J37" s="267"/>
      <c r="K37" s="268">
        <f>VLOOKUP(A37,EQUIPOS!A6:D154,4,FALSE)</f>
        <v>201987.45887697127</v>
      </c>
      <c r="L37" s="269"/>
      <c r="M37" s="270">
        <v>0.625</v>
      </c>
      <c r="N37" s="271">
        <f>K37/M37</f>
        <v>323179.93420315406</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3129.52475</v>
      </c>
    </row>
    <row r="43" spans="1:14" ht="15.75" thickBot="1">
      <c r="B43" s="829" t="s">
        <v>953</v>
      </c>
      <c r="C43" s="830"/>
      <c r="D43" s="830"/>
      <c r="E43" s="830"/>
      <c r="F43" s="830"/>
      <c r="G43" s="830"/>
      <c r="H43" s="830"/>
      <c r="I43" s="830"/>
      <c r="J43" s="830"/>
      <c r="K43" s="830"/>
      <c r="L43" s="830"/>
      <c r="M43" s="831"/>
      <c r="N43" s="393">
        <f>SUM(N36:N42)</f>
        <v>558229.68575275003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1239</v>
      </c>
      <c r="N48" s="271">
        <f>K48*M48</f>
        <v>12390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21323.960954845479</v>
      </c>
      <c r="N49" s="271">
        <f>K49*M49</f>
        <v>21323.960954845479</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2562.8604242437355</v>
      </c>
      <c r="N50" s="271">
        <f>K50*M50</f>
        <v>2562.8604242437355</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647">
        <f>VLOOKUP(A51,MATERIALES!A6:D373,4,FALSE)</f>
        <v>51625</v>
      </c>
      <c r="N51" s="271">
        <f>K51*M51</f>
        <v>103250</v>
      </c>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139526.8213790892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13</v>
      </c>
      <c r="B70" s="49" t="str">
        <f>VLOOKUP(A70,'MANO DE OBRA'!A8:D68,3,FALSE)</f>
        <v>Obrero (5)</v>
      </c>
      <c r="C70" s="47"/>
      <c r="D70" s="47"/>
      <c r="E70" s="47"/>
      <c r="F70" s="47"/>
      <c r="G70" s="47"/>
      <c r="H70" s="47"/>
      <c r="I70" s="291">
        <f>K70/J70*100</f>
        <v>169163.49999999997</v>
      </c>
      <c r="J70" s="292">
        <v>185</v>
      </c>
      <c r="K70" s="293">
        <f>VLOOKUP(A70,'MANO DE OBRA'!A8:D99,4,FALSE)</f>
        <v>312952.47499999998</v>
      </c>
      <c r="L70" s="50"/>
      <c r="M70" s="294">
        <v>5</v>
      </c>
      <c r="N70" s="394">
        <f>K70/M70</f>
        <v>62590.494999999995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62590.494999999995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760347.00213183917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152069.40042636785</v>
      </c>
      <c r="M83" s="865"/>
      <c r="N83" s="51"/>
    </row>
    <row r="84" spans="1:14">
      <c r="B84" s="89" t="s">
        <v>973</v>
      </c>
      <c r="C84" s="90"/>
      <c r="D84" s="90"/>
      <c r="E84" s="90"/>
      <c r="F84" s="90"/>
      <c r="G84" s="90"/>
      <c r="H84" s="90"/>
      <c r="I84" s="87"/>
      <c r="J84" s="88"/>
      <c r="K84" s="303">
        <v>0.05</v>
      </c>
      <c r="L84" s="864">
        <f>N78*K84</f>
        <v>38017.350106591963</v>
      </c>
      <c r="M84" s="865"/>
      <c r="N84" s="51"/>
    </row>
    <row r="85" spans="1:14" ht="15.75" thickBot="1">
      <c r="B85" s="91" t="s">
        <v>974</v>
      </c>
      <c r="C85" s="92"/>
      <c r="D85" s="92"/>
      <c r="E85" s="92"/>
      <c r="F85" s="92"/>
      <c r="G85" s="92"/>
      <c r="H85" s="92"/>
      <c r="I85" s="93"/>
      <c r="J85" s="94"/>
      <c r="K85" s="304">
        <v>0.05</v>
      </c>
      <c r="L85" s="866">
        <f>N78*K85</f>
        <v>38017.350106591963</v>
      </c>
      <c r="M85" s="867"/>
      <c r="N85" s="51"/>
    </row>
    <row r="86" spans="1:14" ht="15.75" thickBot="1">
      <c r="B86" s="829" t="s">
        <v>953</v>
      </c>
      <c r="C86" s="830"/>
      <c r="D86" s="830"/>
      <c r="E86" s="830"/>
      <c r="F86" s="830"/>
      <c r="G86" s="830"/>
      <c r="H86" s="830"/>
      <c r="I86" s="830"/>
      <c r="J86" s="830"/>
      <c r="K86" s="830"/>
      <c r="L86" s="830"/>
      <c r="M86" s="831"/>
      <c r="N86" s="52">
        <f>L83+L84+L85</f>
        <v>228104.10063955179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988451.10277139093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2.2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topLeftCell="A22" zoomScale="78" zoomScaleNormal="78" workbookViewId="0">
      <selection activeCell="K37" sqref="K3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1426</v>
      </c>
      <c r="C31" s="81" t="s">
        <v>1417</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146</v>
      </c>
      <c r="B36" s="878" t="str">
        <f>VLOOKUP(A36,EQUIPOS!A6:D154,3,FALSE)</f>
        <v>Camabaja</v>
      </c>
      <c r="C36" s="879"/>
      <c r="D36" s="879"/>
      <c r="E36" s="879"/>
      <c r="F36" s="879"/>
      <c r="G36" s="879"/>
      <c r="H36" s="880"/>
      <c r="I36" s="266"/>
      <c r="J36" s="267"/>
      <c r="K36" s="268">
        <f>VLOOKUP(A36,EQUIPOS!A6:D163,4,FALSE)</f>
        <v>144950.14174974748</v>
      </c>
      <c r="L36" s="269"/>
      <c r="M36" s="270">
        <v>0.5</v>
      </c>
      <c r="N36" s="271">
        <f>K36/M36</f>
        <v>289900.28349949495</v>
      </c>
    </row>
    <row r="37" spans="1:14">
      <c r="A37" s="108" t="s">
        <v>241</v>
      </c>
      <c r="B37" s="878" t="str">
        <f>VLOOKUP(A37,EQUIPOS!A7:D154,3,FALSE)</f>
        <v>Grúa (capacidad 15 ton)</v>
      </c>
      <c r="C37" s="879"/>
      <c r="D37" s="879"/>
      <c r="E37" s="879"/>
      <c r="F37" s="879"/>
      <c r="G37" s="879"/>
      <c r="H37" s="880"/>
      <c r="I37" s="266"/>
      <c r="J37" s="267"/>
      <c r="K37" s="268">
        <f>VLOOKUP(A37,EQUIPOS!A7:D164,4,FALSE)</f>
        <v>201987.45887697127</v>
      </c>
      <c r="L37" s="269"/>
      <c r="M37" s="270">
        <v>0.5</v>
      </c>
      <c r="N37" s="271">
        <f>K37/M37</f>
        <v>403974.91775394254</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3911.9059374999997</v>
      </c>
    </row>
    <row r="43" spans="1:14" ht="15.75" thickBot="1">
      <c r="B43" s="829" t="s">
        <v>953</v>
      </c>
      <c r="C43" s="830"/>
      <c r="D43" s="830"/>
      <c r="E43" s="830"/>
      <c r="F43" s="830"/>
      <c r="G43" s="830"/>
      <c r="H43" s="830"/>
      <c r="I43" s="830"/>
      <c r="J43" s="830"/>
      <c r="K43" s="830"/>
      <c r="L43" s="830"/>
      <c r="M43" s="831"/>
      <c r="N43" s="393">
        <f>SUM(N36:N42)</f>
        <v>697787.10719093739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1239</v>
      </c>
      <c r="N48" s="271">
        <f>K48*M48</f>
        <v>12390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21323.960954845479</v>
      </c>
      <c r="N49" s="271">
        <f>K49*M49</f>
        <v>21323.960954845479</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2562.8604242437355</v>
      </c>
      <c r="N50" s="271">
        <f>K50*M50</f>
        <v>2562.8604242437355</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51625</v>
      </c>
      <c r="N51" s="271">
        <f>K51*M51</f>
        <v>103250</v>
      </c>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139526.8213790892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13</v>
      </c>
      <c r="B70" s="49" t="str">
        <f>VLOOKUP(A70,'MANO DE OBRA'!A8:D68,3,FALSE)</f>
        <v>Obrero (5)</v>
      </c>
      <c r="C70" s="47"/>
      <c r="D70" s="47"/>
      <c r="E70" s="47"/>
      <c r="F70" s="47"/>
      <c r="G70" s="47"/>
      <c r="H70" s="47"/>
      <c r="I70" s="291">
        <f>K70/J70*100</f>
        <v>169163.49999999997</v>
      </c>
      <c r="J70" s="292">
        <v>185</v>
      </c>
      <c r="K70" s="293">
        <f>VLOOKUP(A70,'MANO DE OBRA'!A8:D99,4,FALSE)</f>
        <v>312952.47499999998</v>
      </c>
      <c r="L70" s="50"/>
      <c r="M70" s="294">
        <v>4</v>
      </c>
      <c r="N70" s="394">
        <f>K70/M70</f>
        <v>78238.118749999994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78238.118749999994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915552.04732002656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183110.40946400532</v>
      </c>
      <c r="M83" s="865"/>
      <c r="N83" s="51"/>
    </row>
    <row r="84" spans="1:14">
      <c r="B84" s="89" t="s">
        <v>973</v>
      </c>
      <c r="C84" s="90"/>
      <c r="D84" s="90"/>
      <c r="E84" s="90"/>
      <c r="F84" s="90"/>
      <c r="G84" s="90"/>
      <c r="H84" s="90"/>
      <c r="I84" s="87"/>
      <c r="J84" s="88"/>
      <c r="K84" s="303">
        <v>0.05</v>
      </c>
      <c r="L84" s="864">
        <f>N78*K84</f>
        <v>45777.602366001331</v>
      </c>
      <c r="M84" s="865"/>
      <c r="N84" s="51"/>
    </row>
    <row r="85" spans="1:14" ht="15.75" thickBot="1">
      <c r="B85" s="91" t="s">
        <v>974</v>
      </c>
      <c r="C85" s="92"/>
      <c r="D85" s="92"/>
      <c r="E85" s="92"/>
      <c r="F85" s="92"/>
      <c r="G85" s="92"/>
      <c r="H85" s="92"/>
      <c r="I85" s="93"/>
      <c r="J85" s="94"/>
      <c r="K85" s="304">
        <v>0.05</v>
      </c>
      <c r="L85" s="866">
        <f>N78*K85</f>
        <v>45777.602366001331</v>
      </c>
      <c r="M85" s="867"/>
      <c r="N85" s="51"/>
    </row>
    <row r="86" spans="1:14" ht="15.75" thickBot="1">
      <c r="B86" s="829" t="s">
        <v>953</v>
      </c>
      <c r="C86" s="830"/>
      <c r="D86" s="830"/>
      <c r="E86" s="830"/>
      <c r="F86" s="830"/>
      <c r="G86" s="830"/>
      <c r="H86" s="830"/>
      <c r="I86" s="830"/>
      <c r="J86" s="830"/>
      <c r="K86" s="830"/>
      <c r="L86" s="830"/>
      <c r="M86" s="831"/>
      <c r="N86" s="52">
        <f>L83+L84+L85</f>
        <v>274665.61419600801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1190217.6615160345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1427</v>
      </c>
      <c r="C31" s="81" t="s">
        <v>1418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146</v>
      </c>
      <c r="B36" s="878" t="str">
        <f>VLOOKUP(A36,EQUIPOS!A6:D154,3,FALSE)</f>
        <v>Camabaja</v>
      </c>
      <c r="C36" s="879"/>
      <c r="D36" s="879"/>
      <c r="E36" s="879"/>
      <c r="F36" s="879"/>
      <c r="G36" s="879"/>
      <c r="H36" s="880"/>
      <c r="I36" s="266"/>
      <c r="J36" s="267"/>
      <c r="K36" s="268">
        <f>VLOOKUP(A36,EQUIPOS!A6:D163,4,FALSE)</f>
        <v>144950.14174974748</v>
      </c>
      <c r="L36" s="269"/>
      <c r="M36" s="270">
        <v>0.4375</v>
      </c>
      <c r="N36" s="271">
        <f>K36/M36</f>
        <v>331314.60971370852</v>
      </c>
    </row>
    <row r="37" spans="1:14">
      <c r="A37" s="108" t="s">
        <v>241</v>
      </c>
      <c r="B37" s="878" t="str">
        <f>VLOOKUP(A37,EQUIPOS!A7:D154,3,FALSE)</f>
        <v>Grúa (capacidad 15 ton)</v>
      </c>
      <c r="C37" s="879"/>
      <c r="D37" s="879"/>
      <c r="E37" s="879"/>
      <c r="F37" s="879"/>
      <c r="G37" s="879"/>
      <c r="H37" s="880"/>
      <c r="I37" s="266"/>
      <c r="J37" s="267"/>
      <c r="K37" s="268">
        <f>VLOOKUP(A37,EQUIPOS!A7:D164,4,FALSE)</f>
        <v>201987.45887697127</v>
      </c>
      <c r="L37" s="269"/>
      <c r="M37" s="270">
        <v>0.4375</v>
      </c>
      <c r="N37" s="271">
        <f>K37/M37</f>
        <v>461685.62029022007</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4470.7496428571421</v>
      </c>
    </row>
    <row r="43" spans="1:14" ht="15.75" thickBot="1">
      <c r="B43" s="829" t="s">
        <v>953</v>
      </c>
      <c r="C43" s="830"/>
      <c r="D43" s="830"/>
      <c r="E43" s="830"/>
      <c r="F43" s="830"/>
      <c r="G43" s="830"/>
      <c r="H43" s="830"/>
      <c r="I43" s="830"/>
      <c r="J43" s="830"/>
      <c r="K43" s="830"/>
      <c r="L43" s="830"/>
      <c r="M43" s="831"/>
      <c r="N43" s="393">
        <f>SUM(N36:N42)</f>
        <v>797470.97964678565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1239</v>
      </c>
      <c r="N48" s="271">
        <f>K48*M48</f>
        <v>12390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21323.960954845479</v>
      </c>
      <c r="N49" s="271">
        <f>K49*M49</f>
        <v>21323.960954845479</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2562.8604242437355</v>
      </c>
      <c r="N50" s="271">
        <f>K50*M50</f>
        <v>2562.8604242437355</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51625</v>
      </c>
      <c r="N51" s="271">
        <f>K51*M51</f>
        <v>103250</v>
      </c>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139526.8213790892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13</v>
      </c>
      <c r="B70" s="49" t="str">
        <f>VLOOKUP(A70,'MANO DE OBRA'!A8:D68,3,FALSE)</f>
        <v>Obrero (5)</v>
      </c>
      <c r="C70" s="47"/>
      <c r="D70" s="47"/>
      <c r="E70" s="47"/>
      <c r="F70" s="47"/>
      <c r="G70" s="47"/>
      <c r="H70" s="47"/>
      <c r="I70" s="291">
        <f>K70/J70*100</f>
        <v>169163.49999999997</v>
      </c>
      <c r="J70" s="292">
        <v>185</v>
      </c>
      <c r="K70" s="293">
        <f>VLOOKUP(A70,'MANO DE OBRA'!A8:D99,4,FALSE)</f>
        <v>312952.47499999998</v>
      </c>
      <c r="L70" s="50"/>
      <c r="M70" s="294">
        <v>3.5</v>
      </c>
      <c r="N70" s="394">
        <f>K70/M70</f>
        <v>89414.992857142846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89414.992857142846</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1026412.7938830177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205282.55877660355</v>
      </c>
      <c r="M83" s="865"/>
      <c r="N83" s="51"/>
    </row>
    <row r="84" spans="1:14">
      <c r="B84" s="89" t="s">
        <v>973</v>
      </c>
      <c r="C84" s="90"/>
      <c r="D84" s="90"/>
      <c r="E84" s="90"/>
      <c r="F84" s="90"/>
      <c r="G84" s="90"/>
      <c r="H84" s="90"/>
      <c r="I84" s="87"/>
      <c r="J84" s="88"/>
      <c r="K84" s="303">
        <v>0.05</v>
      </c>
      <c r="L84" s="864">
        <f>N78*K84</f>
        <v>51320.639694150886</v>
      </c>
      <c r="M84" s="865"/>
      <c r="N84" s="51"/>
    </row>
    <row r="85" spans="1:14" ht="15.75" thickBot="1">
      <c r="B85" s="91" t="s">
        <v>974</v>
      </c>
      <c r="C85" s="92"/>
      <c r="D85" s="92"/>
      <c r="E85" s="92"/>
      <c r="F85" s="92"/>
      <c r="G85" s="92"/>
      <c r="H85" s="92"/>
      <c r="I85" s="93"/>
      <c r="J85" s="94"/>
      <c r="K85" s="304">
        <v>0.05</v>
      </c>
      <c r="L85" s="866">
        <f>N78*K85</f>
        <v>51320.639694150886</v>
      </c>
      <c r="M85" s="867"/>
      <c r="N85" s="51"/>
    </row>
    <row r="86" spans="1:14" ht="15.75" thickBot="1">
      <c r="B86" s="829" t="s">
        <v>953</v>
      </c>
      <c r="C86" s="830"/>
      <c r="D86" s="830"/>
      <c r="E86" s="830"/>
      <c r="F86" s="830"/>
      <c r="G86" s="830"/>
      <c r="H86" s="830"/>
      <c r="I86" s="830"/>
      <c r="J86" s="830"/>
      <c r="K86" s="830"/>
      <c r="L86" s="830"/>
      <c r="M86" s="831"/>
      <c r="N86" s="52">
        <f>L83+L84+L85</f>
        <v>307923.83816490532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1334336.632047923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topLeftCell="A10"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1428</v>
      </c>
      <c r="C31" s="81" t="s">
        <v>1419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146</v>
      </c>
      <c r="B36" s="878" t="str">
        <f>VLOOKUP(A36,EQUIPOS!A6:D154,3,FALSE)</f>
        <v>Camabaja</v>
      </c>
      <c r="C36" s="879"/>
      <c r="D36" s="879"/>
      <c r="E36" s="879"/>
      <c r="F36" s="879"/>
      <c r="G36" s="879"/>
      <c r="H36" s="880"/>
      <c r="I36" s="266"/>
      <c r="J36" s="267"/>
      <c r="K36" s="268">
        <f>VLOOKUP(A36,EQUIPOS!A6:D163,4,FALSE)</f>
        <v>144950.14174974748</v>
      </c>
      <c r="L36" s="269"/>
      <c r="M36" s="270">
        <v>0.875</v>
      </c>
      <c r="N36" s="271">
        <f>K36/M36</f>
        <v>165657.30485685426</v>
      </c>
    </row>
    <row r="37" spans="1:14">
      <c r="A37" s="108" t="s">
        <v>241</v>
      </c>
      <c r="B37" s="878" t="str">
        <f>VLOOKUP(A37,EQUIPOS!A7:D154,3,FALSE)</f>
        <v>Grúa (capacidad 15 ton)</v>
      </c>
      <c r="C37" s="879"/>
      <c r="D37" s="879"/>
      <c r="E37" s="879"/>
      <c r="F37" s="879"/>
      <c r="G37" s="879"/>
      <c r="H37" s="880"/>
      <c r="I37" s="266"/>
      <c r="J37" s="267"/>
      <c r="K37" s="268">
        <f>VLOOKUP(A37,EQUIPOS!A7:D164,4,FALSE)</f>
        <v>201987.45887697127</v>
      </c>
      <c r="L37" s="269"/>
      <c r="M37" s="270">
        <v>0.875</v>
      </c>
      <c r="N37" s="271">
        <f>K37/M37</f>
        <v>230842.81014511004</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1788.299857142857</v>
      </c>
    </row>
    <row r="43" spans="1:14" ht="15.75" thickBot="1">
      <c r="B43" s="829" t="s">
        <v>953</v>
      </c>
      <c r="C43" s="830"/>
      <c r="D43" s="830"/>
      <c r="E43" s="830"/>
      <c r="F43" s="830"/>
      <c r="G43" s="830"/>
      <c r="H43" s="830"/>
      <c r="I43" s="830"/>
      <c r="J43" s="830"/>
      <c r="K43" s="830"/>
      <c r="L43" s="830"/>
      <c r="M43" s="831"/>
      <c r="N43" s="393">
        <f>SUM(N36:N42)</f>
        <v>398288.41485910711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1239</v>
      </c>
      <c r="N48" s="271">
        <f>K48*M48</f>
        <v>12390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21323.960954845479</v>
      </c>
      <c r="N49" s="271">
        <f>K49*M49</f>
        <v>21323.960954845479</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2562.8604242437355</v>
      </c>
      <c r="N50" s="271">
        <f>K50*M50</f>
        <v>2562.8604242437355</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36276.821379089211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7</v>
      </c>
      <c r="N70" s="394">
        <f>K70/M70</f>
        <v>35765.997142857137</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35765.997142857137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470331.23338105343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94066.246676210692</v>
      </c>
      <c r="M83" s="865"/>
      <c r="N83" s="51"/>
    </row>
    <row r="84" spans="1:14">
      <c r="B84" s="89" t="s">
        <v>973</v>
      </c>
      <c r="C84" s="90"/>
      <c r="D84" s="90"/>
      <c r="E84" s="90"/>
      <c r="F84" s="90"/>
      <c r="G84" s="90"/>
      <c r="H84" s="90"/>
      <c r="I84" s="87"/>
      <c r="J84" s="88"/>
      <c r="K84" s="303">
        <v>0.05</v>
      </c>
      <c r="L84" s="864">
        <f>N78*K84</f>
        <v>23516.561669052673</v>
      </c>
      <c r="M84" s="865"/>
      <c r="N84" s="51"/>
    </row>
    <row r="85" spans="1:14" ht="15.75" thickBot="1">
      <c r="B85" s="91" t="s">
        <v>974</v>
      </c>
      <c r="C85" s="92"/>
      <c r="D85" s="92"/>
      <c r="E85" s="92"/>
      <c r="F85" s="92"/>
      <c r="G85" s="92"/>
      <c r="H85" s="92"/>
      <c r="I85" s="93"/>
      <c r="J85" s="94"/>
      <c r="K85" s="304">
        <v>0.05</v>
      </c>
      <c r="L85" s="866">
        <f>N78*K85</f>
        <v>23516.561669052673</v>
      </c>
      <c r="M85" s="867"/>
      <c r="N85" s="51"/>
    </row>
    <row r="86" spans="1:14" ht="15.75" thickBot="1">
      <c r="B86" s="829" t="s">
        <v>953</v>
      </c>
      <c r="C86" s="830"/>
      <c r="D86" s="830"/>
      <c r="E86" s="830"/>
      <c r="F86" s="830"/>
      <c r="G86" s="830"/>
      <c r="H86" s="830"/>
      <c r="I86" s="830"/>
      <c r="J86" s="830"/>
      <c r="K86" s="830"/>
      <c r="L86" s="830"/>
      <c r="M86" s="831"/>
      <c r="N86" s="52">
        <f>L83+L84+L85</f>
        <v>141099.37001431602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611430.60339536949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2.2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topLeftCell="A10"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1429</v>
      </c>
      <c r="C31" s="81" t="s">
        <v>1420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146</v>
      </c>
      <c r="B36" s="878" t="str">
        <f>VLOOKUP(A36,EQUIPOS!A6:D154,3,FALSE)</f>
        <v>Camabaja</v>
      </c>
      <c r="C36" s="879"/>
      <c r="D36" s="879"/>
      <c r="E36" s="879"/>
      <c r="F36" s="879"/>
      <c r="G36" s="879"/>
      <c r="H36" s="880"/>
      <c r="I36" s="266"/>
      <c r="J36" s="267"/>
      <c r="K36" s="268">
        <f>VLOOKUP(A36,EQUIPOS!A6:D163,4,FALSE)</f>
        <v>144950.14174974748</v>
      </c>
      <c r="L36" s="269"/>
      <c r="M36" s="270">
        <v>0.75</v>
      </c>
      <c r="N36" s="271">
        <f>K36/M36</f>
        <v>193266.85566632997</v>
      </c>
    </row>
    <row r="37" spans="1:14">
      <c r="A37" s="108" t="s">
        <v>241</v>
      </c>
      <c r="B37" s="878" t="str">
        <f>VLOOKUP(A37,EQUIPOS!A7:D154,3,FALSE)</f>
        <v>Grúa (capacidad 15 ton)</v>
      </c>
      <c r="C37" s="879"/>
      <c r="D37" s="879"/>
      <c r="E37" s="879"/>
      <c r="F37" s="879"/>
      <c r="G37" s="879"/>
      <c r="H37" s="880"/>
      <c r="I37" s="266"/>
      <c r="J37" s="267"/>
      <c r="K37" s="268">
        <f>VLOOKUP(A37,EQUIPOS!A7:D164,4,FALSE)</f>
        <v>201987.45887697127</v>
      </c>
      <c r="L37" s="269"/>
      <c r="M37" s="270">
        <v>0.75</v>
      </c>
      <c r="N37" s="271">
        <f>K37/M37</f>
        <v>269316.6118359617</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2086.3498333333332</v>
      </c>
    </row>
    <row r="43" spans="1:14" ht="15.75" thickBot="1">
      <c r="B43" s="829" t="s">
        <v>953</v>
      </c>
      <c r="C43" s="830"/>
      <c r="D43" s="830"/>
      <c r="E43" s="830"/>
      <c r="F43" s="830"/>
      <c r="G43" s="830"/>
      <c r="H43" s="830"/>
      <c r="I43" s="830"/>
      <c r="J43" s="830"/>
      <c r="K43" s="830"/>
      <c r="L43" s="830"/>
      <c r="M43" s="831"/>
      <c r="N43" s="393">
        <f>SUM(N36:N42)</f>
        <v>464669.817335625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1239</v>
      </c>
      <c r="N48" s="271">
        <f>K48*M48</f>
        <v>12390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21323.960954845479</v>
      </c>
      <c r="N49" s="271">
        <f>K49*M49</f>
        <v>21323.960954845479</v>
      </c>
    </row>
    <row r="50" spans="1:14">
      <c r="A50" s="205"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2562.8604242437355</v>
      </c>
      <c r="N50" s="271">
        <f>K50*M50</f>
        <v>2562.8604242437355</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36276.821379089211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s="143"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6</v>
      </c>
      <c r="N70" s="394">
        <f>K70/M70</f>
        <v>41726.996666666666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41726.996666666666</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542673.63538138091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108534.72707627619</v>
      </c>
      <c r="M83" s="865"/>
      <c r="N83" s="51"/>
    </row>
    <row r="84" spans="1:14">
      <c r="B84" s="89" t="s">
        <v>973</v>
      </c>
      <c r="C84" s="90"/>
      <c r="D84" s="90"/>
      <c r="E84" s="90"/>
      <c r="F84" s="90"/>
      <c r="G84" s="90"/>
      <c r="H84" s="90"/>
      <c r="I84" s="87"/>
      <c r="J84" s="88"/>
      <c r="K84" s="303">
        <v>0.05</v>
      </c>
      <c r="L84" s="864">
        <f>N78*K84</f>
        <v>27133.681769069048</v>
      </c>
      <c r="M84" s="865"/>
      <c r="N84" s="51"/>
    </row>
    <row r="85" spans="1:14" ht="15.75" thickBot="1">
      <c r="B85" s="91" t="s">
        <v>974</v>
      </c>
      <c r="C85" s="92"/>
      <c r="D85" s="92"/>
      <c r="E85" s="92"/>
      <c r="F85" s="92"/>
      <c r="G85" s="92"/>
      <c r="H85" s="92"/>
      <c r="I85" s="93"/>
      <c r="J85" s="94"/>
      <c r="K85" s="304">
        <v>0.05</v>
      </c>
      <c r="L85" s="866">
        <f>N78*K85</f>
        <v>27133.681769069048</v>
      </c>
      <c r="M85" s="867"/>
      <c r="N85" s="51"/>
    </row>
    <row r="86" spans="1:14" ht="15.75" thickBot="1">
      <c r="B86" s="829" t="s">
        <v>953</v>
      </c>
      <c r="C86" s="830"/>
      <c r="D86" s="830"/>
      <c r="E86" s="830"/>
      <c r="F86" s="830"/>
      <c r="G86" s="830"/>
      <c r="H86" s="830"/>
      <c r="I86" s="830"/>
      <c r="J86" s="830"/>
      <c r="K86" s="830"/>
      <c r="L86" s="830"/>
      <c r="M86" s="831"/>
      <c r="N86" s="52">
        <f>L83+L84+L85</f>
        <v>162802.09061441428</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705475.72599579522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topLeftCell="A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1430</v>
      </c>
      <c r="C31" s="81" t="s">
        <v>1421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146</v>
      </c>
      <c r="B36" s="878" t="str">
        <f>VLOOKUP(A36,EQUIPOS!A6:D154,3,FALSE)</f>
        <v>Camabaja</v>
      </c>
      <c r="C36" s="879"/>
      <c r="D36" s="879"/>
      <c r="E36" s="879"/>
      <c r="F36" s="879"/>
      <c r="G36" s="879"/>
      <c r="H36" s="880"/>
      <c r="I36" s="266"/>
      <c r="J36" s="267"/>
      <c r="K36" s="268">
        <f>VLOOKUP(A36,EQUIPOS!A6:D163,4,FALSE)</f>
        <v>144950.14174974748</v>
      </c>
      <c r="L36" s="269"/>
      <c r="M36" s="270">
        <v>0.6875</v>
      </c>
      <c r="N36" s="271">
        <f>K36/M36</f>
        <v>210836.56981781451</v>
      </c>
    </row>
    <row r="37" spans="1:14">
      <c r="A37" s="108" t="s">
        <v>241</v>
      </c>
      <c r="B37" s="878" t="str">
        <f>VLOOKUP(A37,EQUIPOS!A7:D154,3,FALSE)</f>
        <v>Grúa (capacidad 15 ton)</v>
      </c>
      <c r="C37" s="879"/>
      <c r="D37" s="879"/>
      <c r="E37" s="879"/>
      <c r="F37" s="879"/>
      <c r="G37" s="879"/>
      <c r="H37" s="880"/>
      <c r="I37" s="266"/>
      <c r="J37" s="267"/>
      <c r="K37" s="268">
        <f>VLOOKUP(A37,EQUIPOS!A7:D164,4,FALSE)</f>
        <v>201987.45887697127</v>
      </c>
      <c r="L37" s="269"/>
      <c r="M37" s="270">
        <v>0.6875</v>
      </c>
      <c r="N37" s="271">
        <f>K37/M37</f>
        <v>293799.94018468546</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2276.0179999999996</v>
      </c>
    </row>
    <row r="43" spans="1:14" ht="15.75" thickBot="1">
      <c r="B43" s="829" t="s">
        <v>953</v>
      </c>
      <c r="C43" s="830"/>
      <c r="D43" s="830"/>
      <c r="E43" s="830"/>
      <c r="F43" s="830"/>
      <c r="G43" s="830"/>
      <c r="H43" s="830"/>
      <c r="I43" s="830"/>
      <c r="J43" s="830"/>
      <c r="K43" s="830"/>
      <c r="L43" s="830"/>
      <c r="M43" s="831"/>
      <c r="N43" s="393">
        <f>SUM(N36:N42)</f>
        <v>506912.52800249995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1239</v>
      </c>
      <c r="N48" s="271">
        <f>K48*M48</f>
        <v>12390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21323.960954845479</v>
      </c>
      <c r="N49" s="271">
        <f>K49*M49</f>
        <v>21323.960954845479</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2562.8604242437355</v>
      </c>
      <c r="N50" s="271">
        <f>K50*M50</f>
        <v>2562.8604242437355</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36276.821379089211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5.5</v>
      </c>
      <c r="N70" s="394">
        <f>K70/M70</f>
        <v>45520.359999999993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45520.359999999993</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588709.7093815892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117741.94187631784</v>
      </c>
      <c r="M83" s="865"/>
      <c r="N83" s="51"/>
    </row>
    <row r="84" spans="1:14">
      <c r="B84" s="89" t="s">
        <v>973</v>
      </c>
      <c r="C84" s="90"/>
      <c r="D84" s="90"/>
      <c r="E84" s="90"/>
      <c r="F84" s="90"/>
      <c r="G84" s="90"/>
      <c r="H84" s="90"/>
      <c r="I84" s="87"/>
      <c r="J84" s="88"/>
      <c r="K84" s="303">
        <v>0.05</v>
      </c>
      <c r="L84" s="864">
        <f>N78*K84</f>
        <v>29435.48546907946</v>
      </c>
      <c r="M84" s="865"/>
      <c r="N84" s="51"/>
    </row>
    <row r="85" spans="1:14" ht="15.75" thickBot="1">
      <c r="B85" s="91" t="s">
        <v>974</v>
      </c>
      <c r="C85" s="92"/>
      <c r="D85" s="92"/>
      <c r="E85" s="92"/>
      <c r="F85" s="92"/>
      <c r="G85" s="92"/>
      <c r="H85" s="92"/>
      <c r="I85" s="93"/>
      <c r="J85" s="94"/>
      <c r="K85" s="304">
        <v>0.05</v>
      </c>
      <c r="L85" s="866">
        <f>N78*K85</f>
        <v>29435.48546907946</v>
      </c>
      <c r="M85" s="867"/>
      <c r="N85" s="51"/>
    </row>
    <row r="86" spans="1:14" ht="15.75" thickBot="1">
      <c r="B86" s="829" t="s">
        <v>953</v>
      </c>
      <c r="C86" s="830"/>
      <c r="D86" s="830"/>
      <c r="E86" s="830"/>
      <c r="F86" s="830"/>
      <c r="G86" s="830"/>
      <c r="H86" s="830"/>
      <c r="I86" s="830"/>
      <c r="J86" s="830"/>
      <c r="K86" s="830"/>
      <c r="L86" s="830"/>
      <c r="M86" s="831"/>
      <c r="N86" s="52">
        <f>L83+L84+L85</f>
        <v>176612.91281447676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765322.62219606596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1431</v>
      </c>
      <c r="C31" s="81" t="s">
        <v>1422</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52" t="s">
        <v>241</v>
      </c>
      <c r="B36" s="878" t="str">
        <f>VLOOKUP(A36,EQUIPOS!A6:D154,3,FALSE)</f>
        <v>Grúa (capacidad 15 ton)</v>
      </c>
      <c r="C36" s="879"/>
      <c r="D36" s="879"/>
      <c r="E36" s="879"/>
      <c r="F36" s="879"/>
      <c r="G36" s="879"/>
      <c r="H36" s="880"/>
      <c r="I36" s="266"/>
      <c r="J36" s="267"/>
      <c r="K36" s="268">
        <f>VLOOKUP(A36,EQUIPOS!A6:D163,4,FALSE)</f>
        <v>201987.45887697127</v>
      </c>
      <c r="L36" s="269"/>
      <c r="M36" s="395">
        <v>1.125</v>
      </c>
      <c r="N36" s="271">
        <f>K36/M36</f>
        <v>179544.40789064113</v>
      </c>
    </row>
    <row r="37" spans="1:14">
      <c r="A37" s="108"/>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1390.8998888888889</v>
      </c>
    </row>
    <row r="43" spans="1:14" ht="15.75" thickBot="1">
      <c r="B43" s="829" t="s">
        <v>953</v>
      </c>
      <c r="C43" s="830"/>
      <c r="D43" s="830"/>
      <c r="E43" s="830"/>
      <c r="F43" s="830"/>
      <c r="G43" s="830"/>
      <c r="H43" s="830"/>
      <c r="I43" s="830"/>
      <c r="J43" s="830"/>
      <c r="K43" s="830"/>
      <c r="L43" s="830"/>
      <c r="M43" s="831"/>
      <c r="N43" s="393">
        <f>SUM(N36:N42)</f>
        <v>180935.30777953001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49" t="s">
        <v>428</v>
      </c>
      <c r="B48" s="43" t="str">
        <f>VLOOKUP(A48,MATERIALES!A4:D373,3,FALSE)</f>
        <v>Costal de fibra o fique</v>
      </c>
      <c r="C48" s="280"/>
      <c r="D48" s="280"/>
      <c r="E48" s="280"/>
      <c r="F48" s="280"/>
      <c r="G48" s="280"/>
      <c r="H48" s="280"/>
      <c r="I48" s="267"/>
      <c r="J48" s="223" t="str">
        <f>VLOOKUP(A48,MATERIALES!A4:D373,2,FALSE)</f>
        <v>u</v>
      </c>
      <c r="K48" s="460">
        <v>10</v>
      </c>
      <c r="L48" s="266"/>
      <c r="M48" s="282">
        <f>VLOOKUP(A48,MATERIALES!A5:D373,4,FALSE)</f>
        <v>1239</v>
      </c>
      <c r="N48" s="271">
        <f>K48*M48</f>
        <v>12390</v>
      </c>
    </row>
    <row r="49" spans="1:14">
      <c r="A49" s="149" t="s">
        <v>589</v>
      </c>
      <c r="B49" s="43" t="str">
        <f>VLOOKUP(A49,MATERIALES!A5:D373,3,FALSE)</f>
        <v>Nutrientes (para remoción de especies vegetales) (dap, triple 15 o similar) (ítem 201.9)</v>
      </c>
      <c r="C49" s="280"/>
      <c r="D49" s="280"/>
      <c r="E49" s="280"/>
      <c r="F49" s="280"/>
      <c r="G49" s="280"/>
      <c r="H49" s="280"/>
      <c r="I49" s="267"/>
      <c r="J49" s="223" t="str">
        <f>VLOOKUP(A49,MATERIALES!A5:D373,2,FALSE)</f>
        <v>kg</v>
      </c>
      <c r="K49" s="460">
        <v>1</v>
      </c>
      <c r="L49" s="266"/>
      <c r="M49" s="282">
        <f>VLOOKUP(A49,MATERIALES!A6:D373,4,FALSE)</f>
        <v>2562.8604242437355</v>
      </c>
      <c r="N49" s="271">
        <f>K49*M49</f>
        <v>2562.8604242437355</v>
      </c>
    </row>
    <row r="50" spans="1:14">
      <c r="A50" s="150" t="s">
        <v>412</v>
      </c>
      <c r="B50" s="43" t="str">
        <f>VLOOKUP(A50,MATERIALES!A6:D373,3,FALSE)</f>
        <v>Cicatrizante (para remoción de especies vegetales)</v>
      </c>
      <c r="C50" s="280"/>
      <c r="D50" s="280"/>
      <c r="E50" s="280"/>
      <c r="F50" s="280"/>
      <c r="G50" s="280"/>
      <c r="H50" s="280"/>
      <c r="I50" s="267"/>
      <c r="J50" s="223" t="str">
        <f>VLOOKUP(A50,MATERIALES!A6:D373,2,FALSE)</f>
        <v>kg</v>
      </c>
      <c r="K50" s="460">
        <v>1</v>
      </c>
      <c r="L50" s="266"/>
      <c r="M50" s="648">
        <f>VLOOKUP(A50,MATERIALES!A6:D373,4,FALSE)</f>
        <v>21323.960954845479</v>
      </c>
      <c r="N50" s="271">
        <f>K50*M50</f>
        <v>21323.960954845479</v>
      </c>
    </row>
    <row r="51" spans="1:14">
      <c r="B51" s="43"/>
      <c r="C51" s="280"/>
      <c r="D51" s="280"/>
      <c r="E51" s="280"/>
      <c r="F51" s="280"/>
      <c r="G51" s="280"/>
      <c r="H51" s="280"/>
      <c r="I51" s="267"/>
      <c r="J51" s="223"/>
      <c r="K51" s="396"/>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36276.821379089219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s="148"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645">
        <v>9</v>
      </c>
      <c r="N70" s="394">
        <f>K70/M70</f>
        <v>27817.997777777775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27817.997777777775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245030.12693639699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49006.025387279398</v>
      </c>
      <c r="M83" s="865"/>
      <c r="N83" s="51"/>
    </row>
    <row r="84" spans="1:14">
      <c r="B84" s="89" t="s">
        <v>973</v>
      </c>
      <c r="C84" s="90"/>
      <c r="D84" s="90"/>
      <c r="E84" s="90"/>
      <c r="F84" s="90"/>
      <c r="G84" s="90"/>
      <c r="H84" s="90"/>
      <c r="I84" s="87"/>
      <c r="J84" s="88"/>
      <c r="K84" s="303">
        <v>0.05</v>
      </c>
      <c r="L84" s="864">
        <f>N78*K84</f>
        <v>12251.50634681985</v>
      </c>
      <c r="M84" s="865"/>
      <c r="N84" s="51"/>
    </row>
    <row r="85" spans="1:14" ht="15.75" thickBot="1">
      <c r="B85" s="91" t="s">
        <v>974</v>
      </c>
      <c r="C85" s="92"/>
      <c r="D85" s="92"/>
      <c r="E85" s="92"/>
      <c r="F85" s="92"/>
      <c r="G85" s="92"/>
      <c r="H85" s="92"/>
      <c r="I85" s="93"/>
      <c r="J85" s="94"/>
      <c r="K85" s="304">
        <v>0.05</v>
      </c>
      <c r="L85" s="866">
        <f>N78*K85</f>
        <v>12251.50634681985</v>
      </c>
      <c r="M85" s="867"/>
      <c r="N85" s="51"/>
    </row>
    <row r="86" spans="1:14" ht="15.75" thickBot="1">
      <c r="B86" s="829" t="s">
        <v>953</v>
      </c>
      <c r="C86" s="830"/>
      <c r="D86" s="830"/>
      <c r="E86" s="830"/>
      <c r="F86" s="830"/>
      <c r="G86" s="830"/>
      <c r="H86" s="830"/>
      <c r="I86" s="830"/>
      <c r="J86" s="830"/>
      <c r="K86" s="830"/>
      <c r="L86" s="830"/>
      <c r="M86" s="831"/>
      <c r="N86" s="52">
        <f>L83+L84+L85</f>
        <v>73509.038080919097</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318539.16501731612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2.2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31" zoomScale="78" zoomScaleNormal="78" workbookViewId="0">
      <selection activeCell="B47" sqref="B47:I4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1432</v>
      </c>
      <c r="C31" s="81" t="s">
        <v>1423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55" t="s">
        <v>241</v>
      </c>
      <c r="B36" s="878" t="str">
        <f>VLOOKUP(A36,EQUIPOS!A6:D154,3,FALSE)</f>
        <v>Grúa (capacidad 15 ton)</v>
      </c>
      <c r="C36" s="879"/>
      <c r="D36" s="879"/>
      <c r="E36" s="879"/>
      <c r="F36" s="879"/>
      <c r="G36" s="879"/>
      <c r="H36" s="880"/>
      <c r="I36" s="266"/>
      <c r="J36" s="267"/>
      <c r="K36" s="268">
        <f>VLOOKUP(A36,EQUIPOS!A6:D163,4,FALSE)</f>
        <v>201987.45887697127</v>
      </c>
      <c r="L36" s="269"/>
      <c r="M36" s="461">
        <v>1</v>
      </c>
      <c r="N36" s="271">
        <f>K36/M36</f>
        <v>201987.45887697127</v>
      </c>
    </row>
    <row r="37" spans="1:14">
      <c r="A37" s="155" t="s">
        <v>373</v>
      </c>
      <c r="B37" s="878" t="str">
        <f>VLOOKUP(A37,EQUIPOS!A7:D154,3,FALSE)</f>
        <v>Volqueta 6 m3</v>
      </c>
      <c r="C37" s="879"/>
      <c r="D37" s="879"/>
      <c r="E37" s="879"/>
      <c r="F37" s="879"/>
      <c r="G37" s="879"/>
      <c r="H37" s="880"/>
      <c r="I37" s="266"/>
      <c r="J37" s="267"/>
      <c r="K37" s="268">
        <f>VLOOKUP(A37,EQUIPOS!A7:D164,4,FALSE)</f>
        <v>58265.717909248102</v>
      </c>
      <c r="L37" s="269"/>
      <c r="M37" s="462">
        <v>1</v>
      </c>
      <c r="N37" s="271">
        <f>K37/M37</f>
        <v>58265.717909248102</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1564.762375</v>
      </c>
    </row>
    <row r="43" spans="1:14" ht="15.75" thickBot="1">
      <c r="B43" s="829" t="s">
        <v>953</v>
      </c>
      <c r="C43" s="830"/>
      <c r="D43" s="830"/>
      <c r="E43" s="830"/>
      <c r="F43" s="830"/>
      <c r="G43" s="830"/>
      <c r="H43" s="830"/>
      <c r="I43" s="830"/>
      <c r="J43" s="830"/>
      <c r="K43" s="830"/>
      <c r="L43" s="830"/>
      <c r="M43" s="831"/>
      <c r="N43" s="393">
        <f>SUM(N36:N42)</f>
        <v>261817.93916121937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54" t="s">
        <v>428</v>
      </c>
      <c r="B48" s="43" t="str">
        <f>VLOOKUP(A48,MATERIALES!A4:D373,3,FALSE)</f>
        <v>Costal de fibra o fique</v>
      </c>
      <c r="C48" s="280"/>
      <c r="D48" s="280"/>
      <c r="E48" s="280"/>
      <c r="F48" s="280"/>
      <c r="G48" s="280"/>
      <c r="H48" s="280"/>
      <c r="I48" s="267"/>
      <c r="J48" s="223" t="str">
        <f>VLOOKUP(A48,MATERIALES!A4:D385,2,FALSE)</f>
        <v>u</v>
      </c>
      <c r="K48" s="460">
        <v>10</v>
      </c>
      <c r="L48" s="266"/>
      <c r="M48" s="282">
        <f>VLOOKUP(A48,MATERIALES!A5:D373,4,FALSE)</f>
        <v>1239</v>
      </c>
      <c r="N48" s="271">
        <f>K48*M48</f>
        <v>12390</v>
      </c>
    </row>
    <row r="49" spans="1:14">
      <c r="A49" s="151" t="s">
        <v>589</v>
      </c>
      <c r="B49" s="43" t="str">
        <f>VLOOKUP(A49,MATERIALES!A5:D373,3,FALSE)</f>
        <v>Nutrientes (para remoción de especies vegetales) (dap, triple 15 o similar) (ítem 201.9)</v>
      </c>
      <c r="C49" s="280"/>
      <c r="D49" s="280"/>
      <c r="E49" s="280"/>
      <c r="F49" s="280"/>
      <c r="G49" s="280"/>
      <c r="H49" s="280"/>
      <c r="I49" s="267"/>
      <c r="J49" s="223" t="str">
        <f>VLOOKUP(A49,MATERIALES!A5:D386,2,FALSE)</f>
        <v>kg</v>
      </c>
      <c r="K49" s="460">
        <v>1</v>
      </c>
      <c r="L49" s="266"/>
      <c r="M49" s="282">
        <f>VLOOKUP(A49,MATERIALES!A6:D373,4,FALSE)</f>
        <v>2562.8604242437355</v>
      </c>
      <c r="N49" s="271">
        <f>K49*M49</f>
        <v>2562.8604242437355</v>
      </c>
    </row>
    <row r="50" spans="1:14">
      <c r="A50" s="154" t="s">
        <v>412</v>
      </c>
      <c r="B50" s="43" t="str">
        <f>VLOOKUP(A50,MATERIALES!A6:D373,3,FALSE)</f>
        <v>Cicatrizante (para remoción de especies vegetales)</v>
      </c>
      <c r="C50" s="280"/>
      <c r="D50" s="280"/>
      <c r="E50" s="280"/>
      <c r="F50" s="280"/>
      <c r="G50" s="280"/>
      <c r="H50" s="280"/>
      <c r="I50" s="267"/>
      <c r="J50" s="223" t="str">
        <f>VLOOKUP(A50,MATERIALES!A6:D387,2,FALSE)</f>
        <v>kg</v>
      </c>
      <c r="K50" s="460">
        <v>1</v>
      </c>
      <c r="L50" s="266"/>
      <c r="M50" s="282">
        <f>VLOOKUP(A50,MATERIALES!A6:D373,4,FALSE)</f>
        <v>21323.960954845479</v>
      </c>
      <c r="N50" s="271">
        <f>K50*M50</f>
        <v>21323.960954845479</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36276.821379089219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s="153"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8</v>
      </c>
      <c r="N70" s="394">
        <f>K70/M70</f>
        <v>31295.247499999998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31295.247499999998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329390.0080403086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65878.001608061721</v>
      </c>
      <c r="M83" s="865"/>
      <c r="N83" s="51"/>
    </row>
    <row r="84" spans="1:14">
      <c r="B84" s="89" t="s">
        <v>973</v>
      </c>
      <c r="C84" s="90"/>
      <c r="D84" s="90"/>
      <c r="E84" s="90"/>
      <c r="F84" s="90"/>
      <c r="G84" s="90"/>
      <c r="H84" s="90"/>
      <c r="I84" s="87"/>
      <c r="J84" s="88"/>
      <c r="K84" s="303">
        <v>0.05</v>
      </c>
      <c r="L84" s="864">
        <f>N78*K84</f>
        <v>16469.50040201543</v>
      </c>
      <c r="M84" s="865"/>
      <c r="N84" s="51"/>
    </row>
    <row r="85" spans="1:14" ht="15.75" thickBot="1">
      <c r="B85" s="91" t="s">
        <v>974</v>
      </c>
      <c r="C85" s="92"/>
      <c r="D85" s="92"/>
      <c r="E85" s="92"/>
      <c r="F85" s="92"/>
      <c r="G85" s="92"/>
      <c r="H85" s="92"/>
      <c r="I85" s="93"/>
      <c r="J85" s="94"/>
      <c r="K85" s="304">
        <v>0.05</v>
      </c>
      <c r="L85" s="866">
        <f>N78*K85</f>
        <v>16469.50040201543</v>
      </c>
      <c r="M85" s="867"/>
      <c r="N85" s="51"/>
    </row>
    <row r="86" spans="1:14" ht="15.75" thickBot="1">
      <c r="B86" s="829" t="s">
        <v>953</v>
      </c>
      <c r="C86" s="830"/>
      <c r="D86" s="830"/>
      <c r="E86" s="830"/>
      <c r="F86" s="830"/>
      <c r="G86" s="830"/>
      <c r="H86" s="830"/>
      <c r="I86" s="830"/>
      <c r="J86" s="830"/>
      <c r="K86" s="830"/>
      <c r="L86" s="830"/>
      <c r="M86" s="831"/>
      <c r="N86" s="52">
        <f>L83+L84+L85</f>
        <v>98817.002412092581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428207.01045240118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5"/>
      <c r="K118" s="895"/>
      <c r="L118" s="895"/>
      <c r="M118" s="895"/>
      <c r="N118" s="896"/>
    </row>
    <row r="119" spans="2:14" ht="15.75" customHeight="1"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1433</v>
      </c>
      <c r="C31" s="81" t="s">
        <v>1424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44" t="s">
        <v>241</v>
      </c>
      <c r="B36" s="878" t="str">
        <f>VLOOKUP(A36,EQUIPOS!A6:D154,3,FALSE)</f>
        <v>Grúa (capacidad 15 ton)</v>
      </c>
      <c r="C36" s="879"/>
      <c r="D36" s="879"/>
      <c r="E36" s="879"/>
      <c r="F36" s="879"/>
      <c r="G36" s="879"/>
      <c r="H36" s="880"/>
      <c r="I36" s="266"/>
      <c r="J36" s="267"/>
      <c r="K36" s="268">
        <f>VLOOKUP(A36,EQUIPOS!A6:D163,4,FALSE)</f>
        <v>201987.45887697127</v>
      </c>
      <c r="L36" s="269"/>
      <c r="M36" s="270">
        <v>0.9375</v>
      </c>
      <c r="N36" s="271">
        <f>K36/M36</f>
        <v>215453.28946876936</v>
      </c>
    </row>
    <row r="37" spans="1:14">
      <c r="A37" s="144" t="s">
        <v>373</v>
      </c>
      <c r="B37" s="878" t="str">
        <f>VLOOKUP(A37,EQUIPOS!A7:D154,3,FALSE)</f>
        <v>Volqueta 6 m3</v>
      </c>
      <c r="C37" s="879"/>
      <c r="D37" s="879"/>
      <c r="E37" s="879"/>
      <c r="F37" s="879"/>
      <c r="G37" s="879"/>
      <c r="H37" s="880"/>
      <c r="I37" s="266"/>
      <c r="J37" s="267"/>
      <c r="K37" s="268">
        <f>VLOOKUP(A37,EQUIPOS!A7:D164,4,FALSE)</f>
        <v>58265.717909248102</v>
      </c>
      <c r="L37" s="269"/>
      <c r="M37" s="270">
        <v>0.9375</v>
      </c>
      <c r="N37" s="271">
        <f>K37/M37</f>
        <v>62150.099103197972</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1669.0798666666667</v>
      </c>
    </row>
    <row r="43" spans="1:14" ht="15.75" thickBot="1">
      <c r="B43" s="829" t="s">
        <v>953</v>
      </c>
      <c r="C43" s="830"/>
      <c r="D43" s="830"/>
      <c r="E43" s="830"/>
      <c r="F43" s="830"/>
      <c r="G43" s="830"/>
      <c r="H43" s="830"/>
      <c r="I43" s="830"/>
      <c r="J43" s="830"/>
      <c r="K43" s="830"/>
      <c r="L43" s="830"/>
      <c r="M43" s="831"/>
      <c r="N43" s="393">
        <f>SUM(N36:N42)</f>
        <v>279272.46843863395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1239</v>
      </c>
      <c r="N48" s="271">
        <f>K48*M48</f>
        <v>12390</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21323.960954845479</v>
      </c>
      <c r="N49" s="271">
        <f>K49*M49</f>
        <v>21323.960954845479</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2562.8604242437355</v>
      </c>
      <c r="N50" s="271">
        <f>K50*M50</f>
        <v>2562.8604242437355</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36276.821379089211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s="156"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397">
        <v>7.5</v>
      </c>
      <c r="N70" s="394">
        <f>K70/M70</f>
        <v>33381.597333333331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918" t="s">
        <v>953</v>
      </c>
      <c r="C76" s="872"/>
      <c r="D76" s="872"/>
      <c r="E76" s="872"/>
      <c r="F76" s="872"/>
      <c r="G76" s="872"/>
      <c r="H76" s="872"/>
      <c r="I76" s="872"/>
      <c r="J76" s="872"/>
      <c r="K76" s="872"/>
      <c r="L76" s="872"/>
      <c r="M76" s="873"/>
      <c r="N76" s="459">
        <f>SUM(N70:N75)</f>
        <v>33381.597333333331</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348930.88715105649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69786.177430211304</v>
      </c>
      <c r="M83" s="865"/>
      <c r="N83" s="51"/>
    </row>
    <row r="84" spans="1:14">
      <c r="B84" s="89" t="s">
        <v>973</v>
      </c>
      <c r="C84" s="90"/>
      <c r="D84" s="90"/>
      <c r="E84" s="90"/>
      <c r="F84" s="90"/>
      <c r="G84" s="90"/>
      <c r="H84" s="90"/>
      <c r="I84" s="87"/>
      <c r="J84" s="88"/>
      <c r="K84" s="303">
        <v>0.05</v>
      </c>
      <c r="L84" s="864">
        <f>N78*K84</f>
        <v>17446.544357552826</v>
      </c>
      <c r="M84" s="865"/>
      <c r="N84" s="51"/>
    </row>
    <row r="85" spans="1:14" ht="15.75" thickBot="1">
      <c r="B85" s="91" t="s">
        <v>974</v>
      </c>
      <c r="C85" s="92"/>
      <c r="D85" s="92"/>
      <c r="E85" s="92"/>
      <c r="F85" s="92"/>
      <c r="G85" s="92"/>
      <c r="H85" s="92"/>
      <c r="I85" s="93"/>
      <c r="J85" s="94"/>
      <c r="K85" s="304">
        <v>0.05</v>
      </c>
      <c r="L85" s="866">
        <f>N78*K85</f>
        <v>17446.544357552826</v>
      </c>
      <c r="M85" s="867"/>
      <c r="N85" s="51"/>
    </row>
    <row r="86" spans="1:14" ht="15.75" thickBot="1">
      <c r="B86" s="829" t="s">
        <v>953</v>
      </c>
      <c r="C86" s="830"/>
      <c r="D86" s="830"/>
      <c r="E86" s="830"/>
      <c r="F86" s="830"/>
      <c r="G86" s="830"/>
      <c r="H86" s="830"/>
      <c r="I86" s="830"/>
      <c r="J86" s="830"/>
      <c r="K86" s="830"/>
      <c r="L86" s="830"/>
      <c r="M86" s="831"/>
      <c r="N86" s="52">
        <f>L83+L84+L85</f>
        <v>104679.26614531697</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453610.15329637344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5"/>
      <c r="K118" s="895"/>
      <c r="L118" s="895"/>
      <c r="M118" s="895"/>
      <c r="N118" s="896"/>
    </row>
    <row r="119" spans="2:14" ht="15.75" customHeight="1"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1434</v>
      </c>
      <c r="C31" s="81" t="s">
        <v>1414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44" t="s">
        <v>241</v>
      </c>
      <c r="B36" s="878" t="str">
        <f>VLOOKUP(A36,EQUIPOS!A6:D154,3,FALSE)</f>
        <v>Grúa (capacidad 15 ton)</v>
      </c>
      <c r="C36" s="879"/>
      <c r="D36" s="879"/>
      <c r="E36" s="879"/>
      <c r="F36" s="879"/>
      <c r="G36" s="879"/>
      <c r="H36" s="880"/>
      <c r="I36" s="266"/>
      <c r="J36" s="267"/>
      <c r="K36" s="268">
        <f>VLOOKUP(A36,EQUIPOS!A6:D163,4,FALSE)</f>
        <v>201987.45887697127</v>
      </c>
      <c r="L36" s="269"/>
      <c r="M36" s="270">
        <v>1.5</v>
      </c>
      <c r="N36" s="271">
        <f>K36/M36</f>
        <v>134658.30591798085</v>
      </c>
    </row>
    <row r="37" spans="1:14">
      <c r="A37" s="108"/>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1043.1749166666666</v>
      </c>
    </row>
    <row r="43" spans="1:14" ht="15.75" thickBot="1">
      <c r="B43" s="829" t="s">
        <v>953</v>
      </c>
      <c r="C43" s="830"/>
      <c r="D43" s="830"/>
      <c r="E43" s="830"/>
      <c r="F43" s="830"/>
      <c r="G43" s="830"/>
      <c r="H43" s="830"/>
      <c r="I43" s="830"/>
      <c r="J43" s="830"/>
      <c r="K43" s="830"/>
      <c r="L43" s="830"/>
      <c r="M43" s="831"/>
      <c r="N43" s="393">
        <f>SUM(N36:N42)</f>
        <v>135701.48083464752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1239</v>
      </c>
      <c r="N48" s="271">
        <f>K48*M48</f>
        <v>12390</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21323.960954845479</v>
      </c>
      <c r="N49" s="271">
        <f>K49*M49</f>
        <v>21323.960954845479</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2562.8604242437355</v>
      </c>
      <c r="N50" s="271">
        <f>K50*M50</f>
        <v>2562.8604242437355</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36276.821379089211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12</v>
      </c>
      <c r="N70" s="394">
        <f>K70/M70</f>
        <v>20863.498333333333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918" t="s">
        <v>953</v>
      </c>
      <c r="C76" s="872"/>
      <c r="D76" s="872"/>
      <c r="E76" s="872"/>
      <c r="F76" s="872"/>
      <c r="G76" s="872"/>
      <c r="H76" s="872"/>
      <c r="I76" s="872"/>
      <c r="J76" s="872"/>
      <c r="K76" s="872"/>
      <c r="L76" s="872"/>
      <c r="M76" s="873"/>
      <c r="N76" s="459">
        <f>SUM(N70:N75)</f>
        <v>20863.498333333333</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192841.80054707004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38568.36010941401</v>
      </c>
      <c r="M83" s="865"/>
      <c r="N83" s="51"/>
    </row>
    <row r="84" spans="1:14">
      <c r="B84" s="89" t="s">
        <v>973</v>
      </c>
      <c r="C84" s="90"/>
      <c r="D84" s="90"/>
      <c r="E84" s="90"/>
      <c r="F84" s="90"/>
      <c r="G84" s="90"/>
      <c r="H84" s="90"/>
      <c r="I84" s="87"/>
      <c r="J84" s="88"/>
      <c r="K84" s="303">
        <v>0.05</v>
      </c>
      <c r="L84" s="864">
        <f>N78*K84</f>
        <v>9642.0900273535026</v>
      </c>
      <c r="M84" s="865"/>
      <c r="N84" s="51"/>
    </row>
    <row r="85" spans="1:14" ht="15.75" thickBot="1">
      <c r="B85" s="91" t="s">
        <v>974</v>
      </c>
      <c r="C85" s="92"/>
      <c r="D85" s="92"/>
      <c r="E85" s="92"/>
      <c r="F85" s="92"/>
      <c r="G85" s="92"/>
      <c r="H85" s="92"/>
      <c r="I85" s="93"/>
      <c r="J85" s="94"/>
      <c r="K85" s="304">
        <v>0.05</v>
      </c>
      <c r="L85" s="866">
        <f>N78*K85</f>
        <v>9642.0900273535026</v>
      </c>
      <c r="M85" s="867"/>
      <c r="N85" s="51"/>
    </row>
    <row r="86" spans="1:14" ht="15.75" thickBot="1">
      <c r="B86" s="829" t="s">
        <v>953</v>
      </c>
      <c r="C86" s="830"/>
      <c r="D86" s="830"/>
      <c r="E86" s="830"/>
      <c r="F86" s="830"/>
      <c r="G86" s="830"/>
      <c r="H86" s="830"/>
      <c r="I86" s="830"/>
      <c r="J86" s="830"/>
      <c r="K86" s="830"/>
      <c r="L86" s="830"/>
      <c r="M86" s="831"/>
      <c r="N86" s="52">
        <f>L83+L84+L85</f>
        <v>57852.540164121012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250694.34071119106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5"/>
      <c r="K118" s="895"/>
      <c r="L118" s="895"/>
      <c r="M118" s="895"/>
      <c r="N118" s="896"/>
    </row>
    <row r="119" spans="2:14" ht="15.75" customHeight="1"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1435</v>
      </c>
      <c r="C31" s="81" t="s">
        <v>1415</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44" t="s">
        <v>241</v>
      </c>
      <c r="B36" s="878" t="str">
        <f>VLOOKUP(A36,EQUIPOS!A6:D154,3,FALSE)</f>
        <v>Grúa (capacidad 15 ton)</v>
      </c>
      <c r="C36" s="879"/>
      <c r="D36" s="879"/>
      <c r="E36" s="879"/>
      <c r="F36" s="879"/>
      <c r="G36" s="879"/>
      <c r="H36" s="880"/>
      <c r="I36" s="266"/>
      <c r="J36" s="267"/>
      <c r="K36" s="268">
        <f>VLOOKUP(A36,EQUIPOS!A6:D163,4,FALSE)</f>
        <v>201987.45887697127</v>
      </c>
      <c r="L36" s="269"/>
      <c r="M36" s="270">
        <v>1.375</v>
      </c>
      <c r="N36" s="271">
        <f>K36/M36</f>
        <v>146899.97009234273</v>
      </c>
    </row>
    <row r="37" spans="1:14">
      <c r="A37" s="144" t="s">
        <v>373</v>
      </c>
      <c r="B37" s="878" t="str">
        <f>VLOOKUP(A37,EQUIPOS!A7:D154,3,FALSE)</f>
        <v>Volqueta 6 m3</v>
      </c>
      <c r="C37" s="879"/>
      <c r="D37" s="879"/>
      <c r="E37" s="879"/>
      <c r="F37" s="879"/>
      <c r="G37" s="879"/>
      <c r="H37" s="880"/>
      <c r="I37" s="266"/>
      <c r="J37" s="267"/>
      <c r="K37" s="268">
        <f>VLOOKUP(A37,EQUIPOS!A7:D164,4,FALSE)</f>
        <v>58265.717909248102</v>
      </c>
      <c r="L37" s="269"/>
      <c r="M37" s="270">
        <v>1.375</v>
      </c>
      <c r="N37" s="271">
        <f>K37/M37</f>
        <v>42375.067570362255</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1138.0089999999998</v>
      </c>
    </row>
    <row r="43" spans="1:14" ht="15.75" thickBot="1">
      <c r="B43" s="829" t="s">
        <v>953</v>
      </c>
      <c r="C43" s="830"/>
      <c r="D43" s="830"/>
      <c r="E43" s="830"/>
      <c r="F43" s="830"/>
      <c r="G43" s="830"/>
      <c r="H43" s="830"/>
      <c r="I43" s="830"/>
      <c r="J43" s="830"/>
      <c r="K43" s="830"/>
      <c r="L43" s="830"/>
      <c r="M43" s="831"/>
      <c r="N43" s="393">
        <f>SUM(N36:N42)</f>
        <v>190413.04666270499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1239</v>
      </c>
      <c r="N48" s="271">
        <f>K48*M48</f>
        <v>12390</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21323.960954845479</v>
      </c>
      <c r="N49" s="271">
        <f>K49*M49</f>
        <v>21323.960954845479</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2562.8604242437355</v>
      </c>
      <c r="N50" s="271">
        <f>K50*M50</f>
        <v>2562.8604242437355</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36276.821379089211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11</v>
      </c>
      <c r="N70" s="394">
        <f>K70/M70</f>
        <v>22760.179999999997</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22760.179999999997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249450.04804179419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49890.009608358843</v>
      </c>
      <c r="M83" s="865"/>
      <c r="N83" s="51"/>
    </row>
    <row r="84" spans="1:14">
      <c r="B84" s="89" t="s">
        <v>973</v>
      </c>
      <c r="C84" s="90"/>
      <c r="D84" s="90"/>
      <c r="E84" s="90"/>
      <c r="F84" s="90"/>
      <c r="G84" s="90"/>
      <c r="H84" s="90"/>
      <c r="I84" s="87"/>
      <c r="J84" s="88"/>
      <c r="K84" s="303">
        <v>0.05</v>
      </c>
      <c r="L84" s="864">
        <f>N78*K84</f>
        <v>12472.502402089711</v>
      </c>
      <c r="M84" s="865"/>
      <c r="N84" s="51"/>
    </row>
    <row r="85" spans="1:14" ht="15.75" thickBot="1">
      <c r="B85" s="91" t="s">
        <v>974</v>
      </c>
      <c r="C85" s="92"/>
      <c r="D85" s="92"/>
      <c r="E85" s="92"/>
      <c r="F85" s="92"/>
      <c r="G85" s="92"/>
      <c r="H85" s="92"/>
      <c r="I85" s="93"/>
      <c r="J85" s="94"/>
      <c r="K85" s="304">
        <v>0.05</v>
      </c>
      <c r="L85" s="866">
        <f>N78*K85</f>
        <v>12472.502402089711</v>
      </c>
      <c r="M85" s="867"/>
      <c r="N85" s="51"/>
    </row>
    <row r="86" spans="1:14" ht="15.75" thickBot="1">
      <c r="B86" s="829" t="s">
        <v>953</v>
      </c>
      <c r="C86" s="830"/>
      <c r="D86" s="830"/>
      <c r="E86" s="830"/>
      <c r="F86" s="830"/>
      <c r="G86" s="830"/>
      <c r="H86" s="830"/>
      <c r="I86" s="830"/>
      <c r="J86" s="830"/>
      <c r="K86" s="830"/>
      <c r="L86" s="830"/>
      <c r="M86" s="831"/>
      <c r="N86" s="52">
        <f>L83+L84+L85</f>
        <v>74835.014412538265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324285.06245433248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5"/>
      <c r="K118" s="895"/>
      <c r="L118" s="895"/>
      <c r="M118" s="895"/>
      <c r="N118" s="896"/>
    </row>
    <row r="119" spans="2:14" ht="15.75" customHeight="1"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1436</v>
      </c>
      <c r="C31" s="81" t="s">
        <v>1416</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44" t="s">
        <v>241</v>
      </c>
      <c r="B36" s="878" t="str">
        <f>VLOOKUP(A36,EQUIPOS!A6:D154,3,FALSE)</f>
        <v>Grúa (capacidad 15 ton)</v>
      </c>
      <c r="C36" s="879"/>
      <c r="D36" s="879"/>
      <c r="E36" s="879"/>
      <c r="F36" s="879"/>
      <c r="G36" s="879"/>
      <c r="H36" s="880"/>
      <c r="I36" s="266"/>
      <c r="J36" s="267"/>
      <c r="K36" s="268">
        <f>VLOOKUP(A36,EQUIPOS!A6:D163,4,FALSE)</f>
        <v>201987.45887697127</v>
      </c>
      <c r="L36" s="269"/>
      <c r="M36" s="270">
        <v>1.3125</v>
      </c>
      <c r="N36" s="271">
        <f>K36/M36</f>
        <v>153895.20676340669</v>
      </c>
    </row>
    <row r="37" spans="1:14">
      <c r="A37" s="144" t="s">
        <v>373</v>
      </c>
      <c r="B37" s="878" t="str">
        <f>VLOOKUP(A37,EQUIPOS!A7:D154,3,FALSE)</f>
        <v>Volqueta 6 m3</v>
      </c>
      <c r="C37" s="879"/>
      <c r="D37" s="879"/>
      <c r="E37" s="879"/>
      <c r="F37" s="879"/>
      <c r="G37" s="879"/>
      <c r="H37" s="880"/>
      <c r="I37" s="266"/>
      <c r="J37" s="267"/>
      <c r="K37" s="268">
        <f>VLOOKUP(A37,EQUIPOS!A7:D164,4,FALSE)</f>
        <v>58265.717909248102</v>
      </c>
      <c r="L37" s="269"/>
      <c r="M37" s="270">
        <v>1.3125</v>
      </c>
      <c r="N37" s="271">
        <f>K37/M37</f>
        <v>44392.927930855694</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0.05</v>
      </c>
      <c r="M42" s="891"/>
      <c r="N42" s="105">
        <f>N76*L42</f>
        <v>1192.1999047619047</v>
      </c>
    </row>
    <row r="43" spans="1:14" ht="15.75" thickBot="1">
      <c r="B43" s="829" t="s">
        <v>953</v>
      </c>
      <c r="C43" s="830"/>
      <c r="D43" s="830"/>
      <c r="E43" s="830"/>
      <c r="F43" s="830"/>
      <c r="G43" s="830"/>
      <c r="H43" s="830"/>
      <c r="I43" s="830"/>
      <c r="J43" s="830"/>
      <c r="K43" s="830"/>
      <c r="L43" s="830"/>
      <c r="M43" s="831"/>
      <c r="N43" s="393">
        <f>SUM(N36:N42)</f>
        <v>199480.3345990243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1239</v>
      </c>
      <c r="N48" s="271">
        <f>K48*M48</f>
        <v>12390</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21323.960954845479</v>
      </c>
      <c r="N49" s="271">
        <f>K49*M49</f>
        <v>21323.960954845479</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2562.8604242437355</v>
      </c>
      <c r="N50" s="271">
        <f>K50*M50</f>
        <v>2562.8604242437355</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36276.821379089211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10.5</v>
      </c>
      <c r="N70" s="394">
        <f>K70/M70</f>
        <v>23843.998095238094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23843.998095238094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259601.15407335159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51920.230814670322</v>
      </c>
      <c r="M83" s="865"/>
      <c r="N83" s="51"/>
    </row>
    <row r="84" spans="1:14">
      <c r="B84" s="89" t="s">
        <v>973</v>
      </c>
      <c r="C84" s="90"/>
      <c r="D84" s="90"/>
      <c r="E84" s="90"/>
      <c r="F84" s="90"/>
      <c r="G84" s="90"/>
      <c r="H84" s="90"/>
      <c r="I84" s="87"/>
      <c r="J84" s="88"/>
      <c r="K84" s="303">
        <v>0.05</v>
      </c>
      <c r="L84" s="864">
        <f>N78*K84</f>
        <v>12980.05770366758</v>
      </c>
      <c r="M84" s="865"/>
      <c r="N84" s="51"/>
    </row>
    <row r="85" spans="1:14" ht="15.75" thickBot="1">
      <c r="B85" s="91" t="s">
        <v>974</v>
      </c>
      <c r="C85" s="92"/>
      <c r="D85" s="92"/>
      <c r="E85" s="92"/>
      <c r="F85" s="92"/>
      <c r="G85" s="92"/>
      <c r="H85" s="92"/>
      <c r="I85" s="93"/>
      <c r="J85" s="94"/>
      <c r="K85" s="304">
        <v>0.05</v>
      </c>
      <c r="L85" s="866">
        <f>N78*K85</f>
        <v>12980.05770366758</v>
      </c>
      <c r="M85" s="867"/>
      <c r="N85" s="51"/>
    </row>
    <row r="86" spans="1:14" ht="15.75" thickBot="1">
      <c r="B86" s="829" t="s">
        <v>953</v>
      </c>
      <c r="C86" s="830"/>
      <c r="D86" s="830"/>
      <c r="E86" s="830"/>
      <c r="F86" s="830"/>
      <c r="G86" s="830"/>
      <c r="H86" s="830"/>
      <c r="I86" s="830"/>
      <c r="J86" s="830"/>
      <c r="K86" s="830"/>
      <c r="L86" s="830"/>
      <c r="M86" s="831"/>
      <c r="N86" s="52">
        <f>L83+L84+L85</f>
        <v>77880.346222005479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337481.50029535708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1009</v>
      </c>
      <c r="C31" s="81" t="s">
        <v>1188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44" t="s">
        <v>312</v>
      </c>
      <c r="B36" s="878" t="str">
        <f>VLOOKUP(A36,EQUIPOS!A6:D154,3,FALSE)</f>
        <v>Retroexcavadora sobre oruga, potencia 138 HP, balde de 1,5 m3.</v>
      </c>
      <c r="C36" s="879"/>
      <c r="D36" s="879"/>
      <c r="E36" s="879"/>
      <c r="F36" s="879"/>
      <c r="G36" s="879"/>
      <c r="H36" s="880"/>
      <c r="I36" s="266"/>
      <c r="J36" s="267"/>
      <c r="K36" s="268">
        <f>VLOOKUP(A36,EQUIPOS!A6:D163,4,FALSE)</f>
        <v>254964.5388153794</v>
      </c>
      <c r="L36" s="269"/>
      <c r="M36" s="270">
        <v>66</v>
      </c>
      <c r="N36" s="271">
        <f>K36/M36</f>
        <v>3863.0990729602941</v>
      </c>
    </row>
    <row r="37" spans="1:14">
      <c r="A37" s="144" t="s">
        <v>129</v>
      </c>
      <c r="B37" s="878" t="str">
        <f>VLOOKUP(A37,EQUIPOS!A7:D154,3,FALSE)</f>
        <v xml:space="preserve">Buldozer, Potencia al volante de 140 HP, motor de 2200 RPM, longitud de hoja 4,80m. </v>
      </c>
      <c r="C37" s="879"/>
      <c r="D37" s="879"/>
      <c r="E37" s="879"/>
      <c r="F37" s="879"/>
      <c r="G37" s="879"/>
      <c r="H37" s="880"/>
      <c r="I37" s="266"/>
      <c r="J37" s="267"/>
      <c r="K37" s="268">
        <f>VLOOKUP(A37,EQUIPOS!A7:D164,4,FALSE)</f>
        <v>210172.76817264492</v>
      </c>
      <c r="L37" s="269"/>
      <c r="M37" s="270">
        <v>100</v>
      </c>
      <c r="N37" s="271">
        <f>K37/M37</f>
        <v>2101.7276817264492</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0.01</v>
      </c>
      <c r="M42" s="891"/>
      <c r="N42" s="105">
        <f>N76*L42</f>
        <v>1.1854260416666667</v>
      </c>
    </row>
    <row r="43" spans="1:14" ht="15.75" thickBot="1">
      <c r="B43" s="829" t="s">
        <v>953</v>
      </c>
      <c r="C43" s="830"/>
      <c r="D43" s="830"/>
      <c r="E43" s="830"/>
      <c r="F43" s="830"/>
      <c r="G43" s="830"/>
      <c r="H43" s="830"/>
      <c r="I43" s="830"/>
      <c r="J43" s="830"/>
      <c r="K43" s="830"/>
      <c r="L43" s="830"/>
      <c r="M43" s="831"/>
      <c r="N43" s="393">
        <f>SUM(N36:N42)</f>
        <v>5966.0121807284095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VLOOKUP(A48,MATERIALES!A5:D373,4,FALSE)</f>
        <v>7834.0711658105465</v>
      </c>
      <c r="N48" s="271">
        <f>K48*M48</f>
        <v>7834.0711658105465</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7834.0711658105465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528</v>
      </c>
      <c r="N70" s="394">
        <f>K70/M70</f>
        <v>118.54260416666666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118.54260416666666</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13918.625950705622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2783.7251901411246</v>
      </c>
      <c r="M83" s="865"/>
      <c r="N83" s="51"/>
    </row>
    <row r="84" spans="1:14">
      <c r="B84" s="89" t="s">
        <v>973</v>
      </c>
      <c r="C84" s="90"/>
      <c r="D84" s="90"/>
      <c r="E84" s="90"/>
      <c r="F84" s="90"/>
      <c r="G84" s="90"/>
      <c r="H84" s="90"/>
      <c r="I84" s="87"/>
      <c r="J84" s="88"/>
      <c r="K84" s="303">
        <v>0.05</v>
      </c>
      <c r="L84" s="864">
        <f>N78*K84</f>
        <v>695.93129753528115</v>
      </c>
      <c r="M84" s="865"/>
      <c r="N84" s="51"/>
    </row>
    <row r="85" spans="1:14" ht="15.75" thickBot="1">
      <c r="B85" s="91" t="s">
        <v>974</v>
      </c>
      <c r="C85" s="92"/>
      <c r="D85" s="92"/>
      <c r="E85" s="92"/>
      <c r="F85" s="92"/>
      <c r="G85" s="92"/>
      <c r="H85" s="92"/>
      <c r="I85" s="93"/>
      <c r="J85" s="94"/>
      <c r="K85" s="304">
        <v>0.05</v>
      </c>
      <c r="L85" s="866">
        <f>N78*K85</f>
        <v>695.93129753528115</v>
      </c>
      <c r="M85" s="867"/>
      <c r="N85" s="51"/>
    </row>
    <row r="86" spans="1:14" ht="15.75" thickBot="1">
      <c r="B86" s="829" t="s">
        <v>953</v>
      </c>
      <c r="C86" s="830"/>
      <c r="D86" s="830"/>
      <c r="E86" s="830"/>
      <c r="F86" s="830"/>
      <c r="G86" s="830"/>
      <c r="H86" s="830"/>
      <c r="I86" s="830"/>
      <c r="J86" s="830"/>
      <c r="K86" s="830"/>
      <c r="L86" s="830"/>
      <c r="M86" s="831"/>
      <c r="N86" s="52">
        <f>L83+L84+L85</f>
        <v>4175.5877852116873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18094.21373591731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1010</v>
      </c>
      <c r="C31" s="81" t="s">
        <v>1189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44" t="s">
        <v>312</v>
      </c>
      <c r="B36" s="878" t="str">
        <f>VLOOKUP(A36,EQUIPOS!A6:D154,3,FALSE)</f>
        <v>Retroexcavadora sobre oruga, potencia 138 HP, balde de 1,5 m3.</v>
      </c>
      <c r="C36" s="879"/>
      <c r="D36" s="879"/>
      <c r="E36" s="879"/>
      <c r="F36" s="879"/>
      <c r="G36" s="879"/>
      <c r="H36" s="880"/>
      <c r="I36" s="266"/>
      <c r="J36" s="267"/>
      <c r="K36" s="268">
        <f>VLOOKUP(A36,EQUIPOS!A6:D163,4,FALSE)</f>
        <v>254964.5388153794</v>
      </c>
      <c r="L36" s="269"/>
      <c r="M36" s="270">
        <v>66</v>
      </c>
      <c r="N36" s="271">
        <f>K36/M36</f>
        <v>3863.0990729602941</v>
      </c>
    </row>
    <row r="37" spans="1:14">
      <c r="A37" s="108"/>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0.01</v>
      </c>
      <c r="M42" s="891"/>
      <c r="N42" s="105">
        <f>N76*L42</f>
        <v>1.1854260416666667</v>
      </c>
    </row>
    <row r="43" spans="1:14" ht="15.75" thickBot="1">
      <c r="B43" s="829" t="s">
        <v>953</v>
      </c>
      <c r="C43" s="830"/>
      <c r="D43" s="830"/>
      <c r="E43" s="830"/>
      <c r="F43" s="830"/>
      <c r="G43" s="830"/>
      <c r="H43" s="830"/>
      <c r="I43" s="830"/>
      <c r="J43" s="830"/>
      <c r="K43" s="830"/>
      <c r="L43" s="830"/>
      <c r="M43" s="831"/>
      <c r="N43" s="393">
        <f>SUM(N36:N42)</f>
        <v>3864.2844990019607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528</v>
      </c>
      <c r="N70" s="394">
        <f>K70/M70</f>
        <v>118.54260416666666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118.54260416666666</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3982.8271031686272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796.56542063372547</v>
      </c>
      <c r="M83" s="865"/>
      <c r="N83" s="51"/>
    </row>
    <row r="84" spans="1:14">
      <c r="B84" s="89" t="s">
        <v>973</v>
      </c>
      <c r="C84" s="90"/>
      <c r="D84" s="90"/>
      <c r="E84" s="90"/>
      <c r="F84" s="90"/>
      <c r="G84" s="90"/>
      <c r="H84" s="90"/>
      <c r="I84" s="87"/>
      <c r="J84" s="88"/>
      <c r="K84" s="303">
        <v>0.05</v>
      </c>
      <c r="L84" s="864">
        <f>N78*K84</f>
        <v>199.14135515843137</v>
      </c>
      <c r="M84" s="865"/>
      <c r="N84" s="51"/>
    </row>
    <row r="85" spans="1:14" ht="15.75" thickBot="1">
      <c r="B85" s="91" t="s">
        <v>974</v>
      </c>
      <c r="C85" s="92"/>
      <c r="D85" s="92"/>
      <c r="E85" s="92"/>
      <c r="F85" s="92"/>
      <c r="G85" s="92"/>
      <c r="H85" s="92"/>
      <c r="I85" s="93"/>
      <c r="J85" s="94"/>
      <c r="K85" s="304">
        <v>0.05</v>
      </c>
      <c r="L85" s="866">
        <f>N78*K85</f>
        <v>199.14135515843137</v>
      </c>
      <c r="M85" s="867"/>
      <c r="N85" s="51"/>
    </row>
    <row r="86" spans="1:14" ht="15.75" thickBot="1">
      <c r="B86" s="829" t="s">
        <v>953</v>
      </c>
      <c r="C86" s="830"/>
      <c r="D86" s="830"/>
      <c r="E86" s="830"/>
      <c r="F86" s="830"/>
      <c r="G86" s="830"/>
      <c r="H86" s="830"/>
      <c r="I86" s="830"/>
      <c r="J86" s="830"/>
      <c r="K86" s="830"/>
      <c r="L86" s="830"/>
      <c r="M86" s="831"/>
      <c r="N86" s="52">
        <f>L83+L84+L85</f>
        <v>1194.8481309505883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5177.675234119215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2" zoomScale="78" zoomScaleNormal="78" workbookViewId="0">
      <selection activeCell="P56" sqref="P56"/>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1011</v>
      </c>
      <c r="C31" s="81" t="s">
        <v>1190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180</v>
      </c>
      <c r="B36" s="878" t="str">
        <f>VLOOKUP(A36,EQUIPOS!A6:D154,3,FALSE)</f>
        <v>Compresor 120 HP, con martillo.</v>
      </c>
      <c r="C36" s="879"/>
      <c r="D36" s="879"/>
      <c r="E36" s="879"/>
      <c r="F36" s="879"/>
      <c r="G36" s="879"/>
      <c r="H36" s="880"/>
      <c r="I36" s="266"/>
      <c r="J36" s="267"/>
      <c r="K36" s="268">
        <f>VLOOKUP(A36,EQUIPOS!A6:D163,4,FALSE)</f>
        <v>90077.759428449179</v>
      </c>
      <c r="L36" s="269"/>
      <c r="M36" s="270">
        <v>66</v>
      </c>
      <c r="N36" s="271">
        <f>K36/M36</f>
        <v>1364.8145367946845</v>
      </c>
    </row>
    <row r="37" spans="1:14">
      <c r="A37" s="108" t="s">
        <v>129</v>
      </c>
      <c r="B37" s="878" t="str">
        <f>VLOOKUP(A37,EQUIPOS!A7:D154,3,FALSE)</f>
        <v xml:space="preserve">Buldozer, Potencia al volante de 140 HP, motor de 2200 RPM, longitud de hoja 4,80m. </v>
      </c>
      <c r="C37" s="879"/>
      <c r="D37" s="879"/>
      <c r="E37" s="879"/>
      <c r="F37" s="879"/>
      <c r="G37" s="879"/>
      <c r="H37" s="880"/>
      <c r="I37" s="266"/>
      <c r="J37" s="267"/>
      <c r="K37" s="268">
        <f>VLOOKUP(A37,EQUIPOS!A7:D164,4,FALSE)</f>
        <v>210172.76817264492</v>
      </c>
      <c r="L37" s="269"/>
      <c r="M37" s="270">
        <v>100</v>
      </c>
      <c r="N37" s="271">
        <f>K37/M37</f>
        <v>2101.7276817264492</v>
      </c>
    </row>
    <row r="38" spans="1:14">
      <c r="A38" t="s">
        <v>312</v>
      </c>
      <c r="B38" s="878" t="str">
        <f>VLOOKUP(A38,EQUIPOS!A8:D154,3,FALSE)</f>
        <v>Retroexcavadora sobre oruga, potencia 138 HP, balde de 1,5 m3.</v>
      </c>
      <c r="C38" s="879"/>
      <c r="D38" s="879"/>
      <c r="E38" s="879"/>
      <c r="F38" s="879"/>
      <c r="G38" s="879"/>
      <c r="H38" s="880"/>
      <c r="I38" s="266"/>
      <c r="J38" s="267"/>
      <c r="K38" s="268">
        <f>VLOOKUP(A38,EQUIPOS!A8:D165,4,FALSE)</f>
        <v>254964.5388153794</v>
      </c>
      <c r="L38" s="269"/>
      <c r="M38" s="270">
        <v>66</v>
      </c>
      <c r="N38" s="271">
        <f>K38/M38</f>
        <v>3863.0990729602941</v>
      </c>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N78*L42</f>
        <v>6.4119976747881813</v>
      </c>
    </row>
    <row r="43" spans="1:14" ht="15.75" thickBot="1">
      <c r="B43" s="829" t="s">
        <v>953</v>
      </c>
      <c r="C43" s="830"/>
      <c r="D43" s="830"/>
      <c r="E43" s="830"/>
      <c r="F43" s="830"/>
      <c r="G43" s="830"/>
      <c r="H43" s="830"/>
      <c r="I43" s="830"/>
      <c r="J43" s="830"/>
      <c r="K43" s="830"/>
      <c r="L43" s="830"/>
      <c r="M43" s="831"/>
      <c r="N43" s="393">
        <f>SUM(N36:N42)</f>
        <v>7336.0532891562161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376</v>
      </c>
      <c r="B48" s="43" t="str">
        <f>VLOOKUP(A48,MATERIALES!A4:D373,3,FALSE)</f>
        <v>Anfo</v>
      </c>
      <c r="C48" s="280"/>
      <c r="D48" s="280"/>
      <c r="E48" s="280"/>
      <c r="F48" s="280"/>
      <c r="G48" s="280"/>
      <c r="H48" s="280"/>
      <c r="I48" s="267"/>
      <c r="J48" s="223" t="str">
        <f>VLOOKUP(A48,MATERIALES!A4:D385,2,FALSE)</f>
        <v>kg</v>
      </c>
      <c r="K48" s="281">
        <v>0.2</v>
      </c>
      <c r="L48" s="266"/>
      <c r="M48" s="282">
        <f>VLOOKUP(A48,MATERIALES!A5:D373,4,FALSE)</f>
        <v>6177.7246907534591</v>
      </c>
      <c r="N48" s="271">
        <f>K48*M48</f>
        <v>1235.5449381506919</v>
      </c>
    </row>
    <row r="49" spans="1:14">
      <c r="A49" t="s">
        <v>424</v>
      </c>
      <c r="B49" s="43" t="str">
        <f>VLOOKUP(A49,MATERIALES!A5:D373,3,FALSE)</f>
        <v>Cordón detonante</v>
      </c>
      <c r="C49" s="280"/>
      <c r="D49" s="280"/>
      <c r="E49" s="280"/>
      <c r="F49" s="280"/>
      <c r="G49" s="280"/>
      <c r="H49" s="280"/>
      <c r="I49" s="267"/>
      <c r="J49" s="223" t="str">
        <f>VLOOKUP(A49,MATERIALES!A5:D386,2,FALSE)</f>
        <v>m</v>
      </c>
      <c r="K49" s="281">
        <v>3</v>
      </c>
      <c r="L49" s="266"/>
      <c r="M49" s="282">
        <f>VLOOKUP(A49,MATERIALES!A6:D373,4,FALSE)</f>
        <v>3670.8219176940843</v>
      </c>
      <c r="N49" s="271">
        <f t="shared" ref="N49:N54" si="0">K49*M49</f>
        <v>11012.465753082253</v>
      </c>
    </row>
    <row r="50" spans="1:14">
      <c r="A50" s="205" t="s">
        <v>453</v>
      </c>
      <c r="B50" s="43" t="str">
        <f>VLOOKUP(A50,MATERIALES!A6:D373,3,FALSE)</f>
        <v>Explosivos  75% (INDUGEL)</v>
      </c>
      <c r="C50" s="280"/>
      <c r="D50" s="280"/>
      <c r="E50" s="280"/>
      <c r="F50" s="280"/>
      <c r="G50" s="280"/>
      <c r="H50" s="280"/>
      <c r="I50" s="267"/>
      <c r="J50" s="223" t="str">
        <f>VLOOKUP(A50,MATERIALES!A6:D387,2,FALSE)</f>
        <v>lb</v>
      </c>
      <c r="K50" s="281">
        <v>0.3</v>
      </c>
      <c r="L50" s="266"/>
      <c r="M50" s="282">
        <f>VLOOKUP(A50,MATERIALES!A6:D373,4,FALSE)</f>
        <v>10184.29251555371</v>
      </c>
      <c r="N50" s="271">
        <f t="shared" si="0"/>
        <v>3055.287754666113</v>
      </c>
    </row>
    <row r="51" spans="1:14">
      <c r="A51" t="s">
        <v>458</v>
      </c>
      <c r="B51" s="43" t="str">
        <f>VLOOKUP(A51,MATERIALES!A6:D373,3,FALSE)</f>
        <v>Fulminantes</v>
      </c>
      <c r="C51" s="280"/>
      <c r="D51" s="280"/>
      <c r="E51" s="280"/>
      <c r="F51" s="280"/>
      <c r="G51" s="280"/>
      <c r="H51" s="280"/>
      <c r="I51" s="267"/>
      <c r="J51" s="223" t="str">
        <f>VLOOKUP(A51,MATERIALES!A6:D388,2,FALSE)</f>
        <v>u</v>
      </c>
      <c r="K51" s="281">
        <v>0.2</v>
      </c>
      <c r="L51" s="266"/>
      <c r="M51" s="282">
        <f>VLOOKUP(A51,MATERIALES!A6:D373,4,FALSE)</f>
        <v>1376.5582191352817</v>
      </c>
      <c r="N51" s="271">
        <f t="shared" si="0"/>
        <v>275.31164382705634</v>
      </c>
    </row>
    <row r="52" spans="1:14">
      <c r="A52" t="s">
        <v>552</v>
      </c>
      <c r="B52" s="43" t="str">
        <f>VLOOKUP(A52,MATERIALES!A6:D373,3,FALSE)</f>
        <v>Mecha Lenta</v>
      </c>
      <c r="C52" s="280"/>
      <c r="D52" s="280"/>
      <c r="E52" s="280"/>
      <c r="F52" s="280"/>
      <c r="G52" s="280"/>
      <c r="H52" s="280"/>
      <c r="I52" s="267"/>
      <c r="J52" s="223" t="str">
        <f>VLOOKUP(A52,MATERIALES!A6:D389,2,FALSE)</f>
        <v>m</v>
      </c>
      <c r="K52" s="281">
        <v>0.5</v>
      </c>
      <c r="L52" s="266"/>
      <c r="M52" s="282">
        <f>VLOOKUP(A52,MATERIALES!A7:D373,4,FALSE)</f>
        <v>1074.386902739732</v>
      </c>
      <c r="N52" s="271">
        <f t="shared" si="0"/>
        <v>537.19345136986601</v>
      </c>
    </row>
    <row r="53" spans="1:14">
      <c r="B53" s="43"/>
      <c r="C53" s="280"/>
      <c r="D53" s="280"/>
      <c r="E53" s="280"/>
      <c r="F53" s="280"/>
      <c r="G53" s="280"/>
      <c r="H53" s="280"/>
      <c r="I53" s="267"/>
      <c r="J53" s="223"/>
      <c r="K53" s="281"/>
      <c r="L53" s="266"/>
      <c r="M53" s="270"/>
      <c r="N53" s="271"/>
    </row>
    <row r="54" spans="1:14">
      <c r="A54" t="s">
        <v>442</v>
      </c>
      <c r="B54" s="43" t="str">
        <f>VLOOKUP(A54,MATERIALES!A8:D373,3,FALSE)</f>
        <v>Derechos de explotación y/o disposición de materiales</v>
      </c>
      <c r="C54" s="280"/>
      <c r="D54" s="280"/>
      <c r="E54" s="280"/>
      <c r="F54" s="280"/>
      <c r="G54" s="280"/>
      <c r="H54" s="280"/>
      <c r="I54" s="267"/>
      <c r="J54" s="223" t="str">
        <f>VLOOKUP(A54,MATERIALES!A8:D391,2,FALSE)</f>
        <v>m3</v>
      </c>
      <c r="K54" s="281">
        <v>1</v>
      </c>
      <c r="L54" s="266"/>
      <c r="M54" s="282">
        <f>VLOOKUP(A54,MATERIALES!A9:D374,4,FALSE)</f>
        <v>7834.0711658105465</v>
      </c>
      <c r="N54" s="271">
        <f t="shared" si="0"/>
        <v>7834.0711658105465</v>
      </c>
    </row>
    <row r="55" spans="1:14" ht="15.75" thickBot="1">
      <c r="B55" s="911"/>
      <c r="C55" s="912"/>
      <c r="D55" s="912"/>
      <c r="E55" s="912"/>
      <c r="F55" s="912"/>
      <c r="G55" s="912"/>
      <c r="H55" s="912"/>
      <c r="I55" s="882"/>
      <c r="J55" s="42"/>
      <c r="K55" s="44"/>
      <c r="L55" s="913"/>
      <c r="M55" s="914"/>
      <c r="N55" s="45"/>
    </row>
    <row r="56" spans="1:14" ht="15.75" thickBot="1">
      <c r="B56" s="829" t="s">
        <v>953</v>
      </c>
      <c r="C56" s="830"/>
      <c r="D56" s="830"/>
      <c r="E56" s="830"/>
      <c r="F56" s="830"/>
      <c r="G56" s="830"/>
      <c r="H56" s="830"/>
      <c r="I56" s="830"/>
      <c r="J56" s="830"/>
      <c r="K56" s="830"/>
      <c r="L56" s="830"/>
      <c r="M56" s="831"/>
      <c r="N56" s="393">
        <f>SUM(N48:N55)</f>
        <v>23949.874706906528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5" t="s">
        <v>961</v>
      </c>
      <c r="M60" s="894"/>
      <c r="N60" s="76" t="s">
        <v>951</v>
      </c>
    </row>
    <row r="61" spans="1:14">
      <c r="B61" s="46"/>
      <c r="C61" s="316"/>
      <c r="D61" s="316"/>
      <c r="E61" s="316"/>
      <c r="F61" s="316"/>
      <c r="G61" s="316"/>
      <c r="H61" s="310"/>
      <c r="I61" s="278"/>
      <c r="J61" s="285"/>
      <c r="K61" s="278"/>
      <c r="L61" s="916"/>
      <c r="M61" s="917"/>
      <c r="N61" s="286"/>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308"/>
      <c r="C66" s="309"/>
      <c r="D66" s="309"/>
      <c r="E66" s="309"/>
      <c r="F66" s="309"/>
      <c r="G66" s="309"/>
      <c r="H66" s="48"/>
      <c r="I66" s="126"/>
      <c r="J66" s="126"/>
      <c r="K66" s="126"/>
      <c r="L66" s="907"/>
      <c r="M66" s="908"/>
      <c r="N66" s="127"/>
    </row>
    <row r="67" spans="1:15" ht="15.75" thickBot="1">
      <c r="B67" s="918" t="s">
        <v>953</v>
      </c>
      <c r="C67" s="872"/>
      <c r="D67" s="872"/>
      <c r="E67" s="872"/>
      <c r="F67" s="872"/>
      <c r="G67" s="872"/>
      <c r="H67" s="872"/>
      <c r="I67" s="872"/>
      <c r="J67" s="872"/>
      <c r="K67" s="872"/>
      <c r="L67" s="872"/>
      <c r="M67" s="87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8" t="s">
        <v>963</v>
      </c>
      <c r="C71" s="869"/>
      <c r="D71" s="869"/>
      <c r="E71" s="869"/>
      <c r="F71" s="869"/>
      <c r="G71" s="869"/>
      <c r="H71" s="869"/>
      <c r="I71" s="73" t="s">
        <v>964</v>
      </c>
      <c r="J71" s="75" t="s">
        <v>1410</v>
      </c>
      <c r="K71" s="74" t="s">
        <v>966</v>
      </c>
      <c r="L71" s="870" t="s">
        <v>950</v>
      </c>
      <c r="M71" s="871"/>
      <c r="N71" s="98" t="s">
        <v>951</v>
      </c>
    </row>
    <row r="72" spans="1:15">
      <c r="A72" t="s">
        <v>6</v>
      </c>
      <c r="B72" s="49" t="str">
        <f>VLOOKUP(A72,'MANO DE OBRA'!A8:D68,3,FALSE)</f>
        <v xml:space="preserve">Obrero </v>
      </c>
      <c r="C72" s="47"/>
      <c r="D72" s="47"/>
      <c r="E72" s="47"/>
      <c r="F72" s="47"/>
      <c r="G72" s="47"/>
      <c r="H72" s="47"/>
      <c r="I72" s="291">
        <f>K72/J72*100</f>
        <v>33832.699999999997</v>
      </c>
      <c r="J72" s="292">
        <v>185</v>
      </c>
      <c r="K72" s="293">
        <f>VLOOKUP(A72,'MANO DE OBRA'!A8:D99,4,FALSE)</f>
        <v>62590.494999999995</v>
      </c>
      <c r="L72" s="50"/>
      <c r="M72" s="294">
        <v>528</v>
      </c>
      <c r="N72" s="394">
        <f>K72/M72</f>
        <v>118.54260416666666</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4">
        <v>528</v>
      </c>
      <c r="N73" s="394">
        <f>K73/M73</f>
        <v>202.0572795727424</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5"/>
      <c r="C77" s="906"/>
      <c r="D77" s="906"/>
      <c r="E77" s="906"/>
      <c r="F77" s="906"/>
      <c r="G77" s="906"/>
      <c r="H77" s="906"/>
      <c r="I77" s="126"/>
      <c r="J77" s="126"/>
      <c r="K77" s="126"/>
      <c r="L77" s="919"/>
      <c r="M77" s="919"/>
      <c r="N77" s="45"/>
    </row>
    <row r="78" spans="1:15" ht="15.75" thickBot="1">
      <c r="B78" s="829" t="s">
        <v>953</v>
      </c>
      <c r="C78" s="830"/>
      <c r="D78" s="830"/>
      <c r="E78" s="830"/>
      <c r="F78" s="830"/>
      <c r="G78" s="830"/>
      <c r="H78" s="830"/>
      <c r="I78" s="872"/>
      <c r="J78" s="872"/>
      <c r="K78" s="872"/>
      <c r="L78" s="872"/>
      <c r="M78" s="873"/>
      <c r="N78" s="300">
        <f>SUM(N72:N77)</f>
        <v>320.59988373940905</v>
      </c>
    </row>
    <row r="79" spans="1:15" ht="15.75" thickBot="1">
      <c r="B79" s="33"/>
      <c r="C79" s="34"/>
      <c r="D79" s="34"/>
      <c r="E79" s="34"/>
      <c r="F79" s="34"/>
      <c r="G79" s="34"/>
      <c r="H79" s="34"/>
      <c r="I79" s="34"/>
      <c r="J79" s="34"/>
      <c r="K79" s="34"/>
      <c r="L79" s="34"/>
      <c r="M79" s="34"/>
      <c r="N79" s="35"/>
    </row>
    <row r="80" spans="1:15" ht="15.75" thickBot="1">
      <c r="B80" s="829" t="s">
        <v>967</v>
      </c>
      <c r="C80" s="830"/>
      <c r="D80" s="830"/>
      <c r="E80" s="830"/>
      <c r="F80" s="830"/>
      <c r="G80" s="830"/>
      <c r="H80" s="830"/>
      <c r="I80" s="830"/>
      <c r="J80" s="830"/>
      <c r="K80" s="830"/>
      <c r="L80" s="830"/>
      <c r="M80" s="831"/>
      <c r="N80" s="99">
        <f>N43+N56+N67+N78</f>
        <v>31606.527879802154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4" t="s">
        <v>969</v>
      </c>
      <c r="C84" s="875"/>
      <c r="D84" s="875"/>
      <c r="E84" s="875"/>
      <c r="F84" s="875"/>
      <c r="G84" s="875"/>
      <c r="H84" s="875"/>
      <c r="I84" s="313"/>
      <c r="J84" s="333"/>
      <c r="K84" s="301" t="s">
        <v>970</v>
      </c>
      <c r="L84" s="876" t="s">
        <v>971</v>
      </c>
      <c r="M84" s="877"/>
      <c r="N84" s="302"/>
    </row>
    <row r="85" spans="1:14">
      <c r="B85" s="862" t="s">
        <v>972</v>
      </c>
      <c r="C85" s="863"/>
      <c r="D85" s="863"/>
      <c r="E85" s="863"/>
      <c r="F85" s="863"/>
      <c r="G85" s="863"/>
      <c r="H85" s="863"/>
      <c r="I85" s="87"/>
      <c r="J85" s="88"/>
      <c r="K85" s="303">
        <v>0.2</v>
      </c>
      <c r="L85" s="864">
        <f>N80*K85</f>
        <v>6321.3055759604313</v>
      </c>
      <c r="M85" s="865"/>
      <c r="N85" s="51"/>
    </row>
    <row r="86" spans="1:14">
      <c r="B86" s="89" t="s">
        <v>973</v>
      </c>
      <c r="C86" s="90"/>
      <c r="D86" s="90"/>
      <c r="E86" s="90"/>
      <c r="F86" s="90"/>
      <c r="G86" s="90"/>
      <c r="H86" s="90"/>
      <c r="I86" s="87"/>
      <c r="J86" s="88"/>
      <c r="K86" s="303">
        <v>0.05</v>
      </c>
      <c r="L86" s="864">
        <f>N80*K86</f>
        <v>1580.3263939901078</v>
      </c>
      <c r="M86" s="865"/>
      <c r="N86" s="51"/>
    </row>
    <row r="87" spans="1:14" ht="15.75" thickBot="1">
      <c r="B87" s="91" t="s">
        <v>974</v>
      </c>
      <c r="C87" s="92"/>
      <c r="D87" s="92"/>
      <c r="E87" s="92"/>
      <c r="F87" s="92"/>
      <c r="G87" s="92"/>
      <c r="H87" s="92"/>
      <c r="I87" s="93"/>
      <c r="J87" s="94"/>
      <c r="K87" s="304">
        <v>0.05</v>
      </c>
      <c r="L87" s="866">
        <f>N80*K87</f>
        <v>1580.3263939901078</v>
      </c>
      <c r="M87" s="867"/>
      <c r="N87" s="51"/>
    </row>
    <row r="88" spans="1:14" ht="15.75" thickBot="1">
      <c r="B88" s="829" t="s">
        <v>953</v>
      </c>
      <c r="C88" s="830"/>
      <c r="D88" s="830"/>
      <c r="E88" s="830"/>
      <c r="F88" s="830"/>
      <c r="G88" s="830"/>
      <c r="H88" s="830"/>
      <c r="I88" s="830"/>
      <c r="J88" s="830"/>
      <c r="K88" s="830"/>
      <c r="L88" s="830"/>
      <c r="M88" s="831"/>
      <c r="N88" s="52">
        <f>L85+L86+L87</f>
        <v>9481.9583639406464</v>
      </c>
    </row>
    <row r="89" spans="1:14" ht="15.75" thickBot="1">
      <c r="B89" s="33"/>
      <c r="C89" s="34"/>
      <c r="D89" s="34"/>
      <c r="E89" s="34"/>
      <c r="F89" s="34"/>
      <c r="G89" s="34"/>
      <c r="H89" s="34"/>
      <c r="I89" s="34"/>
      <c r="J89" s="34"/>
      <c r="K89" s="34"/>
      <c r="L89" s="34"/>
      <c r="M89" s="34"/>
      <c r="N89" s="35"/>
    </row>
    <row r="90" spans="1:14" ht="15.75" thickBot="1">
      <c r="A90" t="s">
        <v>2016</v>
      </c>
      <c r="B90" s="829" t="s">
        <v>975</v>
      </c>
      <c r="C90" s="830"/>
      <c r="D90" s="830"/>
      <c r="E90" s="830"/>
      <c r="F90" s="830"/>
      <c r="G90" s="830"/>
      <c r="H90" s="830"/>
      <c r="I90" s="830"/>
      <c r="J90" s="830"/>
      <c r="K90" s="830"/>
      <c r="L90" s="830"/>
      <c r="M90" s="831"/>
      <c r="N90" s="187">
        <f>N80+N88</f>
        <v>41088.486243742802</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6" t="s">
        <v>2216</v>
      </c>
      <c r="C100" s="227"/>
      <c r="D100" s="227"/>
      <c r="E100" s="227"/>
      <c r="F100" s="227"/>
      <c r="G100" s="227"/>
      <c r="H100" s="227"/>
      <c r="I100" s="227"/>
      <c r="J100" s="227"/>
      <c r="K100" s="227"/>
      <c r="L100" s="227"/>
      <c r="M100" s="227"/>
      <c r="N100" s="228"/>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ht="15.75" thickBot="1">
      <c r="B104" s="232"/>
      <c r="C104" s="233"/>
      <c r="D104" s="233"/>
      <c r="E104" s="233"/>
      <c r="F104" s="233"/>
      <c r="G104" s="233"/>
      <c r="H104" s="233"/>
      <c r="I104" s="233"/>
      <c r="J104" s="233"/>
      <c r="K104" s="233"/>
      <c r="L104" s="233"/>
      <c r="M104" s="233"/>
      <c r="N104" s="234"/>
    </row>
    <row r="105" spans="2:14">
      <c r="B105" s="235"/>
      <c r="C105" s="236"/>
      <c r="D105" s="236"/>
      <c r="E105" s="236"/>
      <c r="F105" s="236"/>
      <c r="G105" s="236"/>
      <c r="H105" s="236"/>
      <c r="I105" s="236"/>
      <c r="J105" s="236"/>
      <c r="K105" s="236"/>
      <c r="L105" s="236"/>
      <c r="M105" s="236"/>
      <c r="N105" s="237"/>
    </row>
    <row r="106" spans="2:14">
      <c r="B106" s="221" t="s">
        <v>2217</v>
      </c>
      <c r="C106" s="31"/>
      <c r="D106" s="31"/>
      <c r="E106" s="31"/>
      <c r="F106" s="31"/>
      <c r="G106" s="31"/>
      <c r="H106" s="31"/>
      <c r="I106" s="31"/>
      <c r="J106" s="31"/>
      <c r="K106" s="31"/>
      <c r="L106" s="31"/>
      <c r="M106" s="31"/>
      <c r="N106" s="32"/>
    </row>
    <row r="107" spans="2:14" ht="15" customHeight="1">
      <c r="B107" s="832" t="s">
        <v>2218</v>
      </c>
      <c r="C107" s="833"/>
      <c r="D107" s="833"/>
      <c r="E107" s="833"/>
      <c r="F107" s="833"/>
      <c r="G107" s="833"/>
      <c r="H107" s="833"/>
      <c r="I107" s="833"/>
      <c r="J107" s="833"/>
      <c r="K107" s="833"/>
      <c r="L107" s="833"/>
      <c r="M107" s="833"/>
      <c r="N107" s="834"/>
    </row>
    <row r="108" spans="2:14" ht="15" customHeight="1">
      <c r="B108" s="832"/>
      <c r="C108" s="833"/>
      <c r="D108" s="833"/>
      <c r="E108" s="833"/>
      <c r="F108" s="833"/>
      <c r="G108" s="833"/>
      <c r="H108" s="833"/>
      <c r="I108" s="833"/>
      <c r="J108" s="833"/>
      <c r="K108" s="833"/>
      <c r="L108" s="833"/>
      <c r="M108" s="833"/>
      <c r="N108" s="834"/>
    </row>
    <row r="109" spans="2:14" ht="30" customHeight="1">
      <c r="B109" s="835" t="s">
        <v>2219</v>
      </c>
      <c r="C109" s="836"/>
      <c r="D109" s="836"/>
      <c r="E109" s="836"/>
      <c r="F109" s="836"/>
      <c r="G109" s="836"/>
      <c r="H109" s="836"/>
      <c r="I109" s="836"/>
      <c r="J109" s="836"/>
      <c r="K109" s="836"/>
      <c r="L109" s="836"/>
      <c r="M109" s="836"/>
      <c r="N109" s="837"/>
    </row>
    <row r="110" spans="2:14">
      <c r="B110" s="835"/>
      <c r="C110" s="836"/>
      <c r="D110" s="836"/>
      <c r="E110" s="836"/>
      <c r="F110" s="836"/>
      <c r="G110" s="836"/>
      <c r="H110" s="836"/>
      <c r="I110" s="836"/>
      <c r="J110" s="836"/>
      <c r="K110" s="836"/>
      <c r="L110" s="836"/>
      <c r="M110" s="836"/>
      <c r="N110" s="837"/>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221"/>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5"/>
      <c r="K120" s="895"/>
      <c r="L120" s="895"/>
      <c r="M120" s="895"/>
      <c r="N120" s="896"/>
    </row>
    <row r="121" spans="2:14" ht="15.75" thickBot="1">
      <c r="B121" s="260" t="s">
        <v>2221</v>
      </c>
      <c r="C121" s="392"/>
      <c r="D121" s="392"/>
      <c r="E121" s="57"/>
      <c r="F121" s="57"/>
      <c r="G121" s="57"/>
      <c r="H121" s="57"/>
      <c r="I121" s="57"/>
      <c r="J121" s="897"/>
      <c r="K121" s="897"/>
      <c r="L121" s="897"/>
      <c r="M121" s="897"/>
      <c r="N121" s="898"/>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1012</v>
      </c>
      <c r="C31" s="81" t="s">
        <v>1191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312</v>
      </c>
      <c r="B36" s="878" t="str">
        <f>VLOOKUP(A36,EQUIPOS!A6:D154,3,FALSE)</f>
        <v>Retroexcavadora sobre oruga, potencia 138 HP, balde de 1,5 m3.</v>
      </c>
      <c r="C36" s="879"/>
      <c r="D36" s="879"/>
      <c r="E36" s="879"/>
      <c r="F36" s="879"/>
      <c r="G36" s="879"/>
      <c r="H36" s="880"/>
      <c r="I36" s="266"/>
      <c r="J36" s="267"/>
      <c r="K36" s="268">
        <f>VLOOKUP(A36,EQUIPOS!A6:D163,4,FALSE)</f>
        <v>254964.5388153794</v>
      </c>
      <c r="L36" s="269"/>
      <c r="M36" s="270">
        <v>66</v>
      </c>
      <c r="N36" s="271">
        <f>K36/M36</f>
        <v>3863.0990729602941</v>
      </c>
    </row>
    <row r="37" spans="1:14">
      <c r="A37" s="108" t="s">
        <v>129</v>
      </c>
      <c r="B37" s="878" t="str">
        <f>VLOOKUP(A37,EQUIPOS!A7:D154,3,FALSE)</f>
        <v xml:space="preserve">Buldozer, Potencia al volante de 140 HP, motor de 2200 RPM, longitud de hoja 4,80m. </v>
      </c>
      <c r="C37" s="879"/>
      <c r="D37" s="879"/>
      <c r="E37" s="879"/>
      <c r="F37" s="879"/>
      <c r="G37" s="879"/>
      <c r="H37" s="880"/>
      <c r="I37" s="266"/>
      <c r="J37" s="267"/>
      <c r="K37" s="268">
        <f>VLOOKUP(A37,EQUIPOS!A7:D164,4,FALSE)</f>
        <v>210172.76817264492</v>
      </c>
      <c r="L37" s="269"/>
      <c r="M37" s="270">
        <v>100</v>
      </c>
      <c r="N37" s="271">
        <f>K37/M37</f>
        <v>2101.7276817264492</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0.01</v>
      </c>
      <c r="M42" s="891"/>
      <c r="N42" s="105">
        <f>N76*L42</f>
        <v>1.1854260416666667</v>
      </c>
    </row>
    <row r="43" spans="1:14" ht="15.75" thickBot="1">
      <c r="B43" s="829" t="s">
        <v>953</v>
      </c>
      <c r="C43" s="830"/>
      <c r="D43" s="830"/>
      <c r="E43" s="830"/>
      <c r="F43" s="830"/>
      <c r="G43" s="830"/>
      <c r="H43" s="830"/>
      <c r="I43" s="830"/>
      <c r="J43" s="830"/>
      <c r="K43" s="830"/>
      <c r="L43" s="830"/>
      <c r="M43" s="831"/>
      <c r="N43" s="393">
        <f>SUM(N36:N42)</f>
        <v>5966.0121807284095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VLOOKUP(A48,MATERIALES!A4:D395,4,FALSE)</f>
        <v>7834.0711658105465</v>
      </c>
      <c r="N48" s="271">
        <f>K48*M48</f>
        <v>7834.0711658105465</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7834.0711658105465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528</v>
      </c>
      <c r="N70" s="394">
        <f>K70/M70</f>
        <v>118.54260416666666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118.54260416666666</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13918.625950705622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2783.7251901411246</v>
      </c>
      <c r="M83" s="865"/>
      <c r="N83" s="51"/>
    </row>
    <row r="84" spans="1:14">
      <c r="B84" s="89" t="s">
        <v>973</v>
      </c>
      <c r="C84" s="90"/>
      <c r="D84" s="90"/>
      <c r="E84" s="90"/>
      <c r="F84" s="90"/>
      <c r="G84" s="90"/>
      <c r="H84" s="90"/>
      <c r="I84" s="87"/>
      <c r="J84" s="88"/>
      <c r="K84" s="303">
        <v>0.05</v>
      </c>
      <c r="L84" s="864">
        <f>N78*K84</f>
        <v>695.93129753528115</v>
      </c>
      <c r="M84" s="865"/>
      <c r="N84" s="51"/>
    </row>
    <row r="85" spans="1:14" ht="15.75" thickBot="1">
      <c r="B85" s="91" t="s">
        <v>974</v>
      </c>
      <c r="C85" s="92"/>
      <c r="D85" s="92"/>
      <c r="E85" s="92"/>
      <c r="F85" s="92"/>
      <c r="G85" s="92"/>
      <c r="H85" s="92"/>
      <c r="I85" s="93"/>
      <c r="J85" s="94"/>
      <c r="K85" s="304">
        <v>0.05</v>
      </c>
      <c r="L85" s="866">
        <f>N78*K85</f>
        <v>695.93129753528115</v>
      </c>
      <c r="M85" s="867"/>
      <c r="N85" s="51"/>
    </row>
    <row r="86" spans="1:14" ht="15.75" thickBot="1">
      <c r="B86" s="829" t="s">
        <v>953</v>
      </c>
      <c r="C86" s="830"/>
      <c r="D86" s="830"/>
      <c r="E86" s="830"/>
      <c r="F86" s="830"/>
      <c r="G86" s="830"/>
      <c r="H86" s="830"/>
      <c r="I86" s="830"/>
      <c r="J86" s="830"/>
      <c r="K86" s="830"/>
      <c r="L86" s="830"/>
      <c r="M86" s="831"/>
      <c r="N86" s="52">
        <f>L83+L84+L85</f>
        <v>4175.5877852116873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18094.21373591731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Q49" sqref="Q49"/>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1013</v>
      </c>
      <c r="C31" s="81" t="s">
        <v>1192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312</v>
      </c>
      <c r="B36" s="878" t="str">
        <f>VLOOKUP(A36,EQUIPOS!A6:D154,3,FALSE)</f>
        <v>Retroexcavadora sobre oruga, potencia 138 HP, balde de 1,5 m3.</v>
      </c>
      <c r="C36" s="879"/>
      <c r="D36" s="879"/>
      <c r="E36" s="879"/>
      <c r="F36" s="879"/>
      <c r="G36" s="879"/>
      <c r="H36" s="880"/>
      <c r="I36" s="266"/>
      <c r="J36" s="267"/>
      <c r="K36" s="268">
        <f>VLOOKUP(A36,EQUIPOS!A6:D163,4,FALSE)</f>
        <v>254964.5388153794</v>
      </c>
      <c r="L36" s="269"/>
      <c r="M36" s="270">
        <v>66</v>
      </c>
      <c r="N36" s="271">
        <f>K36/M36</f>
        <v>3863.0990729602941</v>
      </c>
    </row>
    <row r="37" spans="1:14">
      <c r="A37" s="108" t="s">
        <v>180</v>
      </c>
      <c r="B37" s="878" t="str">
        <f>VLOOKUP(A37,EQUIPOS!A7:D154,3,FALSE)</f>
        <v>Compresor 120 HP, con martillo.</v>
      </c>
      <c r="C37" s="879"/>
      <c r="D37" s="879"/>
      <c r="E37" s="879"/>
      <c r="F37" s="879"/>
      <c r="G37" s="879"/>
      <c r="H37" s="880"/>
      <c r="I37" s="266"/>
      <c r="J37" s="267"/>
      <c r="K37" s="268">
        <f>VLOOKUP(A37,EQUIPOS!A7:D164,4,FALSE)</f>
        <v>90077.759428449179</v>
      </c>
      <c r="L37" s="269"/>
      <c r="M37" s="270">
        <v>66</v>
      </c>
      <c r="N37" s="271">
        <f>K37/M37</f>
        <v>1364.8145367946845</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N79*L42</f>
        <v>6.4119976747881813</v>
      </c>
    </row>
    <row r="43" spans="1:14" ht="15.75" thickBot="1">
      <c r="B43" s="829" t="s">
        <v>953</v>
      </c>
      <c r="C43" s="830"/>
      <c r="D43" s="830"/>
      <c r="E43" s="830"/>
      <c r="F43" s="830"/>
      <c r="G43" s="830"/>
      <c r="H43" s="830"/>
      <c r="I43" s="830"/>
      <c r="J43" s="830"/>
      <c r="K43" s="830"/>
      <c r="L43" s="830"/>
      <c r="M43" s="831"/>
      <c r="N43" s="393">
        <f>SUM(N36:N42)</f>
        <v>5234.325607429766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376</v>
      </c>
      <c r="B48" s="43" t="str">
        <f>VLOOKUP(A48,MATERIALES!A4:D373,3,FALSE)</f>
        <v>Anfo</v>
      </c>
      <c r="C48" s="280"/>
      <c r="D48" s="280"/>
      <c r="E48" s="280"/>
      <c r="F48" s="280"/>
      <c r="G48" s="280"/>
      <c r="H48" s="280"/>
      <c r="I48" s="267"/>
      <c r="J48" s="223" t="str">
        <f>VLOOKUP(A48,MATERIALES!A4:D373,2,FALSE)</f>
        <v>kg</v>
      </c>
      <c r="K48" s="281">
        <v>0.2</v>
      </c>
      <c r="L48" s="266"/>
      <c r="M48" s="282">
        <f>VLOOKUP(A48,MATERIALES!A4:D395,4,FALSE)</f>
        <v>6177.7246907534591</v>
      </c>
      <c r="N48" s="271">
        <f t="shared" ref="N48:N52" si="0">K48*M48</f>
        <v>1235.5449381506919</v>
      </c>
    </row>
    <row r="49" spans="1:14">
      <c r="A49" t="s">
        <v>424</v>
      </c>
      <c r="B49" s="43" t="str">
        <f>VLOOKUP(A49,MATERIALES!A5:D373,3,FALSE)</f>
        <v>Cordón detonante</v>
      </c>
      <c r="C49" s="280"/>
      <c r="D49" s="280"/>
      <c r="E49" s="280"/>
      <c r="F49" s="280"/>
      <c r="G49" s="280"/>
      <c r="H49" s="280"/>
      <c r="I49" s="267"/>
      <c r="J49" s="223" t="str">
        <f>VLOOKUP(A49,MATERIALES!A5:D373,2,FALSE)</f>
        <v>m</v>
      </c>
      <c r="K49" s="281">
        <v>3</v>
      </c>
      <c r="L49" s="266"/>
      <c r="M49" s="282">
        <f>VLOOKUP(A49,MATERIALES!A5:D396,4,FALSE)</f>
        <v>3670.8219176940843</v>
      </c>
      <c r="N49" s="271">
        <f t="shared" si="0"/>
        <v>11012.465753082253</v>
      </c>
    </row>
    <row r="50" spans="1:14">
      <c r="A50" s="108" t="s">
        <v>453</v>
      </c>
      <c r="B50" s="43" t="str">
        <f>VLOOKUP(A50,MATERIALES!A6:D373,3,FALSE)</f>
        <v>Explosivos  75% (INDUGEL)</v>
      </c>
      <c r="C50" s="280"/>
      <c r="D50" s="280"/>
      <c r="E50" s="280"/>
      <c r="F50" s="280"/>
      <c r="G50" s="280"/>
      <c r="H50" s="280"/>
      <c r="I50" s="267"/>
      <c r="J50" s="223" t="str">
        <f>VLOOKUP(A50,MATERIALES!A6:D373,2,FALSE)</f>
        <v>lb</v>
      </c>
      <c r="K50" s="281">
        <v>0.3</v>
      </c>
      <c r="L50" s="266"/>
      <c r="M50" s="282">
        <f>VLOOKUP(A50,MATERIALES!A6:D397,4,FALSE)</f>
        <v>10184.29251555371</v>
      </c>
      <c r="N50" s="271">
        <f t="shared" si="0"/>
        <v>3055.287754666113</v>
      </c>
    </row>
    <row r="51" spans="1:14">
      <c r="A51" s="108" t="s">
        <v>458</v>
      </c>
      <c r="B51" s="43" t="str">
        <f>VLOOKUP(A51,MATERIALES!A6:D373,3,FALSE)</f>
        <v>Fulminantes</v>
      </c>
      <c r="C51" s="280"/>
      <c r="D51" s="280"/>
      <c r="E51" s="280"/>
      <c r="F51" s="280"/>
      <c r="G51" s="280"/>
      <c r="H51" s="280"/>
      <c r="I51" s="267"/>
      <c r="J51" s="223" t="str">
        <f>VLOOKUP(A51,MATERIALES!A6:D373,2,FALSE)</f>
        <v>u</v>
      </c>
      <c r="K51" s="281">
        <v>0.2</v>
      </c>
      <c r="L51" s="266"/>
      <c r="M51" s="282">
        <f>VLOOKUP(A51,MATERIALES!A6:D398,4,FALSE)</f>
        <v>1376.5582191352817</v>
      </c>
      <c r="N51" s="271">
        <f t="shared" si="0"/>
        <v>275.31164382705634</v>
      </c>
    </row>
    <row r="52" spans="1:14">
      <c r="A52" t="s">
        <v>552</v>
      </c>
      <c r="B52" s="43" t="str">
        <f>VLOOKUP(A52,MATERIALES!A6:D374,3,FALSE)</f>
        <v>Mecha Lenta</v>
      </c>
      <c r="C52" s="280"/>
      <c r="D52" s="280"/>
      <c r="E52" s="280"/>
      <c r="F52" s="280"/>
      <c r="G52" s="280"/>
      <c r="H52" s="280"/>
      <c r="I52" s="267"/>
      <c r="J52" s="223" t="str">
        <f>VLOOKUP(A52,MATERIALES!A6:D374,2,FALSE)</f>
        <v>m</v>
      </c>
      <c r="K52" s="281">
        <v>0.5</v>
      </c>
      <c r="L52" s="266"/>
      <c r="M52" s="282">
        <f>VLOOKUP(A52,MATERIALES!A6:D399,4,FALSE)</f>
        <v>1074.386902739732</v>
      </c>
      <c r="N52" s="271">
        <f t="shared" si="0"/>
        <v>537.19345136986601</v>
      </c>
    </row>
    <row r="53" spans="1:14">
      <c r="B53" s="43"/>
      <c r="C53" s="280"/>
      <c r="D53" s="280"/>
      <c r="E53" s="280"/>
      <c r="F53" s="280"/>
      <c r="G53" s="280"/>
      <c r="H53" s="280"/>
      <c r="I53" s="267"/>
      <c r="J53" s="223"/>
      <c r="K53" s="281"/>
      <c r="L53" s="266"/>
      <c r="M53" s="282"/>
      <c r="N53" s="271"/>
    </row>
    <row r="54" spans="1:14" ht="15.75" thickBot="1">
      <c r="B54" s="911"/>
      <c r="C54" s="912"/>
      <c r="D54" s="912"/>
      <c r="E54" s="912"/>
      <c r="F54" s="912"/>
      <c r="G54" s="912"/>
      <c r="H54" s="912"/>
      <c r="I54" s="882"/>
      <c r="J54" s="42"/>
      <c r="K54" s="44"/>
      <c r="L54" s="913"/>
      <c r="M54" s="914"/>
      <c r="N54" s="45"/>
    </row>
    <row r="55" spans="1:14" ht="15.75" thickBot="1">
      <c r="B55" s="829" t="s">
        <v>953</v>
      </c>
      <c r="C55" s="830"/>
      <c r="D55" s="830"/>
      <c r="E55" s="830"/>
      <c r="F55" s="830"/>
      <c r="G55" s="830"/>
      <c r="H55" s="830"/>
      <c r="I55" s="830"/>
      <c r="J55" s="830"/>
      <c r="K55" s="830"/>
      <c r="L55" s="830"/>
      <c r="M55" s="831"/>
      <c r="N55" s="393">
        <f>SUM(N48:N54)</f>
        <v>16115.80354109598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956"/>
      <c r="C65" s="957"/>
      <c r="D65" s="957"/>
      <c r="E65" s="957"/>
      <c r="F65" s="957"/>
      <c r="G65" s="958"/>
      <c r="H65" s="310"/>
      <c r="I65" s="278"/>
      <c r="J65" s="285"/>
      <c r="K65" s="278"/>
      <c r="L65" s="916"/>
      <c r="M65" s="917"/>
      <c r="N65" s="286"/>
    </row>
    <row r="66" spans="1:15">
      <c r="B66" s="46"/>
      <c r="C66" s="47"/>
      <c r="D66" s="47"/>
      <c r="E66" s="47"/>
      <c r="F66" s="47"/>
      <c r="G66" s="47"/>
      <c r="H66" s="287"/>
      <c r="I66" s="278"/>
      <c r="J66" s="278"/>
      <c r="K66" s="278"/>
      <c r="L66" s="288"/>
      <c r="M66" s="289"/>
      <c r="N66" s="290"/>
    </row>
    <row r="67" spans="1:15" ht="15.75" thickBot="1">
      <c r="B67" s="308"/>
      <c r="C67" s="309"/>
      <c r="D67" s="309"/>
      <c r="E67" s="309"/>
      <c r="F67" s="309"/>
      <c r="G67" s="309"/>
      <c r="H67" s="48"/>
      <c r="I67" s="126"/>
      <c r="J67" s="126"/>
      <c r="K67" s="126"/>
      <c r="L67" s="907"/>
      <c r="M67" s="908"/>
      <c r="N67" s="127"/>
    </row>
    <row r="68" spans="1:15" ht="15.75" thickBot="1">
      <c r="B68" s="918" t="s">
        <v>953</v>
      </c>
      <c r="C68" s="872"/>
      <c r="D68" s="872"/>
      <c r="E68" s="872"/>
      <c r="F68" s="872"/>
      <c r="G68" s="872"/>
      <c r="H68" s="872"/>
      <c r="I68" s="872"/>
      <c r="J68" s="872"/>
      <c r="K68" s="872"/>
      <c r="L68" s="872"/>
      <c r="M68" s="873"/>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8" t="s">
        <v>963</v>
      </c>
      <c r="C72" s="869"/>
      <c r="D72" s="869"/>
      <c r="E72" s="869"/>
      <c r="F72" s="869"/>
      <c r="G72" s="869"/>
      <c r="H72" s="869"/>
      <c r="I72" s="73" t="s">
        <v>964</v>
      </c>
      <c r="J72" s="75" t="s">
        <v>1410</v>
      </c>
      <c r="K72" s="74" t="s">
        <v>966</v>
      </c>
      <c r="L72" s="870" t="s">
        <v>950</v>
      </c>
      <c r="M72" s="871"/>
      <c r="N72" s="98" t="s">
        <v>951</v>
      </c>
    </row>
    <row r="73" spans="1:15">
      <c r="A73" t="s">
        <v>6</v>
      </c>
      <c r="B73" s="49" t="str">
        <f>VLOOKUP(A73,'MANO DE OBRA'!A8:D68,3,FALSE)</f>
        <v xml:space="preserve">Obrero </v>
      </c>
      <c r="C73" s="47"/>
      <c r="D73" s="47"/>
      <c r="E73" s="47"/>
      <c r="F73" s="47"/>
      <c r="G73" s="47"/>
      <c r="H73" s="47"/>
      <c r="I73" s="291">
        <f>K73/J73*100</f>
        <v>33832.699999999997</v>
      </c>
      <c r="J73" s="292">
        <v>185</v>
      </c>
      <c r="K73" s="293">
        <f>VLOOKUP(A73,'MANO DE OBRA'!A8:D99,4,FALSE)</f>
        <v>62590.494999999995</v>
      </c>
      <c r="L73" s="50"/>
      <c r="M73" s="294">
        <v>528</v>
      </c>
      <c r="N73" s="394">
        <f>K73/M73</f>
        <v>118.54260416666666</v>
      </c>
      <c r="O73" s="106"/>
    </row>
    <row r="74" spans="1:15">
      <c r="A74"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294">
        <v>528</v>
      </c>
      <c r="N74" s="394">
        <f>K74/M74</f>
        <v>202.0572795727424</v>
      </c>
    </row>
    <row r="75" spans="1:15">
      <c r="B75" s="49"/>
      <c r="C75" s="47"/>
      <c r="D75" s="47"/>
      <c r="E75" s="47"/>
      <c r="F75" s="47"/>
      <c r="G75" s="47"/>
      <c r="H75" s="47"/>
      <c r="I75" s="278"/>
      <c r="J75" s="296"/>
      <c r="K75" s="297"/>
      <c r="L75" s="50"/>
      <c r="M75" s="299"/>
      <c r="N75" s="295"/>
    </row>
    <row r="76" spans="1:15">
      <c r="B76" s="49"/>
      <c r="C76" s="47"/>
      <c r="D76" s="47"/>
      <c r="E76" s="47"/>
      <c r="F76" s="47"/>
      <c r="G76" s="47"/>
      <c r="H76" s="47"/>
      <c r="I76" s="278"/>
      <c r="J76" s="296"/>
      <c r="K76" s="297"/>
      <c r="L76" s="317"/>
      <c r="M76" s="299"/>
      <c r="N76" s="295"/>
    </row>
    <row r="77" spans="1:15">
      <c r="B77" s="49"/>
      <c r="C77" s="47"/>
      <c r="D77" s="47"/>
      <c r="E77" s="47"/>
      <c r="F77" s="47"/>
      <c r="G77" s="47"/>
      <c r="H77" s="47"/>
      <c r="I77" s="278"/>
      <c r="J77" s="296"/>
      <c r="K77" s="297"/>
      <c r="L77" s="317"/>
      <c r="M77" s="299"/>
      <c r="N77" s="295"/>
    </row>
    <row r="78" spans="1:15" ht="15.75" thickBot="1">
      <c r="B78" s="905"/>
      <c r="C78" s="906"/>
      <c r="D78" s="906"/>
      <c r="E78" s="906"/>
      <c r="F78" s="906"/>
      <c r="G78" s="906"/>
      <c r="H78" s="906"/>
      <c r="I78" s="126"/>
      <c r="J78" s="126"/>
      <c r="K78" s="126"/>
      <c r="L78" s="919"/>
      <c r="M78" s="919"/>
      <c r="N78" s="45"/>
    </row>
    <row r="79" spans="1:15" ht="15.75" thickBot="1">
      <c r="B79" s="918" t="s">
        <v>953</v>
      </c>
      <c r="C79" s="872"/>
      <c r="D79" s="872"/>
      <c r="E79" s="872"/>
      <c r="F79" s="872"/>
      <c r="G79" s="872"/>
      <c r="H79" s="872"/>
      <c r="I79" s="872"/>
      <c r="J79" s="872"/>
      <c r="K79" s="872"/>
      <c r="L79" s="872"/>
      <c r="M79" s="873"/>
      <c r="N79" s="300">
        <f>SUM(N73:N78)</f>
        <v>320.59988373940905</v>
      </c>
    </row>
    <row r="80" spans="1:15" ht="15.75" thickBot="1">
      <c r="B80" s="33"/>
      <c r="C80" s="34"/>
      <c r="D80" s="34"/>
      <c r="E80" s="34"/>
      <c r="F80" s="34"/>
      <c r="G80" s="34"/>
      <c r="H80" s="34"/>
      <c r="I80" s="34"/>
      <c r="J80" s="34"/>
      <c r="K80" s="34"/>
      <c r="L80" s="34"/>
      <c r="M80" s="34"/>
      <c r="N80" s="35"/>
    </row>
    <row r="81" spans="1:14" ht="15.75" thickBot="1">
      <c r="B81" s="829" t="s">
        <v>967</v>
      </c>
      <c r="C81" s="830"/>
      <c r="D81" s="830"/>
      <c r="E81" s="830"/>
      <c r="F81" s="830"/>
      <c r="G81" s="830"/>
      <c r="H81" s="830"/>
      <c r="I81" s="830"/>
      <c r="J81" s="830"/>
      <c r="K81" s="830"/>
      <c r="L81" s="830"/>
      <c r="M81" s="831"/>
      <c r="N81" s="99">
        <f>N43+N55+N68+N79</f>
        <v>21670.729032265153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4" t="s">
        <v>969</v>
      </c>
      <c r="C85" s="875"/>
      <c r="D85" s="875"/>
      <c r="E85" s="875"/>
      <c r="F85" s="875"/>
      <c r="G85" s="875"/>
      <c r="H85" s="875"/>
      <c r="I85" s="313"/>
      <c r="J85" s="333"/>
      <c r="K85" s="301" t="s">
        <v>970</v>
      </c>
      <c r="L85" s="876" t="s">
        <v>971</v>
      </c>
      <c r="M85" s="877"/>
      <c r="N85" s="302"/>
    </row>
    <row r="86" spans="1:14">
      <c r="B86" s="862" t="s">
        <v>972</v>
      </c>
      <c r="C86" s="863"/>
      <c r="D86" s="863"/>
      <c r="E86" s="863"/>
      <c r="F86" s="863"/>
      <c r="G86" s="863"/>
      <c r="H86" s="863"/>
      <c r="I86" s="87"/>
      <c r="J86" s="88"/>
      <c r="K86" s="303">
        <v>0.2</v>
      </c>
      <c r="L86" s="864">
        <f>N81*K86</f>
        <v>4334.1458064530307</v>
      </c>
      <c r="M86" s="865"/>
      <c r="N86" s="51"/>
    </row>
    <row r="87" spans="1:14">
      <c r="B87" s="89" t="s">
        <v>973</v>
      </c>
      <c r="C87" s="90"/>
      <c r="D87" s="90"/>
      <c r="E87" s="90"/>
      <c r="F87" s="90"/>
      <c r="G87" s="90"/>
      <c r="H87" s="90"/>
      <c r="I87" s="87"/>
      <c r="J87" s="88"/>
      <c r="K87" s="303">
        <v>0.05</v>
      </c>
      <c r="L87" s="864">
        <f>N81*K87</f>
        <v>1083.5364516132577</v>
      </c>
      <c r="M87" s="865"/>
      <c r="N87" s="51"/>
    </row>
    <row r="88" spans="1:14" ht="15.75" thickBot="1">
      <c r="B88" s="91" t="s">
        <v>974</v>
      </c>
      <c r="C88" s="92"/>
      <c r="D88" s="92"/>
      <c r="E88" s="92"/>
      <c r="F88" s="92"/>
      <c r="G88" s="92"/>
      <c r="H88" s="92"/>
      <c r="I88" s="93"/>
      <c r="J88" s="94"/>
      <c r="K88" s="304">
        <v>0.05</v>
      </c>
      <c r="L88" s="866">
        <f>N81*K88</f>
        <v>1083.5364516132577</v>
      </c>
      <c r="M88" s="867"/>
      <c r="N88" s="51"/>
    </row>
    <row r="89" spans="1:14" ht="15.75" thickBot="1">
      <c r="B89" s="829" t="s">
        <v>953</v>
      </c>
      <c r="C89" s="830"/>
      <c r="D89" s="830"/>
      <c r="E89" s="830"/>
      <c r="F89" s="830"/>
      <c r="G89" s="830"/>
      <c r="H89" s="830"/>
      <c r="I89" s="830"/>
      <c r="J89" s="830"/>
      <c r="K89" s="830"/>
      <c r="L89" s="830"/>
      <c r="M89" s="831"/>
      <c r="N89" s="52">
        <f>L86+L87+L88</f>
        <v>6501.218709679546</v>
      </c>
    </row>
    <row r="90" spans="1:14" ht="15.75" thickBot="1">
      <c r="B90" s="33"/>
      <c r="C90" s="34"/>
      <c r="D90" s="34"/>
      <c r="E90" s="34"/>
      <c r="F90" s="34"/>
      <c r="G90" s="34"/>
      <c r="H90" s="34"/>
      <c r="I90" s="34"/>
      <c r="J90" s="34"/>
      <c r="K90" s="34"/>
      <c r="L90" s="34"/>
      <c r="M90" s="34"/>
      <c r="N90" s="35"/>
    </row>
    <row r="91" spans="1:14" ht="15.75" thickBot="1">
      <c r="A91" t="s">
        <v>2016</v>
      </c>
      <c r="B91" s="829" t="s">
        <v>975</v>
      </c>
      <c r="C91" s="830"/>
      <c r="D91" s="830"/>
      <c r="E91" s="830"/>
      <c r="F91" s="830"/>
      <c r="G91" s="830"/>
      <c r="H91" s="830"/>
      <c r="I91" s="830"/>
      <c r="J91" s="830"/>
      <c r="K91" s="830"/>
      <c r="L91" s="830"/>
      <c r="M91" s="831"/>
      <c r="N91" s="187">
        <f>N81+N89</f>
        <v>28171.947741944699</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6" t="s">
        <v>2216</v>
      </c>
      <c r="C101" s="227"/>
      <c r="D101" s="227"/>
      <c r="E101" s="227"/>
      <c r="F101" s="227"/>
      <c r="G101" s="227"/>
      <c r="H101" s="227"/>
      <c r="I101" s="227"/>
      <c r="J101" s="227"/>
      <c r="K101" s="227"/>
      <c r="L101" s="227"/>
      <c r="M101" s="227"/>
      <c r="N101" s="228"/>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ht="15.75" thickBot="1">
      <c r="B105" s="232"/>
      <c r="C105" s="233"/>
      <c r="D105" s="233"/>
      <c r="E105" s="233"/>
      <c r="F105" s="233"/>
      <c r="G105" s="233"/>
      <c r="H105" s="233"/>
      <c r="I105" s="233"/>
      <c r="J105" s="233"/>
      <c r="K105" s="233"/>
      <c r="L105" s="233"/>
      <c r="M105" s="233"/>
      <c r="N105" s="234"/>
    </row>
    <row r="106" spans="2:14">
      <c r="B106" s="235"/>
      <c r="C106" s="236"/>
      <c r="D106" s="236"/>
      <c r="E106" s="236"/>
      <c r="F106" s="236"/>
      <c r="G106" s="236"/>
      <c r="H106" s="236"/>
      <c r="I106" s="236"/>
      <c r="J106" s="236"/>
      <c r="K106" s="236"/>
      <c r="L106" s="236"/>
      <c r="M106" s="236"/>
      <c r="N106" s="237"/>
    </row>
    <row r="107" spans="2:14">
      <c r="B107" s="221" t="s">
        <v>2217</v>
      </c>
      <c r="C107" s="31"/>
      <c r="D107" s="31"/>
      <c r="E107" s="31"/>
      <c r="F107" s="31"/>
      <c r="G107" s="31"/>
      <c r="H107" s="31"/>
      <c r="I107" s="31"/>
      <c r="J107" s="31"/>
      <c r="K107" s="31"/>
      <c r="L107" s="31"/>
      <c r="M107" s="31"/>
      <c r="N107" s="32"/>
    </row>
    <row r="108" spans="2:14" ht="15" customHeight="1">
      <c r="B108" s="832" t="s">
        <v>2218</v>
      </c>
      <c r="C108" s="833"/>
      <c r="D108" s="833"/>
      <c r="E108" s="833"/>
      <c r="F108" s="833"/>
      <c r="G108" s="833"/>
      <c r="H108" s="833"/>
      <c r="I108" s="833"/>
      <c r="J108" s="833"/>
      <c r="K108" s="833"/>
      <c r="L108" s="833"/>
      <c r="M108" s="833"/>
      <c r="N108" s="834"/>
    </row>
    <row r="109" spans="2:14" ht="15" customHeight="1">
      <c r="B109" s="832"/>
      <c r="C109" s="833"/>
      <c r="D109" s="833"/>
      <c r="E109" s="833"/>
      <c r="F109" s="833"/>
      <c r="G109" s="833"/>
      <c r="H109" s="833"/>
      <c r="I109" s="833"/>
      <c r="J109" s="833"/>
      <c r="K109" s="833"/>
      <c r="L109" s="833"/>
      <c r="M109" s="833"/>
      <c r="N109" s="834"/>
    </row>
    <row r="110" spans="2:14" ht="32.25" customHeight="1">
      <c r="B110" s="835" t="s">
        <v>2219</v>
      </c>
      <c r="C110" s="836"/>
      <c r="D110" s="836"/>
      <c r="E110" s="836"/>
      <c r="F110" s="836"/>
      <c r="G110" s="836"/>
      <c r="H110" s="836"/>
      <c r="I110" s="836"/>
      <c r="J110" s="836"/>
      <c r="K110" s="836"/>
      <c r="L110" s="836"/>
      <c r="M110" s="836"/>
      <c r="N110" s="837"/>
    </row>
    <row r="111" spans="2:14">
      <c r="B111" s="835"/>
      <c r="C111" s="836"/>
      <c r="D111" s="836"/>
      <c r="E111" s="836"/>
      <c r="F111" s="836"/>
      <c r="G111" s="836"/>
      <c r="H111" s="836"/>
      <c r="I111" s="836"/>
      <c r="J111" s="836"/>
      <c r="K111" s="836"/>
      <c r="L111" s="836"/>
      <c r="M111" s="836"/>
      <c r="N111" s="837"/>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221"/>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5"/>
      <c r="K121" s="895"/>
      <c r="L121" s="895"/>
      <c r="M121" s="895"/>
      <c r="N121" s="896"/>
    </row>
    <row r="122" spans="2:14" ht="15.75" thickBot="1">
      <c r="B122" s="260" t="s">
        <v>2221</v>
      </c>
      <c r="C122" s="392"/>
      <c r="D122" s="392"/>
      <c r="E122" s="57"/>
      <c r="F122" s="57"/>
      <c r="G122" s="57"/>
      <c r="H122" s="57"/>
      <c r="I122" s="57"/>
      <c r="J122" s="897"/>
      <c r="K122" s="897"/>
      <c r="L122" s="897"/>
      <c r="M122" s="897"/>
      <c r="N122" s="898"/>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1014</v>
      </c>
      <c r="C31" s="81" t="s">
        <v>1193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312</v>
      </c>
      <c r="B36" s="878" t="str">
        <f>VLOOKUP(A36,EQUIPOS!A6:D154,3,FALSE)</f>
        <v>Retroexcavadora sobre oruga, potencia 138 HP, balde de 1,5 m3.</v>
      </c>
      <c r="C36" s="879"/>
      <c r="D36" s="879"/>
      <c r="E36" s="879"/>
      <c r="F36" s="879"/>
      <c r="G36" s="879"/>
      <c r="H36" s="880"/>
      <c r="I36" s="266"/>
      <c r="J36" s="267"/>
      <c r="K36" s="268">
        <f>VLOOKUP(A36,EQUIPOS!A6:D163,4,FALSE)</f>
        <v>254964.5388153794</v>
      </c>
      <c r="L36" s="269"/>
      <c r="M36" s="270">
        <v>66</v>
      </c>
      <c r="N36" s="271">
        <f>K36/M36</f>
        <v>3863.0990729602941</v>
      </c>
    </row>
    <row r="37" spans="1:14">
      <c r="A37" s="108"/>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0.01</v>
      </c>
      <c r="M42" s="891"/>
      <c r="N42" s="105">
        <f>N76*L42</f>
        <v>1.1854260416666667</v>
      </c>
    </row>
    <row r="43" spans="1:14" ht="15.75" thickBot="1">
      <c r="B43" s="829" t="s">
        <v>953</v>
      </c>
      <c r="C43" s="830"/>
      <c r="D43" s="830"/>
      <c r="E43" s="830"/>
      <c r="F43" s="830"/>
      <c r="G43" s="830"/>
      <c r="H43" s="830"/>
      <c r="I43" s="830"/>
      <c r="J43" s="830"/>
      <c r="K43" s="830"/>
      <c r="L43" s="830"/>
      <c r="M43" s="831"/>
      <c r="N43" s="393">
        <f>SUM(N36:N42)</f>
        <v>3864.2844990019607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6</v>
      </c>
      <c r="B70" s="49" t="str">
        <f>VLOOKUP(A70,'MANO DE OBRA'!A8:D68,3,FALSE)</f>
        <v xml:space="preserve">Obrero </v>
      </c>
      <c r="C70" s="47"/>
      <c r="D70" s="47"/>
      <c r="E70" s="47"/>
      <c r="F70" s="47"/>
      <c r="G70" s="47"/>
      <c r="H70" s="47"/>
      <c r="I70" s="291">
        <f>K70/J70*100</f>
        <v>33832.699999999997</v>
      </c>
      <c r="J70" s="292">
        <v>185</v>
      </c>
      <c r="K70" s="293">
        <f>VLOOKUP(A70,'MANO DE OBRA'!A8:D99,4,FALSE)</f>
        <v>62590.494999999995</v>
      </c>
      <c r="L70" s="50"/>
      <c r="M70" s="294">
        <v>528</v>
      </c>
      <c r="N70" s="394">
        <f>K70/M70</f>
        <v>118.54260416666666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118.54260416666666</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3982.8271031686272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796.56542063372547</v>
      </c>
      <c r="M83" s="865"/>
      <c r="N83" s="51"/>
    </row>
    <row r="84" spans="1:14">
      <c r="B84" s="89" t="s">
        <v>973</v>
      </c>
      <c r="C84" s="90"/>
      <c r="D84" s="90"/>
      <c r="E84" s="90"/>
      <c r="F84" s="90"/>
      <c r="G84" s="90"/>
      <c r="H84" s="90"/>
      <c r="I84" s="87"/>
      <c r="J84" s="88"/>
      <c r="K84" s="303">
        <v>0.05</v>
      </c>
      <c r="L84" s="864">
        <f>N78*K84</f>
        <v>199.14135515843137</v>
      </c>
      <c r="M84" s="865"/>
      <c r="N84" s="51"/>
    </row>
    <row r="85" spans="1:14" ht="15.75" thickBot="1">
      <c r="B85" s="91" t="s">
        <v>974</v>
      </c>
      <c r="C85" s="92"/>
      <c r="D85" s="92"/>
      <c r="E85" s="92"/>
      <c r="F85" s="92"/>
      <c r="G85" s="92"/>
      <c r="H85" s="92"/>
      <c r="I85" s="93"/>
      <c r="J85" s="94"/>
      <c r="K85" s="304">
        <v>0.05</v>
      </c>
      <c r="L85" s="866">
        <f>N78*K85</f>
        <v>199.14135515843137</v>
      </c>
      <c r="M85" s="867"/>
      <c r="N85" s="51"/>
    </row>
    <row r="86" spans="1:14" ht="15.75" thickBot="1">
      <c r="B86" s="829" t="s">
        <v>953</v>
      </c>
      <c r="C86" s="830"/>
      <c r="D86" s="830"/>
      <c r="E86" s="830"/>
      <c r="F86" s="830"/>
      <c r="G86" s="830"/>
      <c r="H86" s="830"/>
      <c r="I86" s="830"/>
      <c r="J86" s="830"/>
      <c r="K86" s="830"/>
      <c r="L86" s="830"/>
      <c r="M86" s="831"/>
      <c r="N86" s="52">
        <f>L83+L84+L85</f>
        <v>1194.8481309505883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5177.675234119215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1015</v>
      </c>
      <c r="C31" s="81" t="s">
        <v>1194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148</v>
      </c>
      <c r="B36" s="878" t="str">
        <f>VLOOKUP(A36,EQUIPOS!A6:D154,3,FALSE)</f>
        <v>Cargador : Potencia en el volante 110 hp, Clasificación de RPM del motor 2300.</v>
      </c>
      <c r="C36" s="879"/>
      <c r="D36" s="879"/>
      <c r="E36" s="879"/>
      <c r="F36" s="879"/>
      <c r="G36" s="879"/>
      <c r="H36" s="880"/>
      <c r="I36" s="266"/>
      <c r="J36" s="267"/>
      <c r="K36" s="268">
        <f>VLOOKUP(A36,EQUIPOS!A6:D163,4,FALSE)</f>
        <v>150866.59101501739</v>
      </c>
      <c r="L36" s="269"/>
      <c r="M36" s="270">
        <v>66</v>
      </c>
      <c r="N36" s="271">
        <f>K36/M36</f>
        <v>2285.8574396214754</v>
      </c>
    </row>
    <row r="37" spans="1:14">
      <c r="A37" s="108" t="s">
        <v>129</v>
      </c>
      <c r="B37" s="878" t="str">
        <f>VLOOKUP(A37,EQUIPOS!A7:D154,3,FALSE)</f>
        <v xml:space="preserve">Buldozer, Potencia al volante de 140 HP, motor de 2200 RPM, longitud de hoja 4,80m. </v>
      </c>
      <c r="C37" s="879"/>
      <c r="D37" s="879"/>
      <c r="E37" s="879"/>
      <c r="F37" s="879"/>
      <c r="G37" s="879"/>
      <c r="H37" s="880"/>
      <c r="I37" s="266"/>
      <c r="J37" s="267"/>
      <c r="K37" s="268">
        <f>VLOOKUP(A37,EQUIPOS!A7:D164,4,FALSE)</f>
        <v>210172.76817264492</v>
      </c>
      <c r="L37" s="269"/>
      <c r="M37" s="270">
        <v>100</v>
      </c>
      <c r="N37" s="271">
        <f>K37/M37</f>
        <v>2101.7276817264492</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73"/>
      <c r="L39" s="883"/>
      <c r="M39" s="884"/>
      <c r="N39" s="272"/>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0.01</v>
      </c>
      <c r="M42" s="891"/>
      <c r="N42" s="105">
        <f>N76*L42</f>
        <v>2.3708520833333333</v>
      </c>
    </row>
    <row r="43" spans="1:14" ht="15.75" thickBot="1">
      <c r="B43" s="829" t="s">
        <v>953</v>
      </c>
      <c r="C43" s="830"/>
      <c r="D43" s="830"/>
      <c r="E43" s="830"/>
      <c r="F43" s="830"/>
      <c r="G43" s="830"/>
      <c r="H43" s="830"/>
      <c r="I43" s="830"/>
      <c r="J43" s="830"/>
      <c r="K43" s="830"/>
      <c r="L43" s="830"/>
      <c r="M43" s="831"/>
      <c r="N43" s="393">
        <f>SUM(N36:N42)</f>
        <v>4389.9559734312579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444</v>
      </c>
      <c r="B48" s="43" t="str">
        <f>VLOOKUP(A48,MATERIALES!A4:D373,3,FALSE)</f>
        <v>Disposición de material de derrumbe</v>
      </c>
      <c r="C48" s="280"/>
      <c r="D48" s="280"/>
      <c r="E48" s="280"/>
      <c r="F48" s="280"/>
      <c r="G48" s="280"/>
      <c r="H48" s="280"/>
      <c r="I48" s="267"/>
      <c r="J48" s="223" t="str">
        <f>VLOOKUP(A48,MATERIALES!A4:D373,2,FALSE)</f>
        <v>m3</v>
      </c>
      <c r="K48" s="281">
        <v>1</v>
      </c>
      <c r="L48" s="266"/>
      <c r="M48" s="282">
        <f>VLOOKUP(A48,MATERIALES!A4:D395,4,FALSE)</f>
        <v>38477.0136319839</v>
      </c>
      <c r="N48" s="271">
        <f>K48*M48</f>
        <v>38477.0136319839</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38477.0136319839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528</v>
      </c>
      <c r="N70" s="394">
        <f>K70/M70</f>
        <v>237.08520833333333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237.08520833333333</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43104.054813748488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8620.8109627496979</v>
      </c>
      <c r="M83" s="865"/>
      <c r="N83" s="51"/>
    </row>
    <row r="84" spans="1:14">
      <c r="B84" s="89" t="s">
        <v>973</v>
      </c>
      <c r="C84" s="90"/>
      <c r="D84" s="90"/>
      <c r="E84" s="90"/>
      <c r="F84" s="90"/>
      <c r="G84" s="90"/>
      <c r="H84" s="90"/>
      <c r="I84" s="87"/>
      <c r="J84" s="88"/>
      <c r="K84" s="303">
        <v>0.05</v>
      </c>
      <c r="L84" s="864">
        <f>N78*K84</f>
        <v>2155.2027406874245</v>
      </c>
      <c r="M84" s="865"/>
      <c r="N84" s="51"/>
    </row>
    <row r="85" spans="1:14" ht="15.75" thickBot="1">
      <c r="B85" s="91" t="s">
        <v>974</v>
      </c>
      <c r="C85" s="92"/>
      <c r="D85" s="92"/>
      <c r="E85" s="92"/>
      <c r="F85" s="92"/>
      <c r="G85" s="92"/>
      <c r="H85" s="92"/>
      <c r="I85" s="93"/>
      <c r="J85" s="94"/>
      <c r="K85" s="304">
        <v>0.05</v>
      </c>
      <c r="L85" s="866">
        <f>N78*K85</f>
        <v>2155.2027406874245</v>
      </c>
      <c r="M85" s="867"/>
      <c r="N85" s="51"/>
    </row>
    <row r="86" spans="1:14" ht="15.75" thickBot="1">
      <c r="B86" s="829" t="s">
        <v>953</v>
      </c>
      <c r="C86" s="830"/>
      <c r="D86" s="830"/>
      <c r="E86" s="830"/>
      <c r="F86" s="830"/>
      <c r="G86" s="830"/>
      <c r="H86" s="830"/>
      <c r="I86" s="830"/>
      <c r="J86" s="830"/>
      <c r="K86" s="830"/>
      <c r="L86" s="830"/>
      <c r="M86" s="831"/>
      <c r="N86" s="52">
        <f>L83+L84+L85</f>
        <v>12931.216444124546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56035.271257873035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1016</v>
      </c>
      <c r="C31" s="81" t="s">
        <v>1195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08" t="s">
        <v>129</v>
      </c>
      <c r="B36" s="878" t="str">
        <f>VLOOKUP(A36,EQUIPOS!A6:D154,3,FALSE)</f>
        <v xml:space="preserve">Buldozer, Potencia al volante de 140 HP, motor de 2200 RPM, longitud de hoja 4,80m. </v>
      </c>
      <c r="C36" s="879"/>
      <c r="D36" s="879"/>
      <c r="E36" s="879"/>
      <c r="F36" s="879"/>
      <c r="G36" s="879"/>
      <c r="H36" s="880"/>
      <c r="I36" s="266"/>
      <c r="J36" s="267"/>
      <c r="K36" s="268">
        <f>VLOOKUP(A36,EQUIPOS!A6:D163,4,FALSE)</f>
        <v>210172.76817264492</v>
      </c>
      <c r="L36" s="463"/>
      <c r="M36" s="282">
        <v>50</v>
      </c>
      <c r="N36" s="271">
        <f>K36/M36</f>
        <v>4203.4553634528984</v>
      </c>
    </row>
    <row r="37" spans="1:14">
      <c r="A37" s="108" t="s">
        <v>152</v>
      </c>
      <c r="B37" s="878" t="str">
        <f>VLOOKUP(A37,EQUIPOS!A7:D154,3,FALSE)</f>
        <v xml:space="preserve">Carrotanque de agua(1000 Galones) </v>
      </c>
      <c r="C37" s="879"/>
      <c r="D37" s="879"/>
      <c r="E37" s="879"/>
      <c r="F37" s="879"/>
      <c r="G37" s="879"/>
      <c r="H37" s="880"/>
      <c r="I37" s="266"/>
      <c r="J37" s="267"/>
      <c r="K37" s="268">
        <f>VLOOKUP(A37,EQUIPOS!A7:D164,4,FALSE)</f>
        <v>106043.60659483154</v>
      </c>
      <c r="L37" s="463"/>
      <c r="M37" s="282">
        <v>50</v>
      </c>
      <c r="N37" s="271">
        <f>K37/M37</f>
        <v>2120.8721318966309</v>
      </c>
    </row>
    <row r="38" spans="1:14">
      <c r="A38" s="204" t="s">
        <v>269</v>
      </c>
      <c r="B38" s="878" t="str">
        <f>VLOOKUP(A38,EQUIPOS!A8:D154,3,FALSE)</f>
        <v>Motoniveladora  potencia 215 HP, ancho de cuchilla 4,27 m, peso 18 ton.</v>
      </c>
      <c r="C38" s="879"/>
      <c r="D38" s="879"/>
      <c r="E38" s="879"/>
      <c r="F38" s="879"/>
      <c r="G38" s="879"/>
      <c r="H38" s="880"/>
      <c r="I38" s="266"/>
      <c r="J38" s="267"/>
      <c r="K38" s="268">
        <f>VLOOKUP(A38,EQUIPOS!A8:D165,4,FALSE)</f>
        <v>237724.12906973224</v>
      </c>
      <c r="L38" s="463"/>
      <c r="M38" s="282">
        <v>50</v>
      </c>
      <c r="N38" s="271">
        <f>K38/M38</f>
        <v>4754.4825813946445</v>
      </c>
    </row>
    <row r="39" spans="1:14">
      <c r="A39" s="204" t="s">
        <v>365</v>
      </c>
      <c r="B39" s="878" t="str">
        <f>VLOOKUP(A39,EQUIPOS!A9:D154,3,FALSE)</f>
        <v xml:space="preserve">Vibrocompatador, potencia 153 HP, peso 10 Ton. </v>
      </c>
      <c r="C39" s="879"/>
      <c r="D39" s="879"/>
      <c r="E39" s="879"/>
      <c r="F39" s="879"/>
      <c r="G39" s="879"/>
      <c r="H39" s="880"/>
      <c r="I39" s="881"/>
      <c r="J39" s="882"/>
      <c r="K39" s="268">
        <f>VLOOKUP(A39,EQUIPOS!A9:D166,4,FALSE)</f>
        <v>144623.83552474083</v>
      </c>
      <c r="L39" s="959">
        <v>50</v>
      </c>
      <c r="M39" s="960"/>
      <c r="N39" s="271">
        <f>K39/L39</f>
        <v>2892.4767104948169</v>
      </c>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13971.286787238991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400</v>
      </c>
      <c r="N70" s="394">
        <f>K70/M70</f>
        <v>266.71560903601994</v>
      </c>
      <c r="O70" s="106"/>
    </row>
    <row r="71" spans="1:15">
      <c r="A71" t="s">
        <v>6</v>
      </c>
      <c r="B71" s="49" t="str">
        <f>VLOOKUP(A71,'MANO DE OBRA'!A8:D69,3,FALSE)</f>
        <v xml:space="preserve">Obrero </v>
      </c>
      <c r="C71" s="47"/>
      <c r="D71" s="47"/>
      <c r="E71" s="47"/>
      <c r="F71" s="47"/>
      <c r="G71" s="47"/>
      <c r="H71" s="47"/>
      <c r="I71" s="291">
        <f>K71/J71*100</f>
        <v>33832.699999999997</v>
      </c>
      <c r="J71" s="292">
        <v>185</v>
      </c>
      <c r="K71" s="293">
        <f>VLOOKUP(A71,'MANO DE OBRA'!A8:D100,4,FALSE)</f>
        <v>62590.494999999995</v>
      </c>
      <c r="L71" s="50"/>
      <c r="M71" s="298">
        <v>400</v>
      </c>
      <c r="N71" s="394">
        <f>K71/M71</f>
        <v>156.4762375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423.19184653601997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14394.47863377501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2878.8957267550022</v>
      </c>
      <c r="M83" s="865"/>
      <c r="N83" s="51"/>
    </row>
    <row r="84" spans="1:14">
      <c r="B84" s="89" t="s">
        <v>973</v>
      </c>
      <c r="C84" s="90"/>
      <c r="D84" s="90"/>
      <c r="E84" s="90"/>
      <c r="F84" s="90"/>
      <c r="G84" s="90"/>
      <c r="H84" s="90"/>
      <c r="I84" s="87"/>
      <c r="J84" s="88"/>
      <c r="K84" s="303">
        <v>0.05</v>
      </c>
      <c r="L84" s="864">
        <f>N78*K84</f>
        <v>719.72393168875055</v>
      </c>
      <c r="M84" s="865"/>
      <c r="N84" s="51"/>
    </row>
    <row r="85" spans="1:14" ht="15.75" thickBot="1">
      <c r="B85" s="91" t="s">
        <v>974</v>
      </c>
      <c r="C85" s="92"/>
      <c r="D85" s="92"/>
      <c r="E85" s="92"/>
      <c r="F85" s="92"/>
      <c r="G85" s="92"/>
      <c r="H85" s="92"/>
      <c r="I85" s="93"/>
      <c r="J85" s="94"/>
      <c r="K85" s="304">
        <v>0.05</v>
      </c>
      <c r="L85" s="866">
        <f>N78*K85</f>
        <v>719.72393168875055</v>
      </c>
      <c r="M85" s="867"/>
      <c r="N85" s="51"/>
    </row>
    <row r="86" spans="1:14" ht="15.75" thickBot="1">
      <c r="B86" s="829" t="s">
        <v>953</v>
      </c>
      <c r="C86" s="830"/>
      <c r="D86" s="830"/>
      <c r="E86" s="830"/>
      <c r="F86" s="830"/>
      <c r="G86" s="830"/>
      <c r="H86" s="830"/>
      <c r="I86" s="830"/>
      <c r="J86" s="830"/>
      <c r="K86" s="830"/>
      <c r="L86" s="830"/>
      <c r="M86" s="831"/>
      <c r="N86" s="52">
        <f>L83+L84+L85</f>
        <v>4318.3435901325038</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18712.822223907515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1017</v>
      </c>
      <c r="C31" s="81" t="s">
        <v>1196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129</v>
      </c>
      <c r="B36" s="878" t="str">
        <f>VLOOKUP(A36,EQUIPOS!A6:D154,3,FALSE)</f>
        <v xml:space="preserve">Buldozer, Potencia al volante de 140 HP, motor de 2200 RPM, longitud de hoja 4,80m. </v>
      </c>
      <c r="C36" s="879"/>
      <c r="D36" s="879"/>
      <c r="E36" s="879"/>
      <c r="F36" s="879"/>
      <c r="G36" s="879"/>
      <c r="H36" s="880"/>
      <c r="I36" s="266"/>
      <c r="J36" s="267"/>
      <c r="K36" s="268">
        <f>VLOOKUP(A36,EQUIPOS!A6:D163,4,FALSE)</f>
        <v>210172.76817264492</v>
      </c>
      <c r="L36" s="269"/>
      <c r="M36" s="270">
        <v>40</v>
      </c>
      <c r="N36" s="271">
        <f>K36/M36</f>
        <v>5254.3192043161234</v>
      </c>
    </row>
    <row r="37" spans="1:14">
      <c r="A37" s="113" t="s">
        <v>365</v>
      </c>
      <c r="B37" s="878" t="str">
        <f>VLOOKUP(A37,EQUIPOS!A7:D154,3,FALSE)</f>
        <v xml:space="preserve">Vibrocompatador, potencia 153 HP, peso 10 Ton. </v>
      </c>
      <c r="C37" s="879"/>
      <c r="D37" s="879"/>
      <c r="E37" s="879"/>
      <c r="F37" s="879"/>
      <c r="G37" s="879"/>
      <c r="H37" s="880"/>
      <c r="I37" s="266"/>
      <c r="J37" s="267"/>
      <c r="K37" s="268">
        <f>VLOOKUP(A37,EQUIPOS!A7:D164,4,FALSE)</f>
        <v>144623.83552474083</v>
      </c>
      <c r="L37" s="269"/>
      <c r="M37" s="270">
        <v>40</v>
      </c>
      <c r="N37" s="271">
        <f>K37/M37</f>
        <v>3615.5958881185206</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8869.9150924346432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33832.699999999997</v>
      </c>
      <c r="J71" s="292">
        <v>185</v>
      </c>
      <c r="K71" s="293">
        <f>VLOOKUP(A71,'MANO DE OBRA'!A8:D100,4,FALSE)</f>
        <v>62590.494999999995</v>
      </c>
      <c r="L71" s="50"/>
      <c r="M71" s="298">
        <v>320</v>
      </c>
      <c r="N71" s="394">
        <f>K71/M71</f>
        <v>195.59529687499997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528.98980817002484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9398.904900604668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1879.7809801209337</v>
      </c>
      <c r="M83" s="865"/>
      <c r="N83" s="51"/>
    </row>
    <row r="84" spans="1:14">
      <c r="B84" s="89" t="s">
        <v>973</v>
      </c>
      <c r="C84" s="90"/>
      <c r="D84" s="90"/>
      <c r="E84" s="90"/>
      <c r="F84" s="90"/>
      <c r="G84" s="90"/>
      <c r="H84" s="90"/>
      <c r="I84" s="87"/>
      <c r="J84" s="88"/>
      <c r="K84" s="303">
        <v>0.05</v>
      </c>
      <c r="L84" s="864">
        <f>N78*K84</f>
        <v>469.94524503023342</v>
      </c>
      <c r="M84" s="865"/>
      <c r="N84" s="51"/>
    </row>
    <row r="85" spans="1:14" ht="15.75" thickBot="1">
      <c r="B85" s="91" t="s">
        <v>974</v>
      </c>
      <c r="C85" s="92"/>
      <c r="D85" s="92"/>
      <c r="E85" s="92"/>
      <c r="F85" s="92"/>
      <c r="G85" s="92"/>
      <c r="H85" s="92"/>
      <c r="I85" s="93"/>
      <c r="J85" s="94"/>
      <c r="K85" s="304">
        <v>0.05</v>
      </c>
      <c r="L85" s="866">
        <f>N78*K85</f>
        <v>469.94524503023342</v>
      </c>
      <c r="M85" s="867"/>
      <c r="N85" s="51"/>
    </row>
    <row r="86" spans="1:14" ht="15.75" thickBot="1">
      <c r="B86" s="829" t="s">
        <v>953</v>
      </c>
      <c r="C86" s="830"/>
      <c r="D86" s="830"/>
      <c r="E86" s="830"/>
      <c r="F86" s="830"/>
      <c r="G86" s="830"/>
      <c r="H86" s="830"/>
      <c r="I86" s="830"/>
      <c r="J86" s="830"/>
      <c r="K86" s="830"/>
      <c r="L86" s="830"/>
      <c r="M86" s="831"/>
      <c r="N86" s="52">
        <f>L83+L84+L85</f>
        <v>2819.6714701814003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12218.576370786068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1018</v>
      </c>
      <c r="C31" s="81" t="s">
        <v>1197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129</v>
      </c>
      <c r="B36" s="878" t="str">
        <f>VLOOKUP(A36,EQUIPOS!A6:D154,3,FALSE)</f>
        <v xml:space="preserve">Buldozer, Potencia al volante de 140 HP, motor de 2200 RPM, longitud de hoja 4,80m. </v>
      </c>
      <c r="C36" s="879"/>
      <c r="D36" s="879"/>
      <c r="E36" s="879"/>
      <c r="F36" s="879"/>
      <c r="G36" s="879"/>
      <c r="H36" s="880"/>
      <c r="I36" s="266"/>
      <c r="J36" s="267"/>
      <c r="K36" s="268">
        <f>VLOOKUP(A36,EQUIPOS!A6:D163,4,FALSE)</f>
        <v>210172.76817264492</v>
      </c>
      <c r="L36" s="269"/>
      <c r="M36" s="270">
        <v>40</v>
      </c>
      <c r="N36" s="271">
        <f>K36/M36</f>
        <v>5254.3192043161234</v>
      </c>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5254.3192043161234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33832.699999999997</v>
      </c>
      <c r="J71" s="292">
        <v>185</v>
      </c>
      <c r="K71" s="293">
        <f>VLOOKUP(A71,'MANO DE OBRA'!A8:D100,4,FALSE)</f>
        <v>62590.494999999995</v>
      </c>
      <c r="L71" s="50"/>
      <c r="M71" s="298">
        <v>320</v>
      </c>
      <c r="N71" s="394">
        <f>K71/M71</f>
        <v>195.59529687499997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528.98980817002484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5783.3090124861483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1156.6618024972297</v>
      </c>
      <c r="M83" s="865"/>
      <c r="N83" s="51"/>
    </row>
    <row r="84" spans="1:14">
      <c r="B84" s="89" t="s">
        <v>973</v>
      </c>
      <c r="C84" s="90"/>
      <c r="D84" s="90"/>
      <c r="E84" s="90"/>
      <c r="F84" s="90"/>
      <c r="G84" s="90"/>
      <c r="H84" s="90"/>
      <c r="I84" s="87"/>
      <c r="J84" s="88"/>
      <c r="K84" s="303">
        <v>0.05</v>
      </c>
      <c r="L84" s="864">
        <f>N78*K84</f>
        <v>289.16545062430743</v>
      </c>
      <c r="M84" s="865"/>
      <c r="N84" s="51"/>
    </row>
    <row r="85" spans="1:14" ht="15.75" thickBot="1">
      <c r="B85" s="91" t="s">
        <v>974</v>
      </c>
      <c r="C85" s="92"/>
      <c r="D85" s="92"/>
      <c r="E85" s="92"/>
      <c r="F85" s="92"/>
      <c r="G85" s="92"/>
      <c r="H85" s="92"/>
      <c r="I85" s="93"/>
      <c r="J85" s="94"/>
      <c r="K85" s="304">
        <v>0.05</v>
      </c>
      <c r="L85" s="866">
        <f>N78*K85</f>
        <v>289.16545062430743</v>
      </c>
      <c r="M85" s="867"/>
      <c r="N85" s="51"/>
    </row>
    <row r="86" spans="1:14" ht="15.75" thickBot="1">
      <c r="B86" s="829" t="s">
        <v>953</v>
      </c>
      <c r="C86" s="830"/>
      <c r="D86" s="830"/>
      <c r="E86" s="830"/>
      <c r="F86" s="830"/>
      <c r="G86" s="830"/>
      <c r="H86" s="830"/>
      <c r="I86" s="830"/>
      <c r="J86" s="830"/>
      <c r="K86" s="830"/>
      <c r="L86" s="830"/>
      <c r="M86" s="831"/>
      <c r="N86" s="52">
        <f>L83+L84+L85</f>
        <v>1734.9927037458444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7518.3017162319929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1441</v>
      </c>
      <c r="C31" s="81" t="s">
        <v>2230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0.01</v>
      </c>
      <c r="M42" s="891"/>
      <c r="N42" s="105">
        <f>N76*L42</f>
        <v>2.31867233614408</v>
      </c>
    </row>
    <row r="43" spans="1:14" ht="15.75" thickBot="1">
      <c r="B43" s="829" t="s">
        <v>953</v>
      </c>
      <c r="C43" s="830"/>
      <c r="D43" s="830"/>
      <c r="E43" s="830"/>
      <c r="F43" s="830"/>
      <c r="G43" s="830"/>
      <c r="H43" s="830"/>
      <c r="I43" s="830"/>
      <c r="J43" s="830"/>
      <c r="K43" s="830"/>
      <c r="L43" s="830"/>
      <c r="M43" s="831"/>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883</v>
      </c>
      <c r="B48" s="43" t="str">
        <f>VLOOKUP(A48,MATERIALES!A14:D378,3,FALSE)</f>
        <v>Geotextil Nt-2500 O Similar (Proveedores, Pavco, Geomatrix, Tensar, Omnes U Otros)</v>
      </c>
      <c r="C48" s="280"/>
      <c r="D48" s="280"/>
      <c r="E48" s="280"/>
      <c r="F48" s="280"/>
      <c r="G48" s="280"/>
      <c r="H48" s="280"/>
      <c r="I48" s="267"/>
      <c r="J48" s="223" t="s">
        <v>233</v>
      </c>
      <c r="K48" s="281">
        <v>1.3</v>
      </c>
      <c r="L48" s="266"/>
      <c r="M48" s="282">
        <f>VLOOKUP(A48,MATERIALES!A6:D374,4,FALSE)</f>
        <v>5780.3467907706108</v>
      </c>
      <c r="N48" s="271">
        <f>K48*M48</f>
        <v>7514.4508280017944</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7514.4508280017944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47"/>
      <c r="D59" s="47"/>
      <c r="E59" s="47"/>
      <c r="F59" s="47"/>
      <c r="G59" s="47"/>
      <c r="H59" s="287"/>
      <c r="I59" s="278"/>
      <c r="J59" s="278"/>
      <c r="K59" s="278"/>
      <c r="L59" s="916"/>
      <c r="M59" s="917"/>
      <c r="N59" s="290"/>
    </row>
    <row r="60" spans="1:14" ht="24.75" customHeight="1">
      <c r="B60" s="46"/>
      <c r="C60" s="316"/>
      <c r="D60" s="316"/>
      <c r="E60" s="316"/>
      <c r="F60" s="316"/>
      <c r="G60" s="316"/>
      <c r="H60" s="310"/>
      <c r="I60" s="398"/>
      <c r="J60" s="285"/>
      <c r="K60" s="278"/>
      <c r="L60" s="916"/>
      <c r="M60" s="917"/>
      <c r="N60" s="286"/>
    </row>
    <row r="61" spans="1:14">
      <c r="B61" s="46"/>
      <c r="C61" s="47"/>
      <c r="D61" s="47"/>
      <c r="E61" s="47"/>
      <c r="F61" s="47"/>
      <c r="G61" s="316"/>
      <c r="H61" s="310"/>
      <c r="I61" s="398"/>
      <c r="J61" s="285"/>
      <c r="K61" s="278"/>
      <c r="L61" s="916"/>
      <c r="M61" s="917"/>
      <c r="N61" s="290"/>
    </row>
    <row r="62" spans="1:14">
      <c r="B62" s="46"/>
      <c r="C62" s="47"/>
      <c r="D62" s="47"/>
      <c r="E62" s="47"/>
      <c r="F62" s="47"/>
      <c r="G62" s="47"/>
      <c r="H62" s="287"/>
      <c r="I62" s="278"/>
      <c r="J62" s="278"/>
      <c r="K62" s="278"/>
      <c r="L62" s="916"/>
      <c r="M62" s="917"/>
      <c r="N62" s="290"/>
    </row>
    <row r="63" spans="1:14">
      <c r="B63" s="46"/>
      <c r="C63" s="47"/>
      <c r="D63" s="47"/>
      <c r="E63" s="47"/>
      <c r="F63" s="47"/>
      <c r="G63" s="47"/>
      <c r="H63" s="287"/>
      <c r="I63" s="278"/>
      <c r="J63" s="278"/>
      <c r="K63" s="278"/>
      <c r="L63" s="916"/>
      <c r="M63" s="917"/>
      <c r="N63" s="290"/>
    </row>
    <row r="64" spans="1:14" ht="15.75" thickBot="1">
      <c r="B64" s="464"/>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1000</v>
      </c>
      <c r="N70" s="394">
        <f>K70/M70</f>
        <v>125.18098999999999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231.86723361440798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7748.6367339523467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1549.7273467904695</v>
      </c>
      <c r="M83" s="865"/>
      <c r="N83" s="51"/>
    </row>
    <row r="84" spans="1:14">
      <c r="B84" s="89" t="s">
        <v>973</v>
      </c>
      <c r="C84" s="90"/>
      <c r="D84" s="90"/>
      <c r="E84" s="90"/>
      <c r="F84" s="90"/>
      <c r="G84" s="90"/>
      <c r="H84" s="90"/>
      <c r="I84" s="87"/>
      <c r="J84" s="88"/>
      <c r="K84" s="303">
        <v>0.05</v>
      </c>
      <c r="L84" s="864">
        <f>N78*K84</f>
        <v>387.43183669761737</v>
      </c>
      <c r="M84" s="865"/>
      <c r="N84" s="51"/>
    </row>
    <row r="85" spans="1:14" ht="15.75" thickBot="1">
      <c r="B85" s="91" t="s">
        <v>974</v>
      </c>
      <c r="C85" s="92"/>
      <c r="D85" s="92"/>
      <c r="E85" s="92"/>
      <c r="F85" s="92"/>
      <c r="G85" s="92"/>
      <c r="H85" s="92"/>
      <c r="I85" s="93"/>
      <c r="J85" s="94"/>
      <c r="K85" s="304">
        <v>0.05</v>
      </c>
      <c r="L85" s="866">
        <f>N78*K85</f>
        <v>387.43183669761737</v>
      </c>
      <c r="M85" s="867"/>
      <c r="N85" s="51"/>
    </row>
    <row r="86" spans="1:14" ht="15.75" thickBot="1">
      <c r="B86" s="829" t="s">
        <v>953</v>
      </c>
      <c r="C86" s="830"/>
      <c r="D86" s="830"/>
      <c r="E86" s="830"/>
      <c r="F86" s="830"/>
      <c r="G86" s="830"/>
      <c r="H86" s="830"/>
      <c r="I86" s="830"/>
      <c r="J86" s="830"/>
      <c r="K86" s="830"/>
      <c r="L86" s="830"/>
      <c r="M86" s="831"/>
      <c r="N86" s="52">
        <f>L83+L84+L85</f>
        <v>2324.5910201857041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10073.22775413805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1.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1442</v>
      </c>
      <c r="C31" s="81" t="s">
        <v>2020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0.01</v>
      </c>
      <c r="M42" s="891"/>
      <c r="N42" s="105">
        <f>N76*L42</f>
        <v>2.31867233614408</v>
      </c>
    </row>
    <row r="43" spans="1:14" ht="15.75" thickBot="1">
      <c r="B43" s="829" t="s">
        <v>953</v>
      </c>
      <c r="C43" s="830"/>
      <c r="D43" s="830"/>
      <c r="E43" s="830"/>
      <c r="F43" s="830"/>
      <c r="G43" s="830"/>
      <c r="H43" s="830"/>
      <c r="I43" s="830"/>
      <c r="J43" s="830"/>
      <c r="K43" s="830"/>
      <c r="L43" s="830"/>
      <c r="M43" s="831"/>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470</v>
      </c>
      <c r="B48" s="43" t="str">
        <f>VLOOKUP(A48,MATERIALES!A4:D373,3,FALSE)</f>
        <v>Geomalla Tipo Asphalt</v>
      </c>
      <c r="C48" s="280"/>
      <c r="D48" s="280"/>
      <c r="E48" s="280"/>
      <c r="F48" s="280"/>
      <c r="G48" s="280"/>
      <c r="H48" s="280"/>
      <c r="I48" s="267"/>
      <c r="J48" s="223" t="str">
        <f>VLOOKUP(A48,MATERIALES!A4:D373,2,FALSE)</f>
        <v>m2</v>
      </c>
      <c r="K48" s="281">
        <v>1.2</v>
      </c>
      <c r="L48" s="266"/>
      <c r="M48" s="282">
        <f>VLOOKUP(A48,MATERIALES!A4:D395,4,FALSE)</f>
        <v>10391.179255480836</v>
      </c>
      <c r="N48" s="271">
        <f>K48*M48</f>
        <v>12469.415106577004</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12469.415106577004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47"/>
      <c r="D59" s="47"/>
      <c r="E59" s="47"/>
      <c r="F59" s="47"/>
      <c r="G59" s="47"/>
      <c r="H59" s="287"/>
      <c r="I59" s="278"/>
      <c r="J59" s="278"/>
      <c r="K59" s="278"/>
      <c r="L59" s="916"/>
      <c r="M59" s="917"/>
      <c r="N59" s="290"/>
    </row>
    <row r="60" spans="1:14" ht="24.75" customHeight="1">
      <c r="B60" s="46"/>
      <c r="C60" s="316"/>
      <c r="D60" s="316"/>
      <c r="E60" s="316"/>
      <c r="F60" s="316"/>
      <c r="G60" s="316"/>
      <c r="H60" s="310"/>
      <c r="I60" s="398"/>
      <c r="J60" s="285"/>
      <c r="K60" s="278"/>
      <c r="L60" s="916"/>
      <c r="M60" s="917"/>
      <c r="N60" s="286"/>
    </row>
    <row r="61" spans="1:14">
      <c r="B61" s="46"/>
      <c r="C61" s="47"/>
      <c r="D61" s="47"/>
      <c r="E61" s="47"/>
      <c r="F61" s="47"/>
      <c r="G61" s="316"/>
      <c r="H61" s="310"/>
      <c r="I61" s="398"/>
      <c r="J61" s="285"/>
      <c r="K61" s="278"/>
      <c r="L61" s="916"/>
      <c r="M61" s="917"/>
      <c r="N61" s="290"/>
    </row>
    <row r="62" spans="1:14">
      <c r="B62" s="46"/>
      <c r="C62" s="47"/>
      <c r="D62" s="47"/>
      <c r="E62" s="47"/>
      <c r="F62" s="47"/>
      <c r="G62" s="47"/>
      <c r="H62" s="287"/>
      <c r="I62" s="278"/>
      <c r="J62" s="278"/>
      <c r="K62" s="278"/>
      <c r="L62" s="916"/>
      <c r="M62" s="917"/>
      <c r="N62" s="290"/>
    </row>
    <row r="63" spans="1:14">
      <c r="B63" s="46"/>
      <c r="C63" s="47"/>
      <c r="D63" s="47"/>
      <c r="E63" s="47"/>
      <c r="F63" s="47"/>
      <c r="G63" s="47"/>
      <c r="H63" s="287"/>
      <c r="I63" s="278"/>
      <c r="J63" s="278"/>
      <c r="K63" s="278"/>
      <c r="L63" s="916"/>
      <c r="M63" s="917"/>
      <c r="N63" s="290"/>
    </row>
    <row r="64" spans="1:14" ht="15.75" thickBot="1">
      <c r="B64" s="464"/>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1000</v>
      </c>
      <c r="N70" s="394">
        <f>K70/M70</f>
        <v>125.18098999999999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231.86723361440798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12703.601012527555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2540.7202025055112</v>
      </c>
      <c r="M83" s="865"/>
      <c r="N83" s="51"/>
    </row>
    <row r="84" spans="1:14">
      <c r="B84" s="89" t="s">
        <v>973</v>
      </c>
      <c r="C84" s="90"/>
      <c r="D84" s="90"/>
      <c r="E84" s="90"/>
      <c r="F84" s="90"/>
      <c r="G84" s="90"/>
      <c r="H84" s="90"/>
      <c r="I84" s="87"/>
      <c r="J84" s="88"/>
      <c r="K84" s="303">
        <v>0.05</v>
      </c>
      <c r="L84" s="864">
        <f>N78*K84</f>
        <v>635.18005062637781</v>
      </c>
      <c r="M84" s="865"/>
      <c r="N84" s="51"/>
    </row>
    <row r="85" spans="1:14" ht="15.75" thickBot="1">
      <c r="B85" s="91" t="s">
        <v>974</v>
      </c>
      <c r="C85" s="92"/>
      <c r="D85" s="92"/>
      <c r="E85" s="92"/>
      <c r="F85" s="92"/>
      <c r="G85" s="92"/>
      <c r="H85" s="92"/>
      <c r="I85" s="93"/>
      <c r="J85" s="94"/>
      <c r="K85" s="304">
        <v>0.05</v>
      </c>
      <c r="L85" s="866">
        <f>N78*K85</f>
        <v>635.18005062637781</v>
      </c>
      <c r="M85" s="867"/>
      <c r="N85" s="51"/>
    </row>
    <row r="86" spans="1:14" ht="15.75" thickBot="1">
      <c r="B86" s="829" t="s">
        <v>953</v>
      </c>
      <c r="C86" s="830"/>
      <c r="D86" s="830"/>
      <c r="E86" s="830"/>
      <c r="F86" s="830"/>
      <c r="G86" s="830"/>
      <c r="H86" s="830"/>
      <c r="I86" s="830"/>
      <c r="J86" s="830"/>
      <c r="K86" s="830"/>
      <c r="L86" s="830"/>
      <c r="M86" s="831"/>
      <c r="N86" s="52">
        <f>L83+L84+L85</f>
        <v>3811.0803037582673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16514.681316285823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topLeftCell="A46"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1443</v>
      </c>
      <c r="C31" s="81" t="s">
        <v>1440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129</v>
      </c>
      <c r="B36" s="878" t="str">
        <f>VLOOKUP(A36,EQUIPOS!A6:D186,3,FALSE)</f>
        <v xml:space="preserve">Buldozer, Potencia al volante de 140 HP, motor de 2200 RPM, longitud de hoja 4,80m. </v>
      </c>
      <c r="C36" s="879"/>
      <c r="D36" s="879"/>
      <c r="E36" s="879"/>
      <c r="F36" s="879"/>
      <c r="G36" s="879"/>
      <c r="H36" s="880"/>
      <c r="I36" s="266"/>
      <c r="J36" s="267"/>
      <c r="K36" s="268">
        <f>VLOOKUP(A36,EQUIPOS!A6:D186,4,FALSE)</f>
        <v>210172.76817264492</v>
      </c>
      <c r="L36" s="269"/>
      <c r="M36" s="270">
        <v>45</v>
      </c>
      <c r="N36" s="271">
        <f>K36/M36</f>
        <v>4670.5059593921096</v>
      </c>
    </row>
    <row r="37" spans="1:14">
      <c r="A37" s="113" t="s">
        <v>152</v>
      </c>
      <c r="B37" s="878" t="str">
        <f>VLOOKUP(A37,EQUIPOS!A7:D187,3,FALSE)</f>
        <v xml:space="preserve">Carrotanque de agua(1000 Galones) </v>
      </c>
      <c r="C37" s="879"/>
      <c r="D37" s="879"/>
      <c r="E37" s="879"/>
      <c r="F37" s="879"/>
      <c r="G37" s="879"/>
      <c r="H37" s="880"/>
      <c r="I37" s="266"/>
      <c r="J37" s="267"/>
      <c r="K37" s="268">
        <f>VLOOKUP(A37,EQUIPOS!A7:D187,4,FALSE)</f>
        <v>106043.60659483154</v>
      </c>
      <c r="L37" s="269"/>
      <c r="M37" s="270">
        <v>45</v>
      </c>
      <c r="N37" s="271">
        <f>K37/M37</f>
        <v>2356.5245909962564</v>
      </c>
    </row>
    <row r="38" spans="1:14">
      <c r="A38" t="s">
        <v>269</v>
      </c>
      <c r="B38" s="878" t="str">
        <f>VLOOKUP(A38,EQUIPOS!A8:D188,3,FALSE)</f>
        <v>Motoniveladora  potencia 215 HP, ancho de cuchilla 4,27 m, peso 18 ton.</v>
      </c>
      <c r="C38" s="879"/>
      <c r="D38" s="879"/>
      <c r="E38" s="879"/>
      <c r="F38" s="879"/>
      <c r="G38" s="879"/>
      <c r="H38" s="880"/>
      <c r="I38" s="266"/>
      <c r="J38" s="267"/>
      <c r="K38" s="268">
        <f>VLOOKUP(A38,EQUIPOS!A8:D188,4,FALSE)</f>
        <v>237724.12906973224</v>
      </c>
      <c r="L38" s="269"/>
      <c r="M38" s="270">
        <v>45</v>
      </c>
      <c r="N38" s="271">
        <f>K38/M38</f>
        <v>5282.7584237718274</v>
      </c>
    </row>
    <row r="39" spans="1:14">
      <c r="A39" t="s">
        <v>365</v>
      </c>
      <c r="B39" s="878" t="str">
        <f>VLOOKUP(A39,EQUIPOS!A9:D189,3,FALSE)</f>
        <v xml:space="preserve">Vibrocompatador, potencia 153 HP, peso 10 Ton. </v>
      </c>
      <c r="C39" s="879"/>
      <c r="D39" s="879"/>
      <c r="E39" s="879"/>
      <c r="F39" s="879"/>
      <c r="G39" s="879"/>
      <c r="H39" s="880"/>
      <c r="I39" s="881"/>
      <c r="J39" s="882"/>
      <c r="K39" s="268">
        <f>VLOOKUP(A39,EQUIPOS!A9:D189,4,FALSE)</f>
        <v>144623.83552474083</v>
      </c>
      <c r="L39" s="883">
        <v>45</v>
      </c>
      <c r="M39" s="884"/>
      <c r="N39" s="271">
        <f>K39/L39</f>
        <v>3213.8630116609074</v>
      </c>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N76*L42</f>
        <v>12.881512978578222</v>
      </c>
    </row>
    <row r="43" spans="1:14" ht="15.75" thickBot="1">
      <c r="B43" s="829" t="s">
        <v>953</v>
      </c>
      <c r="C43" s="830"/>
      <c r="D43" s="830"/>
      <c r="E43" s="830"/>
      <c r="F43" s="830"/>
      <c r="G43" s="830"/>
      <c r="H43" s="830"/>
      <c r="I43" s="830"/>
      <c r="J43" s="830"/>
      <c r="K43" s="830"/>
      <c r="L43" s="830"/>
      <c r="M43" s="831"/>
      <c r="N43" s="393">
        <f>SUM(N36:N42)</f>
        <v>15536.533498799679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550</v>
      </c>
      <c r="B48" s="43" t="str">
        <f>VLOOKUP(A48,MATERIALES!A4:D373,3,FALSE)</f>
        <v>Material seleccionado para Relleno</v>
      </c>
      <c r="C48" s="280"/>
      <c r="D48" s="280"/>
      <c r="E48" s="280"/>
      <c r="F48" s="280"/>
      <c r="G48" s="280"/>
      <c r="H48" s="280"/>
      <c r="I48" s="267"/>
      <c r="J48" s="223" t="str">
        <f>VLOOKUP(A48,MATERIALES!A4:D373,2,FALSE)</f>
        <v>m3</v>
      </c>
      <c r="K48" s="281">
        <v>1.25</v>
      </c>
      <c r="L48" s="266"/>
      <c r="M48" s="399">
        <f>VLOOKUP(A48,MATERIALES!A4:D395,4,FALSE)</f>
        <v>22383.060473744416</v>
      </c>
      <c r="N48" s="271">
        <f>K48*M48</f>
        <v>27978.825592180518</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27978.825592180518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1291</v>
      </c>
      <c r="B59" s="46" t="str">
        <f>VLOOKUP(A59,TRANSPORTE!A5:D104,3,FALSE)</f>
        <v>Transporte de material seleccionado para relleno</v>
      </c>
      <c r="C59" s="47"/>
      <c r="D59" s="47"/>
      <c r="E59" s="47"/>
      <c r="F59" s="47"/>
      <c r="G59" s="47"/>
      <c r="H59" s="287" t="s">
        <v>1999</v>
      </c>
      <c r="I59" s="278">
        <v>1.25</v>
      </c>
      <c r="J59" s="278">
        <v>1</v>
      </c>
      <c r="K59" s="278">
        <f>I59*J59</f>
        <v>1.25</v>
      </c>
      <c r="L59" s="916">
        <f>VLOOKUP(A59,TRANSPORTE!A5:D123,4,FALSE)</f>
        <v>1417.5203733168512</v>
      </c>
      <c r="M59" s="917"/>
      <c r="N59" s="290">
        <f>K59*L59</f>
        <v>1771.9004666460639</v>
      </c>
    </row>
    <row r="60" spans="1:14" ht="24.75" customHeight="1">
      <c r="B60" s="46"/>
      <c r="C60" s="316"/>
      <c r="D60" s="316"/>
      <c r="E60" s="316"/>
      <c r="F60" s="316"/>
      <c r="G60" s="316"/>
      <c r="H60" s="310"/>
      <c r="I60" s="398"/>
      <c r="J60" s="285"/>
      <c r="K60" s="278"/>
      <c r="L60" s="916"/>
      <c r="M60" s="917"/>
      <c r="N60" s="286"/>
    </row>
    <row r="61" spans="1:14">
      <c r="B61" s="46"/>
      <c r="C61" s="47"/>
      <c r="D61" s="47"/>
      <c r="E61" s="47"/>
      <c r="F61" s="47"/>
      <c r="G61" s="316"/>
      <c r="H61" s="310"/>
      <c r="I61" s="398"/>
      <c r="J61" s="285"/>
      <c r="K61" s="278"/>
      <c r="L61" s="916"/>
      <c r="M61" s="917"/>
      <c r="N61" s="290"/>
    </row>
    <row r="62" spans="1:14">
      <c r="B62" s="46"/>
      <c r="C62" s="47"/>
      <c r="D62" s="47"/>
      <c r="E62" s="47"/>
      <c r="F62" s="47"/>
      <c r="G62" s="47"/>
      <c r="H62" s="287"/>
      <c r="I62" s="278"/>
      <c r="J62" s="278"/>
      <c r="K62" s="278"/>
      <c r="L62" s="916"/>
      <c r="M62" s="917"/>
      <c r="N62" s="290"/>
    </row>
    <row r="63" spans="1:14">
      <c r="B63" s="46"/>
      <c r="C63" s="47"/>
      <c r="D63" s="47"/>
      <c r="E63" s="47"/>
      <c r="F63" s="47"/>
      <c r="G63" s="47"/>
      <c r="H63" s="287"/>
      <c r="I63" s="278"/>
      <c r="J63" s="278"/>
      <c r="K63" s="278"/>
      <c r="L63" s="916"/>
      <c r="M63" s="917"/>
      <c r="N63" s="290"/>
    </row>
    <row r="64" spans="1:14" ht="15.75" thickBot="1">
      <c r="B64" s="464"/>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SUM(N59:N64)</f>
        <v>1771.9004666460639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360</v>
      </c>
      <c r="N70" s="394">
        <f>K70/M70</f>
        <v>347.72497222222222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45931.335206555173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9186.2670413110354</v>
      </c>
      <c r="M83" s="865"/>
      <c r="N83" s="51"/>
    </row>
    <row r="84" spans="1:14">
      <c r="B84" s="89" t="s">
        <v>973</v>
      </c>
      <c r="C84" s="90"/>
      <c r="D84" s="90"/>
      <c r="E84" s="90"/>
      <c r="F84" s="90"/>
      <c r="G84" s="90"/>
      <c r="H84" s="90"/>
      <c r="I84" s="87"/>
      <c r="J84" s="88"/>
      <c r="K84" s="303">
        <v>0.05</v>
      </c>
      <c r="L84" s="864">
        <f>N78*K84</f>
        <v>2296.5667603277589</v>
      </c>
      <c r="M84" s="865"/>
      <c r="N84" s="51"/>
    </row>
    <row r="85" spans="1:14" ht="15.75" thickBot="1">
      <c r="B85" s="91" t="s">
        <v>974</v>
      </c>
      <c r="C85" s="92"/>
      <c r="D85" s="92"/>
      <c r="E85" s="92"/>
      <c r="F85" s="92"/>
      <c r="G85" s="92"/>
      <c r="H85" s="92"/>
      <c r="I85" s="93"/>
      <c r="J85" s="94"/>
      <c r="K85" s="304">
        <v>0.05</v>
      </c>
      <c r="L85" s="866">
        <f>N78*K85</f>
        <v>2296.5667603277589</v>
      </c>
      <c r="M85" s="867"/>
      <c r="N85" s="51"/>
    </row>
    <row r="86" spans="1:14" ht="15.75" thickBot="1">
      <c r="B86" s="829" t="s">
        <v>953</v>
      </c>
      <c r="C86" s="830"/>
      <c r="D86" s="830"/>
      <c r="E86" s="830"/>
      <c r="F86" s="830"/>
      <c r="G86" s="830"/>
      <c r="H86" s="830"/>
      <c r="I86" s="830"/>
      <c r="J86" s="830"/>
      <c r="K86" s="830"/>
      <c r="L86" s="830"/>
      <c r="M86" s="831"/>
      <c r="N86" s="52">
        <f>L83+L84+L85</f>
        <v>13779.400561966551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ROUND((N78+N86),0)</f>
        <v>59711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1444</v>
      </c>
      <c r="C31" s="81" t="s">
        <v>1446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129</v>
      </c>
      <c r="B36" s="878" t="str">
        <f>VLOOKUP(A36,EQUIPOS!A6:D186,3,FALSE)</f>
        <v xml:space="preserve">Buldozer, Potencia al volante de 140 HP, motor de 2200 RPM, longitud de hoja 4,80m. </v>
      </c>
      <c r="C36" s="879"/>
      <c r="D36" s="879"/>
      <c r="E36" s="879"/>
      <c r="F36" s="879"/>
      <c r="G36" s="879"/>
      <c r="H36" s="880"/>
      <c r="I36" s="266"/>
      <c r="J36" s="267"/>
      <c r="K36" s="268">
        <f>VLOOKUP(A36,EQUIPOS!A6:D186,4,FALSE)</f>
        <v>210172.76817264492</v>
      </c>
      <c r="L36" s="269"/>
      <c r="M36" s="270">
        <v>45</v>
      </c>
      <c r="N36" s="271">
        <f>K36/M36</f>
        <v>4670.5059593921096</v>
      </c>
    </row>
    <row r="37" spans="1:14">
      <c r="A37" s="113" t="s">
        <v>152</v>
      </c>
      <c r="B37" s="878" t="str">
        <f>VLOOKUP(A37,EQUIPOS!A7:D187,3,FALSE)</f>
        <v xml:space="preserve">Carrotanque de agua(1000 Galones) </v>
      </c>
      <c r="C37" s="879"/>
      <c r="D37" s="879"/>
      <c r="E37" s="879"/>
      <c r="F37" s="879"/>
      <c r="G37" s="879"/>
      <c r="H37" s="880"/>
      <c r="I37" s="266"/>
      <c r="J37" s="267"/>
      <c r="K37" s="268">
        <f>VLOOKUP(A37,EQUIPOS!A7:D187,4,FALSE)</f>
        <v>106043.60659483154</v>
      </c>
      <c r="L37" s="269"/>
      <c r="M37" s="270">
        <v>45</v>
      </c>
      <c r="N37" s="271">
        <f>K37/M37</f>
        <v>2356.5245909962564</v>
      </c>
    </row>
    <row r="38" spans="1:14">
      <c r="A38" t="s">
        <v>269</v>
      </c>
      <c r="B38" s="878" t="str">
        <f>VLOOKUP(A38,EQUIPOS!A8:D188,3,FALSE)</f>
        <v>Motoniveladora  potencia 215 HP, ancho de cuchilla 4,27 m, peso 18 ton.</v>
      </c>
      <c r="C38" s="879"/>
      <c r="D38" s="879"/>
      <c r="E38" s="879"/>
      <c r="F38" s="879"/>
      <c r="G38" s="879"/>
      <c r="H38" s="880"/>
      <c r="I38" s="266"/>
      <c r="J38" s="267"/>
      <c r="K38" s="268">
        <f>VLOOKUP(A38,EQUIPOS!A8:D188,4,FALSE)</f>
        <v>237724.12906973224</v>
      </c>
      <c r="L38" s="269"/>
      <c r="M38" s="270">
        <v>45</v>
      </c>
      <c r="N38" s="271">
        <f>K38/M38</f>
        <v>5282.7584237718274</v>
      </c>
    </row>
    <row r="39" spans="1:14">
      <c r="A39" t="s">
        <v>365</v>
      </c>
      <c r="B39" s="878" t="str">
        <f>VLOOKUP(A39,EQUIPOS!A9:D189,3,FALSE)</f>
        <v xml:space="preserve">Vibrocompatador, potencia 153 HP, peso 10 Ton. </v>
      </c>
      <c r="C39" s="879"/>
      <c r="D39" s="879"/>
      <c r="E39" s="879"/>
      <c r="F39" s="879"/>
      <c r="G39" s="879"/>
      <c r="H39" s="880"/>
      <c r="I39" s="881"/>
      <c r="J39" s="882"/>
      <c r="K39" s="268">
        <f>VLOOKUP(A39,EQUIPOS!A9:D189,4,FALSE)</f>
        <v>144623.83552474083</v>
      </c>
      <c r="L39" s="883">
        <v>45</v>
      </c>
      <c r="M39" s="884"/>
      <c r="N39" s="271">
        <f>K39/L39</f>
        <v>3213.8630116609074</v>
      </c>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N76*L42</f>
        <v>12.881512978578222</v>
      </c>
    </row>
    <row r="43" spans="1:14" ht="15.75" thickBot="1">
      <c r="B43" s="829" t="s">
        <v>953</v>
      </c>
      <c r="C43" s="830"/>
      <c r="D43" s="830"/>
      <c r="E43" s="830"/>
      <c r="F43" s="830"/>
      <c r="G43" s="830"/>
      <c r="H43" s="830"/>
      <c r="I43" s="830"/>
      <c r="J43" s="830"/>
      <c r="K43" s="830"/>
      <c r="L43" s="830"/>
      <c r="M43" s="831"/>
      <c r="N43" s="393">
        <f>SUM(N36:N42)</f>
        <v>15536.533498799679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1.25</v>
      </c>
      <c r="L48" s="266"/>
      <c r="M48" s="399">
        <f>VLOOKUP(A48,MATERIALES!A4:D395,4,FALSE)</f>
        <v>52264.446206193214</v>
      </c>
      <c r="N48" s="271">
        <f>K48*M48</f>
        <v>65330.557757741517</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65330.557757741517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916">
        <f>VLOOKUP(A59,TRANSPORTE!A5:D123,4,FALSE)</f>
        <v>1417.5203733168512</v>
      </c>
      <c r="M59" s="917"/>
      <c r="N59" s="290">
        <f>K59*L59</f>
        <v>1771.9004666460639</v>
      </c>
    </row>
    <row r="60" spans="1:14" ht="24.75" customHeight="1">
      <c r="B60" s="46"/>
      <c r="C60" s="316"/>
      <c r="D60" s="316"/>
      <c r="E60" s="316"/>
      <c r="F60" s="316"/>
      <c r="G60" s="316"/>
      <c r="H60" s="310"/>
      <c r="I60" s="398"/>
      <c r="J60" s="285"/>
      <c r="K60" s="278"/>
      <c r="L60" s="916"/>
      <c r="M60" s="917"/>
      <c r="N60" s="286"/>
    </row>
    <row r="61" spans="1:14">
      <c r="B61" s="46"/>
      <c r="C61" s="47"/>
      <c r="D61" s="47"/>
      <c r="E61" s="47"/>
      <c r="F61" s="47"/>
      <c r="G61" s="316"/>
      <c r="H61" s="310"/>
      <c r="I61" s="398"/>
      <c r="J61" s="285"/>
      <c r="K61" s="278"/>
      <c r="L61" s="916"/>
      <c r="M61" s="917"/>
      <c r="N61" s="290"/>
    </row>
    <row r="62" spans="1:14">
      <c r="B62" s="46"/>
      <c r="C62" s="47"/>
      <c r="D62" s="47"/>
      <c r="E62" s="47"/>
      <c r="F62" s="47"/>
      <c r="G62" s="47"/>
      <c r="H62" s="287"/>
      <c r="I62" s="278"/>
      <c r="J62" s="278"/>
      <c r="K62" s="278"/>
      <c r="L62" s="916"/>
      <c r="M62" s="917"/>
      <c r="N62" s="290"/>
    </row>
    <row r="63" spans="1:14">
      <c r="B63" s="46"/>
      <c r="C63" s="47"/>
      <c r="D63" s="47"/>
      <c r="E63" s="47"/>
      <c r="F63" s="47"/>
      <c r="G63" s="47"/>
      <c r="H63" s="287"/>
      <c r="I63" s="278"/>
      <c r="J63" s="278"/>
      <c r="K63" s="278"/>
      <c r="L63" s="916"/>
      <c r="M63" s="917"/>
      <c r="N63" s="290"/>
    </row>
    <row r="64" spans="1:14" ht="15.75" thickBot="1">
      <c r="B64" s="464"/>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SUM(N59:N64)</f>
        <v>1771.9004666460639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360</v>
      </c>
      <c r="N70" s="394">
        <f>K70/M70</f>
        <v>347.72497222222222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83283.067372116173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16656.613474423237</v>
      </c>
      <c r="M83" s="865"/>
      <c r="N83" s="51"/>
    </row>
    <row r="84" spans="1:14">
      <c r="B84" s="89" t="s">
        <v>973</v>
      </c>
      <c r="C84" s="90"/>
      <c r="D84" s="90"/>
      <c r="E84" s="90"/>
      <c r="F84" s="90"/>
      <c r="G84" s="90"/>
      <c r="H84" s="90"/>
      <c r="I84" s="87"/>
      <c r="J84" s="88"/>
      <c r="K84" s="303">
        <v>0.05</v>
      </c>
      <c r="L84" s="864">
        <f>N78*K84</f>
        <v>4164.1533686058092</v>
      </c>
      <c r="M84" s="865"/>
      <c r="N84" s="51"/>
    </row>
    <row r="85" spans="1:14" ht="15.75" thickBot="1">
      <c r="B85" s="91" t="s">
        <v>974</v>
      </c>
      <c r="C85" s="92"/>
      <c r="D85" s="92"/>
      <c r="E85" s="92"/>
      <c r="F85" s="92"/>
      <c r="G85" s="92"/>
      <c r="H85" s="92"/>
      <c r="I85" s="93"/>
      <c r="J85" s="94"/>
      <c r="K85" s="304">
        <v>0.05</v>
      </c>
      <c r="L85" s="866">
        <f>N78*K85</f>
        <v>4164.1533686058092</v>
      </c>
      <c r="M85" s="867"/>
      <c r="N85" s="51"/>
    </row>
    <row r="86" spans="1:14" ht="15.75" thickBot="1">
      <c r="B86" s="829" t="s">
        <v>953</v>
      </c>
      <c r="C86" s="830"/>
      <c r="D86" s="830"/>
      <c r="E86" s="830"/>
      <c r="F86" s="830"/>
      <c r="G86" s="830"/>
      <c r="H86" s="830"/>
      <c r="I86" s="830"/>
      <c r="J86" s="830"/>
      <c r="K86" s="830"/>
      <c r="L86" s="830"/>
      <c r="M86" s="831"/>
      <c r="N86" s="52">
        <f>L83+L84+L85</f>
        <v>24984.920211634857</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108267.98758375103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1445</v>
      </c>
      <c r="C31" s="81" t="s">
        <v>1447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129</v>
      </c>
      <c r="B36" s="878" t="str">
        <f>VLOOKUP(A36,EQUIPOS!A6:D186,3,FALSE)</f>
        <v xml:space="preserve">Buldozer, Potencia al volante de 140 HP, motor de 2200 RPM, longitud de hoja 4,80m. </v>
      </c>
      <c r="C36" s="879"/>
      <c r="D36" s="879"/>
      <c r="E36" s="879"/>
      <c r="F36" s="879"/>
      <c r="G36" s="879"/>
      <c r="H36" s="880"/>
      <c r="I36" s="266"/>
      <c r="J36" s="267"/>
      <c r="K36" s="268">
        <f>VLOOKUP(A36,EQUIPOS!A6:D186,4,FALSE)</f>
        <v>210172.76817264492</v>
      </c>
      <c r="L36" s="269"/>
      <c r="M36" s="270">
        <v>45</v>
      </c>
      <c r="N36" s="271">
        <f>K36/M36</f>
        <v>4670.5059593921096</v>
      </c>
    </row>
    <row r="37" spans="1:14">
      <c r="A37" s="113" t="s">
        <v>152</v>
      </c>
      <c r="B37" s="878" t="str">
        <f>VLOOKUP(A37,EQUIPOS!A7:D187,3,FALSE)</f>
        <v xml:space="preserve">Carrotanque de agua(1000 Galones) </v>
      </c>
      <c r="C37" s="879"/>
      <c r="D37" s="879"/>
      <c r="E37" s="879"/>
      <c r="F37" s="879"/>
      <c r="G37" s="879"/>
      <c r="H37" s="880"/>
      <c r="I37" s="266"/>
      <c r="J37" s="267"/>
      <c r="K37" s="268">
        <f>VLOOKUP(A37,EQUIPOS!A7:D187,4,FALSE)</f>
        <v>106043.60659483154</v>
      </c>
      <c r="L37" s="269"/>
      <c r="M37" s="270">
        <v>45</v>
      </c>
      <c r="N37" s="271">
        <f>K37/M37</f>
        <v>2356.5245909962564</v>
      </c>
    </row>
    <row r="38" spans="1:14">
      <c r="A38" t="s">
        <v>269</v>
      </c>
      <c r="B38" s="878" t="str">
        <f>VLOOKUP(A38,EQUIPOS!A8:D188,3,FALSE)</f>
        <v>Motoniveladora  potencia 215 HP, ancho de cuchilla 4,27 m, peso 18 ton.</v>
      </c>
      <c r="C38" s="879"/>
      <c r="D38" s="879"/>
      <c r="E38" s="879"/>
      <c r="F38" s="879"/>
      <c r="G38" s="879"/>
      <c r="H38" s="880"/>
      <c r="I38" s="266"/>
      <c r="J38" s="267"/>
      <c r="K38" s="268">
        <f>VLOOKUP(A38,EQUIPOS!A8:D188,4,FALSE)</f>
        <v>237724.12906973224</v>
      </c>
      <c r="L38" s="269"/>
      <c r="M38" s="270">
        <v>45</v>
      </c>
      <c r="N38" s="271">
        <f>K38/M38</f>
        <v>5282.7584237718274</v>
      </c>
    </row>
    <row r="39" spans="1:14">
      <c r="A39" t="s">
        <v>365</v>
      </c>
      <c r="B39" s="878" t="str">
        <f>VLOOKUP(A39,EQUIPOS!A9:D189,3,FALSE)</f>
        <v xml:space="preserve">Vibrocompatador, potencia 153 HP, peso 10 Ton. </v>
      </c>
      <c r="C39" s="879"/>
      <c r="D39" s="879"/>
      <c r="E39" s="879"/>
      <c r="F39" s="879"/>
      <c r="G39" s="879"/>
      <c r="H39" s="880"/>
      <c r="I39" s="881"/>
      <c r="J39" s="882"/>
      <c r="K39" s="268">
        <f>VLOOKUP(A39,EQUIPOS!A9:D189,4,FALSE)</f>
        <v>144623.83552474083</v>
      </c>
      <c r="L39" s="883">
        <v>45</v>
      </c>
      <c r="M39" s="884"/>
      <c r="N39" s="271">
        <f>K39/L39</f>
        <v>3213.8630116609074</v>
      </c>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t="s">
        <v>952</v>
      </c>
      <c r="C42" s="879"/>
      <c r="D42" s="879"/>
      <c r="E42" s="879"/>
      <c r="F42" s="879"/>
      <c r="G42" s="879"/>
      <c r="H42" s="880"/>
      <c r="I42" s="888"/>
      <c r="J42" s="889"/>
      <c r="K42" s="41"/>
      <c r="L42" s="890">
        <v>0.02</v>
      </c>
      <c r="M42" s="891"/>
      <c r="N42" s="105">
        <f>N76*L42</f>
        <v>12.881512978578222</v>
      </c>
    </row>
    <row r="43" spans="1:14" ht="15.75" thickBot="1">
      <c r="B43" s="829" t="s">
        <v>953</v>
      </c>
      <c r="C43" s="830"/>
      <c r="D43" s="830"/>
      <c r="E43" s="830"/>
      <c r="F43" s="830"/>
      <c r="G43" s="830"/>
      <c r="H43" s="830"/>
      <c r="I43" s="830"/>
      <c r="J43" s="830"/>
      <c r="K43" s="830"/>
      <c r="L43" s="830"/>
      <c r="M43" s="831"/>
      <c r="N43" s="393">
        <f>SUM(N36:N42)</f>
        <v>15536.533498799679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521</v>
      </c>
      <c r="B48" s="43" t="str">
        <f>VLOOKUP(A48,MATERIALES!A4:D373,3,FALSE)</f>
        <v xml:space="preserve">Material de Base </v>
      </c>
      <c r="C48" s="280"/>
      <c r="D48" s="280"/>
      <c r="E48" s="280"/>
      <c r="F48" s="280"/>
      <c r="G48" s="280"/>
      <c r="H48" s="280"/>
      <c r="I48" s="267"/>
      <c r="J48" s="223" t="str">
        <f>VLOOKUP(A48,MATERIALES!A4:D373,2,FALSE)</f>
        <v>m3</v>
      </c>
      <c r="K48" s="281">
        <v>1.25</v>
      </c>
      <c r="L48" s="266"/>
      <c r="M48" s="399">
        <f>VLOOKUP(A48,MATERIALES!A4:D395,4,FALSE)</f>
        <v>54945.175466473011</v>
      </c>
      <c r="N48" s="271">
        <f>K48*M48</f>
        <v>68681.469333091256</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68681.469333091256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916">
        <f>VLOOKUP(A59,TRANSPORTE!A5:D123,4,FALSE)</f>
        <v>1417.5203733168512</v>
      </c>
      <c r="M59" s="917"/>
      <c r="N59" s="290">
        <f>K59*L59</f>
        <v>1771.9004666460639</v>
      </c>
    </row>
    <row r="60" spans="1:14" ht="24.75" customHeight="1">
      <c r="B60" s="46"/>
      <c r="C60" s="316"/>
      <c r="D60" s="316"/>
      <c r="E60" s="316"/>
      <c r="F60" s="316"/>
      <c r="G60" s="316"/>
      <c r="H60" s="310"/>
      <c r="I60" s="398"/>
      <c r="J60" s="285"/>
      <c r="K60" s="278"/>
      <c r="L60" s="916"/>
      <c r="M60" s="917"/>
      <c r="N60" s="286"/>
    </row>
    <row r="61" spans="1:14">
      <c r="B61" s="46"/>
      <c r="C61" s="47"/>
      <c r="D61" s="47"/>
      <c r="E61" s="47"/>
      <c r="F61" s="47"/>
      <c r="G61" s="316"/>
      <c r="H61" s="310"/>
      <c r="I61" s="398"/>
      <c r="J61" s="285"/>
      <c r="K61" s="278"/>
      <c r="L61" s="916"/>
      <c r="M61" s="917"/>
      <c r="N61" s="290"/>
    </row>
    <row r="62" spans="1:14">
      <c r="B62" s="46"/>
      <c r="C62" s="47"/>
      <c r="D62" s="47"/>
      <c r="E62" s="47"/>
      <c r="F62" s="47"/>
      <c r="G62" s="47"/>
      <c r="H62" s="287"/>
      <c r="I62" s="278"/>
      <c r="J62" s="278"/>
      <c r="K62" s="278"/>
      <c r="L62" s="916"/>
      <c r="M62" s="917"/>
      <c r="N62" s="290"/>
    </row>
    <row r="63" spans="1:14">
      <c r="B63" s="46"/>
      <c r="C63" s="47"/>
      <c r="D63" s="47"/>
      <c r="E63" s="47"/>
      <c r="F63" s="47"/>
      <c r="G63" s="47"/>
      <c r="H63" s="287"/>
      <c r="I63" s="278"/>
      <c r="J63" s="278"/>
      <c r="K63" s="278"/>
      <c r="L63" s="916"/>
      <c r="M63" s="917"/>
      <c r="N63" s="290"/>
    </row>
    <row r="64" spans="1:14" ht="15.75" thickBot="1">
      <c r="B64" s="464"/>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SUM(N59:N64)</f>
        <v>1771.9004666460639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360</v>
      </c>
      <c r="N70" s="394">
        <f>K70/M70</f>
        <v>347.72497222222222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86633.978947465905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17326.795789493182</v>
      </c>
      <c r="M83" s="865"/>
      <c r="N83" s="51"/>
    </row>
    <row r="84" spans="1:14">
      <c r="B84" s="89" t="s">
        <v>973</v>
      </c>
      <c r="C84" s="90"/>
      <c r="D84" s="90"/>
      <c r="E84" s="90"/>
      <c r="F84" s="90"/>
      <c r="G84" s="90"/>
      <c r="H84" s="90"/>
      <c r="I84" s="87"/>
      <c r="J84" s="88"/>
      <c r="K84" s="303">
        <v>0.05</v>
      </c>
      <c r="L84" s="864">
        <f>N78*K84</f>
        <v>4331.6989473732956</v>
      </c>
      <c r="M84" s="865"/>
      <c r="N84" s="51"/>
    </row>
    <row r="85" spans="1:14" ht="15.75" thickBot="1">
      <c r="B85" s="91" t="s">
        <v>974</v>
      </c>
      <c r="C85" s="92"/>
      <c r="D85" s="92"/>
      <c r="E85" s="92"/>
      <c r="F85" s="92"/>
      <c r="G85" s="92"/>
      <c r="H85" s="92"/>
      <c r="I85" s="93"/>
      <c r="J85" s="94"/>
      <c r="K85" s="304">
        <v>0.05</v>
      </c>
      <c r="L85" s="866">
        <f>N78*K85</f>
        <v>4331.6989473732956</v>
      </c>
      <c r="M85" s="867"/>
      <c r="N85" s="51"/>
    </row>
    <row r="86" spans="1:14" ht="15.75" thickBot="1">
      <c r="B86" s="829" t="s">
        <v>953</v>
      </c>
      <c r="C86" s="830"/>
      <c r="D86" s="830"/>
      <c r="E86" s="830"/>
      <c r="F86" s="830"/>
      <c r="G86" s="830"/>
      <c r="H86" s="830"/>
      <c r="I86" s="830"/>
      <c r="J86" s="830"/>
      <c r="K86" s="830"/>
      <c r="L86" s="830"/>
      <c r="M86" s="831"/>
      <c r="N86" s="52">
        <f>L83+L84+L85</f>
        <v>25990.193684239777</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112624.17263170567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1019</v>
      </c>
      <c r="C31" s="81" t="s">
        <v>1956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129</v>
      </c>
      <c r="B36" s="878" t="str">
        <f>VLOOKUP(A36,EQUIPOS!A6:D154,3,FALSE)</f>
        <v xml:space="preserve">Buldozer, Potencia al volante de 140 HP, motor de 2200 RPM, longitud de hoja 4,80m. </v>
      </c>
      <c r="C36" s="879"/>
      <c r="D36" s="879"/>
      <c r="E36" s="879"/>
      <c r="F36" s="879"/>
      <c r="G36" s="879"/>
      <c r="H36" s="880"/>
      <c r="I36" s="266"/>
      <c r="J36" s="267"/>
      <c r="K36" s="268">
        <f>VLOOKUP(A36,EQUIPOS!A6:D163,4,FALSE)</f>
        <v>210172.76817264492</v>
      </c>
      <c r="L36" s="269"/>
      <c r="M36" s="270">
        <v>400</v>
      </c>
      <c r="N36" s="271">
        <f>K36/M36</f>
        <v>525.4319204316123</v>
      </c>
    </row>
    <row r="37" spans="1:14">
      <c r="A37" s="113" t="s">
        <v>152</v>
      </c>
      <c r="B37" s="878" t="str">
        <f>VLOOKUP(A37,EQUIPOS!A7:D154,3,FALSE)</f>
        <v xml:space="preserve">Carrotanque de agua(1000 Galones) </v>
      </c>
      <c r="C37" s="879"/>
      <c r="D37" s="879"/>
      <c r="E37" s="879"/>
      <c r="F37" s="879"/>
      <c r="G37" s="879"/>
      <c r="H37" s="880"/>
      <c r="I37" s="266"/>
      <c r="J37" s="267"/>
      <c r="K37" s="268">
        <f>VLOOKUP(A37,EQUIPOS!A7:D164,4,FALSE)</f>
        <v>106043.60659483154</v>
      </c>
      <c r="L37" s="269"/>
      <c r="M37" s="270">
        <v>200</v>
      </c>
      <c r="N37" s="271">
        <f>K37/M37</f>
        <v>530.21803297415772</v>
      </c>
    </row>
    <row r="38" spans="1:14">
      <c r="A38" t="s">
        <v>269</v>
      </c>
      <c r="B38" s="878" t="str">
        <f>VLOOKUP(A38,EQUIPOS!A8:D154,3,FALSE)</f>
        <v>Motoniveladora  potencia 215 HP, ancho de cuchilla 4,27 m, peso 18 ton.</v>
      </c>
      <c r="C38" s="879"/>
      <c r="D38" s="879"/>
      <c r="E38" s="879"/>
      <c r="F38" s="879"/>
      <c r="G38" s="879"/>
      <c r="H38" s="880"/>
      <c r="I38" s="266"/>
      <c r="J38" s="267"/>
      <c r="K38" s="268">
        <f>VLOOKUP(A38,EQUIPOS!A8:D165,4,FALSE)</f>
        <v>237724.12906973224</v>
      </c>
      <c r="L38" s="269"/>
      <c r="M38" s="270">
        <v>200</v>
      </c>
      <c r="N38" s="271">
        <f>K38/M38</f>
        <v>1188.6206453486611</v>
      </c>
    </row>
    <row r="39" spans="1:14">
      <c r="A39" t="s">
        <v>365</v>
      </c>
      <c r="B39" s="878" t="str">
        <f>VLOOKUP(A39,EQUIPOS!A9:D155,3,FALSE)</f>
        <v xml:space="preserve">Vibrocompatador, potencia 153 HP, peso 10 Ton. </v>
      </c>
      <c r="C39" s="879"/>
      <c r="D39" s="879"/>
      <c r="E39" s="879"/>
      <c r="F39" s="879"/>
      <c r="G39" s="879"/>
      <c r="H39" s="880"/>
      <c r="I39" s="881"/>
      <c r="J39" s="882"/>
      <c r="K39" s="268">
        <f>VLOOKUP(A39,EQUIPOS!A9:D166,4,FALSE)</f>
        <v>144623.83552474083</v>
      </c>
      <c r="L39" s="883">
        <v>200</v>
      </c>
      <c r="M39" s="884"/>
      <c r="N39" s="271">
        <f>K39/L39</f>
        <v>723.11917762370422</v>
      </c>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0.02</v>
      </c>
      <c r="N41" s="343">
        <f>N76*M41</f>
        <v>2.8983404201801002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2970.2881167983155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1600</v>
      </c>
      <c r="N70" s="394">
        <f>K70/M70</f>
        <v>66.678902259004985</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1600</v>
      </c>
      <c r="N71" s="394">
        <f>K71/M71</f>
        <v>78.238118749999998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144.917021009005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3115.2051378073206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623.04102756146415</v>
      </c>
      <c r="M83" s="865"/>
      <c r="N83" s="51"/>
    </row>
    <row r="84" spans="1:14">
      <c r="B84" s="89" t="s">
        <v>973</v>
      </c>
      <c r="C84" s="90"/>
      <c r="D84" s="90"/>
      <c r="E84" s="90"/>
      <c r="F84" s="90"/>
      <c r="G84" s="90"/>
      <c r="H84" s="90"/>
      <c r="I84" s="87"/>
      <c r="J84" s="88"/>
      <c r="K84" s="303">
        <v>0.05</v>
      </c>
      <c r="L84" s="864">
        <f>N78*K84</f>
        <v>155.76025689036604</v>
      </c>
      <c r="M84" s="865"/>
      <c r="N84" s="51"/>
    </row>
    <row r="85" spans="1:14" ht="15.75" thickBot="1">
      <c r="B85" s="91" t="s">
        <v>974</v>
      </c>
      <c r="C85" s="92"/>
      <c r="D85" s="92"/>
      <c r="E85" s="92"/>
      <c r="F85" s="92"/>
      <c r="G85" s="92"/>
      <c r="H85" s="92"/>
      <c r="I85" s="93"/>
      <c r="J85" s="94"/>
      <c r="K85" s="304">
        <v>0.05</v>
      </c>
      <c r="L85" s="866">
        <f>N78*K85</f>
        <v>155.76025689036604</v>
      </c>
      <c r="M85" s="867"/>
      <c r="N85" s="51"/>
    </row>
    <row r="86" spans="1:14" ht="15.75" thickBot="1">
      <c r="B86" s="829" t="s">
        <v>953</v>
      </c>
      <c r="C86" s="830"/>
      <c r="D86" s="830"/>
      <c r="E86" s="830"/>
      <c r="F86" s="830"/>
      <c r="G86" s="830"/>
      <c r="H86" s="830"/>
      <c r="I86" s="830"/>
      <c r="J86" s="830"/>
      <c r="K86" s="830"/>
      <c r="L86" s="830"/>
      <c r="M86" s="831"/>
      <c r="N86" s="52">
        <f>L83+L84+L85</f>
        <v>934.56154134219616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4049.7666791495167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1020</v>
      </c>
      <c r="C31" s="81" t="s">
        <v>1198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2.31867233614408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876</v>
      </c>
      <c r="B48" s="43" t="str">
        <f>VLOOKUP(A48,MATERIALES!A4:D373,3,FALSE)</f>
        <v>Geotextil T-2400 O Similar (Proveedores Lafayet, Pavco, Geomatrix, Tensar, Omnes U Otros)</v>
      </c>
      <c r="C48" s="280"/>
      <c r="D48" s="280"/>
      <c r="E48" s="280"/>
      <c r="F48" s="280"/>
      <c r="G48" s="280"/>
      <c r="H48" s="280"/>
      <c r="I48" s="267"/>
      <c r="J48" s="223" t="str">
        <f>VLOOKUP(A48,MATERIALES!A4:D373,2,FALSE)</f>
        <v>m2</v>
      </c>
      <c r="K48" s="281">
        <v>1.2</v>
      </c>
      <c r="L48" s="266"/>
      <c r="M48" s="401">
        <f>VLOOKUP(A48,MATERIALES!A4:D395,4,FALSE)</f>
        <v>5425.1819680824656</v>
      </c>
      <c r="N48" s="271">
        <f>K48*M48</f>
        <v>6510.2183616989587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6510.2183616989587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1000</v>
      </c>
      <c r="N71" s="394">
        <f>K71/M71</f>
        <v>125.18098999999999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231.86723361440798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6744.404267649511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1348.8808535299022</v>
      </c>
      <c r="M83" s="865"/>
      <c r="N83" s="51"/>
    </row>
    <row r="84" spans="1:14">
      <c r="B84" s="89" t="s">
        <v>973</v>
      </c>
      <c r="C84" s="90"/>
      <c r="D84" s="90"/>
      <c r="E84" s="90"/>
      <c r="F84" s="90"/>
      <c r="G84" s="90"/>
      <c r="H84" s="90"/>
      <c r="I84" s="87"/>
      <c r="J84" s="88"/>
      <c r="K84" s="303">
        <v>0.05</v>
      </c>
      <c r="L84" s="864">
        <f>N78*K84</f>
        <v>337.22021338247555</v>
      </c>
      <c r="M84" s="865"/>
      <c r="N84" s="51"/>
    </row>
    <row r="85" spans="1:14" ht="15.75" thickBot="1">
      <c r="B85" s="91" t="s">
        <v>974</v>
      </c>
      <c r="C85" s="92"/>
      <c r="D85" s="92"/>
      <c r="E85" s="92"/>
      <c r="F85" s="92"/>
      <c r="G85" s="92"/>
      <c r="H85" s="92"/>
      <c r="I85" s="93"/>
      <c r="J85" s="94"/>
      <c r="K85" s="304">
        <v>0.05</v>
      </c>
      <c r="L85" s="866">
        <f>N78*K85</f>
        <v>337.22021338247555</v>
      </c>
      <c r="M85" s="867"/>
      <c r="N85" s="51"/>
    </row>
    <row r="86" spans="1:14" ht="15.75" thickBot="1">
      <c r="B86" s="829" t="s">
        <v>953</v>
      </c>
      <c r="C86" s="830"/>
      <c r="D86" s="830"/>
      <c r="E86" s="830"/>
      <c r="F86" s="830"/>
      <c r="G86" s="830"/>
      <c r="H86" s="830"/>
      <c r="I86" s="830"/>
      <c r="J86" s="830"/>
      <c r="K86" s="830"/>
      <c r="L86" s="830"/>
      <c r="M86" s="831"/>
      <c r="N86" s="52">
        <f>L83+L84+L85</f>
        <v>2023.3212802948533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8767.7255479443647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1021</v>
      </c>
      <c r="C31" s="81" t="s">
        <v>1448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2.31867233614408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889</v>
      </c>
      <c r="B48" s="43" t="str">
        <f>VLOOKUP(A48,MATERIALES!A4:D373,3,FALSE)</f>
        <v>Geotextil T-2100 O Similar (Proveedores Pavco, Lafayet, Geomatrix, Tensar, Omnes U Otros)</v>
      </c>
      <c r="C48" s="280"/>
      <c r="D48" s="280"/>
      <c r="E48" s="280"/>
      <c r="F48" s="280"/>
      <c r="G48" s="280"/>
      <c r="H48" s="280"/>
      <c r="I48" s="267"/>
      <c r="J48" s="223" t="str">
        <f>VLOOKUP(A48,MATERIALES!A4:D373,2,FALSE)</f>
        <v>m2</v>
      </c>
      <c r="K48" s="281">
        <v>1.1000000000000001</v>
      </c>
      <c r="L48" s="266"/>
      <c r="M48" s="401">
        <v>5077.6000000000004</v>
      </c>
      <c r="N48" s="271">
        <f>K48*M48</f>
        <v>5585.3600000000006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294">
        <v>1000</v>
      </c>
      <c r="N70" s="394">
        <f>K70/M70</f>
        <v>125.18098999999999</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231.86723361440798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1163.9091811901105</v>
      </c>
      <c r="M83" s="865"/>
      <c r="N83" s="51"/>
    </row>
    <row r="84" spans="1:14">
      <c r="B84" s="89" t="s">
        <v>973</v>
      </c>
      <c r="C84" s="90"/>
      <c r="D84" s="90"/>
      <c r="E84" s="90"/>
      <c r="F84" s="90"/>
      <c r="G84" s="90"/>
      <c r="H84" s="90"/>
      <c r="I84" s="87"/>
      <c r="J84" s="88"/>
      <c r="K84" s="303">
        <v>0.05</v>
      </c>
      <c r="L84" s="864">
        <f>N78*K84</f>
        <v>290.97729529752763</v>
      </c>
      <c r="M84" s="865"/>
      <c r="N84" s="51"/>
    </row>
    <row r="85" spans="1:14" ht="15.75" thickBot="1">
      <c r="B85" s="91" t="s">
        <v>974</v>
      </c>
      <c r="C85" s="92"/>
      <c r="D85" s="92"/>
      <c r="E85" s="92"/>
      <c r="F85" s="92"/>
      <c r="G85" s="92"/>
      <c r="H85" s="92"/>
      <c r="I85" s="93"/>
      <c r="J85" s="94"/>
      <c r="K85" s="304">
        <v>0.05</v>
      </c>
      <c r="L85" s="866">
        <f>N78*K85</f>
        <v>290.97729529752763</v>
      </c>
      <c r="M85" s="867"/>
      <c r="N85" s="51"/>
    </row>
    <row r="86" spans="1:14" ht="15.75" thickBot="1">
      <c r="B86" s="829" t="s">
        <v>953</v>
      </c>
      <c r="C86" s="830"/>
      <c r="D86" s="830"/>
      <c r="E86" s="830"/>
      <c r="F86" s="830"/>
      <c r="G86" s="830"/>
      <c r="H86" s="830"/>
      <c r="I86" s="830"/>
      <c r="J86" s="830"/>
      <c r="K86" s="830"/>
      <c r="L86" s="830"/>
      <c r="M86" s="831"/>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1449</v>
      </c>
      <c r="C31" s="81" t="s">
        <v>1450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2.31867233614408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466</v>
      </c>
      <c r="B48" s="43" t="str">
        <f>VLOOKUP(A48,MATERIALES!A4:D373,3,FALSE)</f>
        <v>Geomalla Biaxial Para Refuerzo Pbx-11</v>
      </c>
      <c r="C48" s="280"/>
      <c r="D48" s="280"/>
      <c r="E48" s="280"/>
      <c r="F48" s="280"/>
      <c r="G48" s="280"/>
      <c r="H48" s="280"/>
      <c r="I48" s="267"/>
      <c r="J48" s="223" t="str">
        <f>VLOOKUP(A48,MATERIALES!A4:D373,2,FALSE)</f>
        <v>m2</v>
      </c>
      <c r="K48" s="281">
        <v>1.2</v>
      </c>
      <c r="L48" s="266"/>
      <c r="M48" s="401">
        <f>VLOOKUP(A48,MATERIALES!A4:D395,4,FALSE)</f>
        <v>7074.8454505401432</v>
      </c>
      <c r="N48" s="271">
        <f>K48*M48</f>
        <v>8489.8145406481708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8489.8145406481708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1000</v>
      </c>
      <c r="N71" s="394">
        <f>K71/M71</f>
        <v>125.18098999999999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231.86723361440798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8724.0004465987222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1744.8000893197445</v>
      </c>
      <c r="M83" s="865"/>
      <c r="N83" s="51"/>
    </row>
    <row r="84" spans="1:14">
      <c r="B84" s="89" t="s">
        <v>973</v>
      </c>
      <c r="C84" s="90"/>
      <c r="D84" s="90"/>
      <c r="E84" s="90"/>
      <c r="F84" s="90"/>
      <c r="G84" s="90"/>
      <c r="H84" s="90"/>
      <c r="I84" s="87"/>
      <c r="J84" s="88"/>
      <c r="K84" s="303">
        <v>0.05</v>
      </c>
      <c r="L84" s="864">
        <f>N78*K84</f>
        <v>436.20002232993613</v>
      </c>
      <c r="M84" s="865"/>
      <c r="N84" s="51"/>
    </row>
    <row r="85" spans="1:14" ht="15.75" thickBot="1">
      <c r="B85" s="91" t="s">
        <v>974</v>
      </c>
      <c r="C85" s="92"/>
      <c r="D85" s="92"/>
      <c r="E85" s="92"/>
      <c r="F85" s="92"/>
      <c r="G85" s="92"/>
      <c r="H85" s="92"/>
      <c r="I85" s="93"/>
      <c r="J85" s="94"/>
      <c r="K85" s="304">
        <v>0.05</v>
      </c>
      <c r="L85" s="866">
        <f>N78*K85</f>
        <v>436.20002232993613</v>
      </c>
      <c r="M85" s="867"/>
      <c r="N85" s="51"/>
    </row>
    <row r="86" spans="1:14" ht="15.75" thickBot="1">
      <c r="B86" s="829" t="s">
        <v>953</v>
      </c>
      <c r="C86" s="830"/>
      <c r="D86" s="830"/>
      <c r="E86" s="830"/>
      <c r="F86" s="830"/>
      <c r="G86" s="830"/>
      <c r="H86" s="830"/>
      <c r="I86" s="830"/>
      <c r="J86" s="830"/>
      <c r="K86" s="830"/>
      <c r="L86" s="830"/>
      <c r="M86" s="831"/>
      <c r="N86" s="52">
        <f>L83+L84+L85</f>
        <v>2617.2001339796166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11341.200580578339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1451</v>
      </c>
      <c r="C31" s="81" t="s">
        <v>1452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2.31867233614408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2.31867233614408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907</v>
      </c>
      <c r="B48" s="43" t="str">
        <f>VLOOKUP(A48,MATERIALES!A4:D373,3,FALSE)</f>
        <v>Geomalla Forgrid UX100</v>
      </c>
      <c r="C48" s="280"/>
      <c r="D48" s="280"/>
      <c r="E48" s="280"/>
      <c r="F48" s="280"/>
      <c r="G48" s="280"/>
      <c r="H48" s="280"/>
      <c r="I48" s="267"/>
      <c r="J48" s="223" t="str">
        <f>VLOOKUP(A48,MATERIALES!A4:D373,2,FALSE)</f>
        <v>M2</v>
      </c>
      <c r="K48" s="281">
        <v>1.3</v>
      </c>
      <c r="L48" s="266"/>
      <c r="M48" s="401">
        <f>VLOOKUP(A48,MATERIALES!A4:D395,4,FALSE)</f>
        <v>15680.306503360607</v>
      </c>
      <c r="N48" s="271">
        <f>K48*M48</f>
        <v>20384.398454368791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20384.398454368791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1000</v>
      </c>
      <c r="N71" s="394">
        <f>K71/M71</f>
        <v>125.18098999999999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231.86723361440798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20618.584360319343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4123.7168720638683</v>
      </c>
      <c r="M83" s="865"/>
      <c r="N83" s="51"/>
    </row>
    <row r="84" spans="1:14">
      <c r="B84" s="89" t="s">
        <v>973</v>
      </c>
      <c r="C84" s="90"/>
      <c r="D84" s="90"/>
      <c r="E84" s="90"/>
      <c r="F84" s="90"/>
      <c r="G84" s="90"/>
      <c r="H84" s="90"/>
      <c r="I84" s="87"/>
      <c r="J84" s="88"/>
      <c r="K84" s="303">
        <v>0.05</v>
      </c>
      <c r="L84" s="864">
        <f>N78*K84</f>
        <v>1030.9292180159671</v>
      </c>
      <c r="M84" s="865"/>
      <c r="N84" s="51"/>
    </row>
    <row r="85" spans="1:14" ht="15.75" thickBot="1">
      <c r="B85" s="91" t="s">
        <v>974</v>
      </c>
      <c r="C85" s="92"/>
      <c r="D85" s="92"/>
      <c r="E85" s="92"/>
      <c r="F85" s="92"/>
      <c r="G85" s="92"/>
      <c r="H85" s="92"/>
      <c r="I85" s="93"/>
      <c r="J85" s="94"/>
      <c r="K85" s="304">
        <v>0.05</v>
      </c>
      <c r="L85" s="866">
        <f>N78*K85</f>
        <v>1030.9292180159671</v>
      </c>
      <c r="M85" s="867"/>
      <c r="N85" s="51"/>
    </row>
    <row r="86" spans="1:14" ht="15.75" thickBot="1">
      <c r="B86" s="829" t="s">
        <v>953</v>
      </c>
      <c r="C86" s="830"/>
      <c r="D86" s="830"/>
      <c r="E86" s="830"/>
      <c r="F86" s="830"/>
      <c r="G86" s="830"/>
      <c r="H86" s="830"/>
      <c r="I86" s="830"/>
      <c r="J86" s="830"/>
      <c r="K86" s="830"/>
      <c r="L86" s="830"/>
      <c r="M86" s="831"/>
      <c r="N86" s="52">
        <f>L83+L84+L85</f>
        <v>6185.5753080958029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26804.159668415145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topLeftCell="A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1022</v>
      </c>
      <c r="C31" s="81" t="s">
        <v>1453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303</v>
      </c>
      <c r="B36" s="878" t="str">
        <f>VLOOKUP(A36,EQUIPOS!A6:D154,3,FALSE)</f>
        <v>Retrocargador, pala de 1,1 m3 de capacidad, profundidad de excavación de 4.400 mm y una altura de 5.680 mm</v>
      </c>
      <c r="C36" s="879"/>
      <c r="D36" s="879"/>
      <c r="E36" s="879"/>
      <c r="F36" s="879"/>
      <c r="G36" s="879"/>
      <c r="H36" s="880"/>
      <c r="I36" s="266"/>
      <c r="J36" s="267"/>
      <c r="K36" s="268">
        <f>VLOOKUP(A36,EQUIPOS!A6:D163,4,FALSE)</f>
        <v>124655.54892440571</v>
      </c>
      <c r="L36" s="269"/>
      <c r="M36" s="270">
        <v>250</v>
      </c>
      <c r="N36" s="271">
        <f>K36/M36</f>
        <v>498.62219569762283</v>
      </c>
    </row>
    <row r="37" spans="1:14">
      <c r="A37" s="113" t="s">
        <v>373</v>
      </c>
      <c r="B37" s="878" t="str">
        <f>VLOOKUP(A37,EQUIPOS!A7:D154,3,FALSE)</f>
        <v>Volqueta 6 m3</v>
      </c>
      <c r="C37" s="879"/>
      <c r="D37" s="879"/>
      <c r="E37" s="879"/>
      <c r="F37" s="879"/>
      <c r="G37" s="879"/>
      <c r="H37" s="880"/>
      <c r="I37" s="266"/>
      <c r="J37" s="267"/>
      <c r="K37" s="268">
        <f>VLOOKUP(A37,EQUIPOS!A7:D164,4,FALSE)</f>
        <v>58265.717909248102</v>
      </c>
      <c r="L37" s="269"/>
      <c r="M37" s="270">
        <v>250</v>
      </c>
      <c r="N37" s="271">
        <f>K37/M37</f>
        <v>233.06287163699241</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0.05</v>
      </c>
      <c r="N41" s="343">
        <f>N76*M41</f>
        <v>5.7966808403601995</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737.48174817497545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2000</v>
      </c>
      <c r="N70" s="394">
        <f>K70/M70</f>
        <v>53.343121807203993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2000</v>
      </c>
      <c r="N71" s="394">
        <f>K71/M71</f>
        <v>62.590494999999997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115.93361680720399</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853.41536498217943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170.6830729964359</v>
      </c>
      <c r="M83" s="865"/>
      <c r="N83" s="51"/>
    </row>
    <row r="84" spans="1:14">
      <c r="B84" s="89" t="s">
        <v>973</v>
      </c>
      <c r="C84" s="90"/>
      <c r="D84" s="90"/>
      <c r="E84" s="90"/>
      <c r="F84" s="90"/>
      <c r="G84" s="90"/>
      <c r="H84" s="90"/>
      <c r="I84" s="87"/>
      <c r="J84" s="88"/>
      <c r="K84" s="303">
        <v>0.05</v>
      </c>
      <c r="L84" s="864">
        <f>N78*K84</f>
        <v>42.670768249108974</v>
      </c>
      <c r="M84" s="865"/>
      <c r="N84" s="51"/>
    </row>
    <row r="85" spans="1:14" ht="15.75" thickBot="1">
      <c r="B85" s="91" t="s">
        <v>974</v>
      </c>
      <c r="C85" s="92"/>
      <c r="D85" s="92"/>
      <c r="E85" s="92"/>
      <c r="F85" s="92"/>
      <c r="G85" s="92"/>
      <c r="H85" s="92"/>
      <c r="I85" s="93"/>
      <c r="J85" s="94"/>
      <c r="K85" s="304">
        <v>0.05</v>
      </c>
      <c r="L85" s="866">
        <f>N78*K85</f>
        <v>42.670768249108974</v>
      </c>
      <c r="M85" s="867"/>
      <c r="N85" s="51"/>
    </row>
    <row r="86" spans="1:14" ht="15.75" thickBot="1">
      <c r="B86" s="829" t="s">
        <v>953</v>
      </c>
      <c r="C86" s="830"/>
      <c r="D86" s="830"/>
      <c r="E86" s="830"/>
      <c r="F86" s="830"/>
      <c r="G86" s="830"/>
      <c r="H86" s="830"/>
      <c r="I86" s="830"/>
      <c r="J86" s="830"/>
      <c r="K86" s="830"/>
      <c r="L86" s="830"/>
      <c r="M86" s="831"/>
      <c r="N86" s="52">
        <f>L83+L84+L85</f>
        <v>256.02460949465382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1109.4399744768332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1456</v>
      </c>
      <c r="C31" s="81" t="s">
        <v>1457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35</v>
      </c>
      <c r="N36" s="271">
        <f>K36/M36</f>
        <v>3029.8173312809013</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35</v>
      </c>
      <c r="N37" s="271">
        <f>K37/M37</f>
        <v>6792.1179734209209</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35</v>
      </c>
      <c r="N38" s="271">
        <f>K38/M38</f>
        <v>4132.1095864211666</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0.02</v>
      </c>
      <c r="N41" s="343">
        <f>N76*M41</f>
        <v>16.561945258171999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13970.606836381163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74.983252587043793</v>
      </c>
      <c r="N48" s="271">
        <f>K48*M48</f>
        <v>1874.5813146760947</v>
      </c>
    </row>
    <row r="49" spans="1:14">
      <c r="A49" t="s">
        <v>804</v>
      </c>
      <c r="B49" s="43" t="str">
        <f>VLOOKUP(A49,MATERIALES!A5:D373,3,FALSE)</f>
        <v>Cemento gris</v>
      </c>
      <c r="C49" s="280"/>
      <c r="D49" s="280"/>
      <c r="E49" s="280"/>
      <c r="F49" s="280"/>
      <c r="G49" s="280"/>
      <c r="H49" s="280"/>
      <c r="I49" s="267"/>
      <c r="J49" s="223" t="str">
        <f>VLOOKUP(A49,MATERIALES!A5:D373,2,FALSE)</f>
        <v>kg</v>
      </c>
      <c r="K49" s="281">
        <v>80</v>
      </c>
      <c r="L49" s="266"/>
      <c r="M49" s="401">
        <f>VLOOKUP(A49,MATERIALES!A5:D396,4,FALSE)</f>
        <v>435.33992566473216</v>
      </c>
      <c r="N49" s="271">
        <f>K49*M49</f>
        <v>34827.194053178573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36701.775367854665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280</v>
      </c>
      <c r="N71" s="394">
        <f>K71/M71</f>
        <v>447.07496428571426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828.09726290859999</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51500.479467144432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10300.095893428886</v>
      </c>
      <c r="M83" s="865"/>
      <c r="N83" s="51"/>
    </row>
    <row r="84" spans="1:14">
      <c r="B84" s="89" t="s">
        <v>973</v>
      </c>
      <c r="C84" s="90"/>
      <c r="D84" s="90"/>
      <c r="E84" s="90"/>
      <c r="F84" s="90"/>
      <c r="G84" s="90"/>
      <c r="H84" s="90"/>
      <c r="I84" s="87"/>
      <c r="J84" s="88"/>
      <c r="K84" s="303">
        <v>0.05</v>
      </c>
      <c r="L84" s="864">
        <f>N78*K84</f>
        <v>2575.0239733572216</v>
      </c>
      <c r="M84" s="865"/>
      <c r="N84" s="51"/>
    </row>
    <row r="85" spans="1:14" ht="15.75" thickBot="1">
      <c r="B85" s="91" t="s">
        <v>974</v>
      </c>
      <c r="C85" s="92"/>
      <c r="D85" s="92"/>
      <c r="E85" s="92"/>
      <c r="F85" s="92"/>
      <c r="G85" s="92"/>
      <c r="H85" s="92"/>
      <c r="I85" s="93"/>
      <c r="J85" s="94"/>
      <c r="K85" s="304">
        <v>0.05</v>
      </c>
      <c r="L85" s="866">
        <f>N78*K85</f>
        <v>2575.0239733572216</v>
      </c>
      <c r="M85" s="867"/>
      <c r="N85" s="51"/>
    </row>
    <row r="86" spans="1:14" ht="15.75" thickBot="1">
      <c r="B86" s="829" t="s">
        <v>953</v>
      </c>
      <c r="C86" s="830"/>
      <c r="D86" s="830"/>
      <c r="E86" s="830"/>
      <c r="F86" s="830"/>
      <c r="G86" s="830"/>
      <c r="H86" s="830"/>
      <c r="I86" s="830"/>
      <c r="J86" s="830"/>
      <c r="K86" s="830"/>
      <c r="L86" s="830"/>
      <c r="M86" s="831"/>
      <c r="N86" s="52">
        <f>L83+L84+L85</f>
        <v>15450.14384014333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66950.623307287766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1458</v>
      </c>
      <c r="C31" s="81" t="s">
        <v>1459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35</v>
      </c>
      <c r="N36" s="271">
        <f>K36/M36</f>
        <v>3029.8173312809013</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35</v>
      </c>
      <c r="N37" s="271">
        <f>K37/M37</f>
        <v>6792.1179734209209</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35</v>
      </c>
      <c r="N38" s="271">
        <f>K38/M38</f>
        <v>4132.1095864211666</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0.02</v>
      </c>
      <c r="N41" s="343">
        <f>N76*M41</f>
        <v>16.561945258171999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13970.606836381163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74.983252587043793</v>
      </c>
      <c r="N48" s="271">
        <f>K48*M48</f>
        <v>1874.5813146760947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1874.5813146760947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280</v>
      </c>
      <c r="N71" s="394">
        <f>K71/M71</f>
        <v>447.07496428571426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828.09726290859999</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16673.285413965856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3334.6570827931714</v>
      </c>
      <c r="M83" s="865"/>
      <c r="N83" s="51"/>
    </row>
    <row r="84" spans="1:14">
      <c r="B84" s="89" t="s">
        <v>973</v>
      </c>
      <c r="C84" s="90"/>
      <c r="D84" s="90"/>
      <c r="E84" s="90"/>
      <c r="F84" s="90"/>
      <c r="G84" s="90"/>
      <c r="H84" s="90"/>
      <c r="I84" s="87"/>
      <c r="J84" s="88"/>
      <c r="K84" s="303">
        <v>0.05</v>
      </c>
      <c r="L84" s="864">
        <f>N78*K84</f>
        <v>833.66427069829285</v>
      </c>
      <c r="M84" s="865"/>
      <c r="N84" s="51"/>
    </row>
    <row r="85" spans="1:14" ht="15.75" thickBot="1">
      <c r="B85" s="91" t="s">
        <v>974</v>
      </c>
      <c r="C85" s="92"/>
      <c r="D85" s="92"/>
      <c r="E85" s="92"/>
      <c r="F85" s="92"/>
      <c r="G85" s="92"/>
      <c r="H85" s="92"/>
      <c r="I85" s="93"/>
      <c r="J85" s="94"/>
      <c r="K85" s="304">
        <v>0.05</v>
      </c>
      <c r="L85" s="866">
        <f>N78*K85</f>
        <v>833.66427069829285</v>
      </c>
      <c r="M85" s="867"/>
      <c r="N85" s="51"/>
    </row>
    <row r="86" spans="1:14" ht="15.75" thickBot="1">
      <c r="B86" s="829" t="s">
        <v>953</v>
      </c>
      <c r="C86" s="830"/>
      <c r="D86" s="830"/>
      <c r="E86" s="830"/>
      <c r="F86" s="830"/>
      <c r="G86" s="830"/>
      <c r="H86" s="830"/>
      <c r="I86" s="830"/>
      <c r="J86" s="830"/>
      <c r="K86" s="830"/>
      <c r="L86" s="830"/>
      <c r="M86" s="831"/>
      <c r="N86" s="52">
        <f>L83+L84+L85</f>
        <v>5001.9856241897569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21675.271038155613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1460</v>
      </c>
      <c r="C31" s="81" t="s">
        <v>1461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435.33992566473216</v>
      </c>
      <c r="N48" s="271">
        <f>K48*M48</f>
        <v>435.33992566473216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435.33992566473216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829" t="s">
        <v>953</v>
      </c>
      <c r="C76" s="830"/>
      <c r="D76" s="830"/>
      <c r="E76" s="830"/>
      <c r="F76" s="830"/>
      <c r="G76" s="830"/>
      <c r="H76" s="830"/>
      <c r="I76" s="872"/>
      <c r="J76" s="872"/>
      <c r="K76" s="872"/>
      <c r="L76" s="872"/>
      <c r="M76" s="873"/>
      <c r="N76" s="300">
        <f>SUM(N70:N75)</f>
        <v>0</v>
      </c>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435.33992566473216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87.067985132946433</v>
      </c>
      <c r="M83" s="865"/>
      <c r="N83" s="51"/>
    </row>
    <row r="84" spans="1:14">
      <c r="B84" s="89" t="s">
        <v>973</v>
      </c>
      <c r="C84" s="90"/>
      <c r="D84" s="90"/>
      <c r="E84" s="90"/>
      <c r="F84" s="90"/>
      <c r="G84" s="90"/>
      <c r="H84" s="90"/>
      <c r="I84" s="87"/>
      <c r="J84" s="88"/>
      <c r="K84" s="303">
        <v>0.05</v>
      </c>
      <c r="L84" s="864">
        <f>N78*K84</f>
        <v>21.766996283236608</v>
      </c>
      <c r="M84" s="865"/>
      <c r="N84" s="51"/>
    </row>
    <row r="85" spans="1:14" ht="15.75" thickBot="1">
      <c r="B85" s="91" t="s">
        <v>974</v>
      </c>
      <c r="C85" s="92"/>
      <c r="D85" s="92"/>
      <c r="E85" s="92"/>
      <c r="F85" s="92"/>
      <c r="G85" s="92"/>
      <c r="H85" s="92"/>
      <c r="I85" s="93"/>
      <c r="J85" s="94"/>
      <c r="K85" s="304">
        <v>0.05</v>
      </c>
      <c r="L85" s="866">
        <f>N78*K85</f>
        <v>21.766996283236608</v>
      </c>
      <c r="M85" s="867"/>
      <c r="N85" s="51"/>
    </row>
    <row r="86" spans="1:14" ht="15.75" thickBot="1">
      <c r="B86" s="829" t="s">
        <v>953</v>
      </c>
      <c r="C86" s="830"/>
      <c r="D86" s="830"/>
      <c r="E86" s="830"/>
      <c r="F86" s="830"/>
      <c r="G86" s="830"/>
      <c r="H86" s="830"/>
      <c r="I86" s="830"/>
      <c r="J86" s="830"/>
      <c r="K86" s="830"/>
      <c r="L86" s="830"/>
      <c r="M86" s="831"/>
      <c r="N86" s="52">
        <f>L83+L84+L85</f>
        <v>130.60197769941965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565.94190336415181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28"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1462</v>
      </c>
      <c r="C31" s="81" t="s">
        <v>1463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35</v>
      </c>
      <c r="N36" s="271">
        <f>K36/M36</f>
        <v>3029.8173312809013</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35</v>
      </c>
      <c r="N37" s="271">
        <f>K37/M37</f>
        <v>6792.1179734209209</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35</v>
      </c>
      <c r="N38" s="271">
        <f>K38/M38</f>
        <v>4132.1095864211666</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0.02</v>
      </c>
      <c r="N41" s="343">
        <f>N76*M41</f>
        <v>16.561945258171999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13970.606836381163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402</v>
      </c>
      <c r="B48" s="43" t="str">
        <f>VLOOKUP(A48,MATERIALES!A4:D373,3,FALSE)</f>
        <v>Cal</v>
      </c>
      <c r="C48" s="280"/>
      <c r="D48" s="280"/>
      <c r="E48" s="280"/>
      <c r="F48" s="280"/>
      <c r="G48" s="280"/>
      <c r="H48" s="280"/>
      <c r="I48" s="267"/>
      <c r="J48" s="223" t="str">
        <f>VLOOKUP(A48,MATERIALES!A4:D373,2,FALSE)</f>
        <v>kg</v>
      </c>
      <c r="K48" s="281">
        <v>80</v>
      </c>
      <c r="L48" s="266"/>
      <c r="M48" s="401">
        <f>VLOOKUP(A48,MATERIALES!A4:D395,4,FALSE)</f>
        <v>769.54027263967805</v>
      </c>
      <c r="N48" s="271">
        <f>K48*M48</f>
        <v>61563.22181117424</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74.983252587043793</v>
      </c>
      <c r="N49" s="271">
        <f>K49*M49</f>
        <v>1874.5813146760947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63437.803125850332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280</v>
      </c>
      <c r="N71" s="394">
        <f>K71/M71</f>
        <v>447.07496428571426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828.09726290859999</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78236.5072251401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15647.301445028021</v>
      </c>
      <c r="M83" s="865"/>
      <c r="N83" s="51"/>
    </row>
    <row r="84" spans="1:14">
      <c r="B84" s="89" t="s">
        <v>973</v>
      </c>
      <c r="C84" s="90"/>
      <c r="D84" s="90"/>
      <c r="E84" s="90"/>
      <c r="F84" s="90"/>
      <c r="G84" s="90"/>
      <c r="H84" s="90"/>
      <c r="I84" s="87"/>
      <c r="J84" s="88"/>
      <c r="K84" s="303">
        <v>0.05</v>
      </c>
      <c r="L84" s="864">
        <f>N78*K84</f>
        <v>3911.8253612570052</v>
      </c>
      <c r="M84" s="865"/>
      <c r="N84" s="51"/>
    </row>
    <row r="85" spans="1:14" ht="15.75" thickBot="1">
      <c r="B85" s="91" t="s">
        <v>974</v>
      </c>
      <c r="C85" s="92"/>
      <c r="D85" s="92"/>
      <c r="E85" s="92"/>
      <c r="F85" s="92"/>
      <c r="G85" s="92"/>
      <c r="H85" s="92"/>
      <c r="I85" s="93"/>
      <c r="J85" s="94"/>
      <c r="K85" s="304">
        <v>0.05</v>
      </c>
      <c r="L85" s="866">
        <f>N78*K85</f>
        <v>3911.8253612570052</v>
      </c>
      <c r="M85" s="867"/>
      <c r="N85" s="51"/>
    </row>
    <row r="86" spans="1:14" ht="15.75" thickBot="1">
      <c r="B86" s="829" t="s">
        <v>953</v>
      </c>
      <c r="C86" s="830"/>
      <c r="D86" s="830"/>
      <c r="E86" s="830"/>
      <c r="F86" s="830"/>
      <c r="G86" s="830"/>
      <c r="H86" s="830"/>
      <c r="I86" s="830"/>
      <c r="J86" s="830"/>
      <c r="K86" s="830"/>
      <c r="L86" s="830"/>
      <c r="M86" s="831"/>
      <c r="N86" s="52">
        <f>L83+L84+L85</f>
        <v>23470.952167542029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101707.45939268213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topLeftCell="A70"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1465</v>
      </c>
      <c r="C31" s="81" t="s">
        <v>1874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35</v>
      </c>
      <c r="N36" s="271">
        <f>K36/M36</f>
        <v>3029.8173312809013</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35</v>
      </c>
      <c r="N37" s="271">
        <f>K37/M37</f>
        <v>6792.1179734209209</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35</v>
      </c>
      <c r="N38" s="271">
        <f>K38/M38</f>
        <v>4132.1095864211666</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0.02</v>
      </c>
      <c r="N41" s="343">
        <f>N75*M41</f>
        <v>16.561945258171999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13970.606836381163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74.983252587043793</v>
      </c>
      <c r="N48" s="271">
        <f>K48*M48</f>
        <v>1874.5813146760947</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1874.5813146760947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B58" s="46"/>
      <c r="C58" s="316"/>
      <c r="D58" s="316"/>
      <c r="E58" s="316"/>
      <c r="F58" s="316"/>
      <c r="G58" s="316"/>
      <c r="H58" s="310"/>
      <c r="I58" s="278"/>
      <c r="J58" s="285"/>
      <c r="K58" s="278"/>
      <c r="L58" s="916"/>
      <c r="M58" s="917"/>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280</v>
      </c>
      <c r="N69" s="394">
        <f>K69/M69</f>
        <v>381.02229862288567</v>
      </c>
      <c r="O69" s="106"/>
    </row>
    <row r="70" spans="1:15">
      <c r="A70" t="s">
        <v>7</v>
      </c>
      <c r="B70" s="49" t="str">
        <f>VLOOKUP(A70,'MANO DE OBRA'!A8:D69,3,FALSE)</f>
        <v>Obrero (2)</v>
      </c>
      <c r="C70" s="47"/>
      <c r="D70" s="47"/>
      <c r="E70" s="47"/>
      <c r="F70" s="47"/>
      <c r="G70" s="47"/>
      <c r="H70" s="47"/>
      <c r="I70" s="291">
        <f>K70/J70*100</f>
        <v>67665.399999999994</v>
      </c>
      <c r="J70" s="292">
        <v>185</v>
      </c>
      <c r="K70" s="293">
        <f>VLOOKUP(A70,'MANO DE OBRA'!A8:D100,4,FALSE)</f>
        <v>125180.98999999999</v>
      </c>
      <c r="L70" s="50"/>
      <c r="M70" s="298">
        <v>280</v>
      </c>
      <c r="N70" s="394">
        <f>K70/M70</f>
        <v>447.07496428571426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829" t="s">
        <v>953</v>
      </c>
      <c r="C75" s="830"/>
      <c r="D75" s="830"/>
      <c r="E75" s="830"/>
      <c r="F75" s="830"/>
      <c r="G75" s="830"/>
      <c r="H75" s="830"/>
      <c r="I75" s="872"/>
      <c r="J75" s="872"/>
      <c r="K75" s="872"/>
      <c r="L75" s="872"/>
      <c r="M75" s="873"/>
      <c r="N75" s="300">
        <f>SUM(N69:N74)</f>
        <v>828.09726290859999</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16673.285413965856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3334.6570827931714</v>
      </c>
      <c r="M82" s="865"/>
      <c r="N82" s="51"/>
    </row>
    <row r="83" spans="1:14">
      <c r="B83" s="89" t="s">
        <v>973</v>
      </c>
      <c r="C83" s="90"/>
      <c r="D83" s="90"/>
      <c r="E83" s="90"/>
      <c r="F83" s="90"/>
      <c r="G83" s="90"/>
      <c r="H83" s="90"/>
      <c r="I83" s="87"/>
      <c r="J83" s="88"/>
      <c r="K83" s="303">
        <v>0.05</v>
      </c>
      <c r="L83" s="864">
        <f>N77*K83</f>
        <v>833.66427069829285</v>
      </c>
      <c r="M83" s="865"/>
      <c r="N83" s="51"/>
    </row>
    <row r="84" spans="1:14" ht="15.75" thickBot="1">
      <c r="B84" s="91" t="s">
        <v>974</v>
      </c>
      <c r="C84" s="92"/>
      <c r="D84" s="92"/>
      <c r="E84" s="92"/>
      <c r="F84" s="92"/>
      <c r="G84" s="92"/>
      <c r="H84" s="92"/>
      <c r="I84" s="93"/>
      <c r="J84" s="94"/>
      <c r="K84" s="304">
        <v>0.05</v>
      </c>
      <c r="L84" s="866">
        <f>N77*K84</f>
        <v>833.66427069829285</v>
      </c>
      <c r="M84" s="867"/>
      <c r="N84" s="51"/>
    </row>
    <row r="85" spans="1:14" ht="15.75" thickBot="1">
      <c r="B85" s="829" t="s">
        <v>953</v>
      </c>
      <c r="C85" s="830"/>
      <c r="D85" s="830"/>
      <c r="E85" s="830"/>
      <c r="F85" s="830"/>
      <c r="G85" s="830"/>
      <c r="H85" s="830"/>
      <c r="I85" s="830"/>
      <c r="J85" s="830"/>
      <c r="K85" s="830"/>
      <c r="L85" s="830"/>
      <c r="M85" s="831"/>
      <c r="N85" s="52">
        <f>L82+L83+L84</f>
        <v>5001.9856241897569</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21675.271038155613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2" t="s">
        <v>2218</v>
      </c>
      <c r="C104" s="833"/>
      <c r="D104" s="833"/>
      <c r="E104" s="833"/>
      <c r="F104" s="833"/>
      <c r="G104" s="833"/>
      <c r="H104" s="833"/>
      <c r="I104" s="833"/>
      <c r="J104" s="833"/>
      <c r="K104" s="833"/>
      <c r="L104" s="833"/>
      <c r="M104" s="833"/>
      <c r="N104" s="834"/>
    </row>
    <row r="105" spans="2:14" ht="15" customHeight="1">
      <c r="B105" s="832"/>
      <c r="C105" s="833"/>
      <c r="D105" s="833"/>
      <c r="E105" s="833"/>
      <c r="F105" s="833"/>
      <c r="G105" s="833"/>
      <c r="H105" s="833"/>
      <c r="I105" s="833"/>
      <c r="J105" s="833"/>
      <c r="K105" s="833"/>
      <c r="L105" s="833"/>
      <c r="M105" s="833"/>
      <c r="N105" s="834"/>
    </row>
    <row r="106" spans="2:14" ht="30" customHeight="1">
      <c r="B106" s="835" t="s">
        <v>2219</v>
      </c>
      <c r="C106" s="836"/>
      <c r="D106" s="836"/>
      <c r="E106" s="836"/>
      <c r="F106" s="836"/>
      <c r="G106" s="836"/>
      <c r="H106" s="836"/>
      <c r="I106" s="836"/>
      <c r="J106" s="836"/>
      <c r="K106" s="836"/>
      <c r="L106" s="836"/>
      <c r="M106" s="836"/>
      <c r="N106" s="837"/>
    </row>
    <row r="107" spans="2:14">
      <c r="B107" s="835"/>
      <c r="C107" s="836"/>
      <c r="D107" s="836"/>
      <c r="E107" s="836"/>
      <c r="F107" s="836"/>
      <c r="G107" s="836"/>
      <c r="H107" s="836"/>
      <c r="I107" s="836"/>
      <c r="J107" s="836"/>
      <c r="K107" s="836"/>
      <c r="L107" s="836"/>
      <c r="M107" s="836"/>
      <c r="N107" s="837"/>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5"/>
      <c r="K117" s="895"/>
      <c r="L117" s="895"/>
      <c r="M117" s="895"/>
      <c r="N117" s="896"/>
    </row>
    <row r="118" spans="2:14" ht="15.75" thickBot="1">
      <c r="B118" s="260" t="s">
        <v>2221</v>
      </c>
      <c r="C118" s="392"/>
      <c r="D118" s="392"/>
      <c r="E118" s="57"/>
      <c r="F118" s="57"/>
      <c r="G118" s="57"/>
      <c r="H118" s="57"/>
      <c r="I118" s="57"/>
      <c r="J118" s="897"/>
      <c r="K118" s="897"/>
      <c r="L118" s="897"/>
      <c r="M118" s="897"/>
      <c r="N118" s="89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ht="21" customHeight="1">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1466</v>
      </c>
      <c r="C31" s="81" t="s">
        <v>1467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402</v>
      </c>
      <c r="B48" s="43" t="str">
        <f>VLOOKUP(A48,MATERIALES!A4:D373,3,FALSE)</f>
        <v>Cal</v>
      </c>
      <c r="C48" s="280"/>
      <c r="D48" s="280"/>
      <c r="E48" s="280"/>
      <c r="F48" s="280"/>
      <c r="G48" s="280"/>
      <c r="H48" s="280"/>
      <c r="I48" s="267"/>
      <c r="J48" s="223" t="str">
        <f>VLOOKUP(A48,MATERIALES!A4:D373,2,FALSE)</f>
        <v>kg</v>
      </c>
      <c r="K48" s="281">
        <v>1</v>
      </c>
      <c r="L48" s="266"/>
      <c r="M48" s="401">
        <f>VLOOKUP(A48,MATERIALES!A4:D395,4,FALSE)</f>
        <v>769.54027263967805</v>
      </c>
      <c r="N48" s="271">
        <f>K48*M48</f>
        <v>769.54027263967805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769.54027263967805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829" t="s">
        <v>953</v>
      </c>
      <c r="C76" s="830"/>
      <c r="D76" s="830"/>
      <c r="E76" s="830"/>
      <c r="F76" s="830"/>
      <c r="G76" s="830"/>
      <c r="H76" s="830"/>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769.54027263967805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153.90805452793563</v>
      </c>
      <c r="M83" s="865"/>
      <c r="N83" s="51"/>
    </row>
    <row r="84" spans="1:14">
      <c r="B84" s="89" t="s">
        <v>973</v>
      </c>
      <c r="C84" s="90"/>
      <c r="D84" s="90"/>
      <c r="E84" s="90"/>
      <c r="F84" s="90"/>
      <c r="G84" s="90"/>
      <c r="H84" s="90"/>
      <c r="I84" s="87"/>
      <c r="J84" s="88"/>
      <c r="K84" s="303">
        <v>0.05</v>
      </c>
      <c r="L84" s="864">
        <f>N78*K84</f>
        <v>38.477013631983908</v>
      </c>
      <c r="M84" s="865"/>
      <c r="N84" s="51"/>
    </row>
    <row r="85" spans="1:14" ht="15.75" thickBot="1">
      <c r="B85" s="91" t="s">
        <v>974</v>
      </c>
      <c r="C85" s="92"/>
      <c r="D85" s="92"/>
      <c r="E85" s="92"/>
      <c r="F85" s="92"/>
      <c r="G85" s="92"/>
      <c r="H85" s="92"/>
      <c r="I85" s="93"/>
      <c r="J85" s="94"/>
      <c r="K85" s="304">
        <v>0.05</v>
      </c>
      <c r="L85" s="866">
        <f>N78*K85</f>
        <v>38.477013631983908</v>
      </c>
      <c r="M85" s="867"/>
      <c r="N85" s="51"/>
    </row>
    <row r="86" spans="1:14" ht="15.75" thickBot="1">
      <c r="B86" s="829" t="s">
        <v>953</v>
      </c>
      <c r="C86" s="830"/>
      <c r="D86" s="830"/>
      <c r="E86" s="830"/>
      <c r="F86" s="830"/>
      <c r="G86" s="830"/>
      <c r="H86" s="830"/>
      <c r="I86" s="830"/>
      <c r="J86" s="830"/>
      <c r="K86" s="830"/>
      <c r="L86" s="830"/>
      <c r="M86" s="831"/>
      <c r="N86" s="52">
        <f>L83+L84+L85</f>
        <v>230.86208179190345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1000.4023544315814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7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1023</v>
      </c>
      <c r="C31" s="81" t="s">
        <v>1199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600</v>
      </c>
      <c r="N36" s="271">
        <f>K36/M36</f>
        <v>176.73934432471924</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600</v>
      </c>
      <c r="N37" s="271">
        <f>K37/M37</f>
        <v>396.20688178288708</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600</v>
      </c>
      <c r="N38" s="271">
        <f>K38/M38</f>
        <v>241.03972587456806</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N75*M41</f>
        <v>0.48305673669668325</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814.46900871887101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774</v>
      </c>
      <c r="B48" s="43" t="str">
        <f>VLOOKUP(A48,MATERIALES!A5:D373,3,FALSE)</f>
        <v>Agua</v>
      </c>
      <c r="C48" s="280"/>
      <c r="D48" s="280"/>
      <c r="E48" s="280"/>
      <c r="F48" s="280"/>
      <c r="G48" s="280"/>
      <c r="H48" s="280"/>
      <c r="I48" s="267"/>
      <c r="J48" s="223" t="str">
        <f>VLOOKUP(A48,MATERIALES!A4:D373,2,FALSE)</f>
        <v>lt</v>
      </c>
      <c r="K48" s="281">
        <v>3</v>
      </c>
      <c r="L48" s="266"/>
      <c r="M48" s="401">
        <f>VLOOKUP(A48,MATERIALES!A5:D396,4,FALSE)</f>
        <v>74.983252587043793</v>
      </c>
      <c r="N48" s="271">
        <f>K48*M48</f>
        <v>224.94975776113137</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224.94975776113137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B58" s="46"/>
      <c r="C58" s="316"/>
      <c r="D58" s="316"/>
      <c r="E58" s="316"/>
      <c r="F58" s="316"/>
      <c r="G58" s="316"/>
      <c r="H58" s="310"/>
      <c r="I58" s="278"/>
      <c r="J58" s="285"/>
      <c r="K58" s="278"/>
      <c r="L58" s="916"/>
      <c r="M58" s="917"/>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4800</v>
      </c>
      <c r="N69" s="394">
        <f>K69/M69</f>
        <v>22.226300753001663</v>
      </c>
      <c r="O69" s="106"/>
    </row>
    <row r="70" spans="1:15">
      <c r="A70" t="s">
        <v>7</v>
      </c>
      <c r="B70" s="49" t="str">
        <f>VLOOKUP(A70,'MANO DE OBRA'!A8:D69,3,FALSE)</f>
        <v>Obrero (2)</v>
      </c>
      <c r="C70" s="47"/>
      <c r="D70" s="47"/>
      <c r="E70" s="47"/>
      <c r="F70" s="47"/>
      <c r="G70" s="47"/>
      <c r="H70" s="47"/>
      <c r="I70" s="291">
        <f>K70/J70*100</f>
        <v>67665.399999999994</v>
      </c>
      <c r="J70" s="292">
        <v>185</v>
      </c>
      <c r="K70" s="293">
        <f>VLOOKUP(A70,'MANO DE OBRA'!A8:D100,4,FALSE)</f>
        <v>125180.98999999999</v>
      </c>
      <c r="L70" s="50"/>
      <c r="M70" s="298">
        <v>4800</v>
      </c>
      <c r="N70" s="394">
        <f>K70/M70</f>
        <v>26.079372916666664</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829" t="s">
        <v>953</v>
      </c>
      <c r="C75" s="830"/>
      <c r="D75" s="830"/>
      <c r="E75" s="830"/>
      <c r="F75" s="830"/>
      <c r="G75" s="830"/>
      <c r="H75" s="830"/>
      <c r="I75" s="872"/>
      <c r="J75" s="872"/>
      <c r="K75" s="872"/>
      <c r="L75" s="872"/>
      <c r="M75" s="873"/>
      <c r="N75" s="300">
        <f>SUM(N69:N74)</f>
        <v>48.305673669668323</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1087.7244401496707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217.54488802993416</v>
      </c>
      <c r="M82" s="865"/>
      <c r="N82" s="51"/>
    </row>
    <row r="83" spans="1:14">
      <c r="B83" s="89" t="s">
        <v>973</v>
      </c>
      <c r="C83" s="90"/>
      <c r="D83" s="90"/>
      <c r="E83" s="90"/>
      <c r="F83" s="90"/>
      <c r="G83" s="90"/>
      <c r="H83" s="90"/>
      <c r="I83" s="87"/>
      <c r="J83" s="88"/>
      <c r="K83" s="303">
        <v>0.05</v>
      </c>
      <c r="L83" s="864">
        <f>N77*K83</f>
        <v>54.386222007483539</v>
      </c>
      <c r="M83" s="865"/>
      <c r="N83" s="51"/>
    </row>
    <row r="84" spans="1:14" ht="15.75" thickBot="1">
      <c r="B84" s="91" t="s">
        <v>974</v>
      </c>
      <c r="C84" s="92"/>
      <c r="D84" s="92"/>
      <c r="E84" s="92"/>
      <c r="F84" s="92"/>
      <c r="G84" s="92"/>
      <c r="H84" s="92"/>
      <c r="I84" s="93"/>
      <c r="J84" s="94"/>
      <c r="K84" s="304">
        <v>0.05</v>
      </c>
      <c r="L84" s="866">
        <f>N77*K84</f>
        <v>54.386222007483539</v>
      </c>
      <c r="M84" s="867"/>
      <c r="N84" s="51"/>
    </row>
    <row r="85" spans="1:14" ht="15.75" thickBot="1">
      <c r="B85" s="829" t="s">
        <v>953</v>
      </c>
      <c r="C85" s="830"/>
      <c r="D85" s="830"/>
      <c r="E85" s="830"/>
      <c r="F85" s="830"/>
      <c r="G85" s="830"/>
      <c r="H85" s="830"/>
      <c r="I85" s="830"/>
      <c r="J85" s="830"/>
      <c r="K85" s="830"/>
      <c r="L85" s="830"/>
      <c r="M85" s="831"/>
      <c r="N85" s="52">
        <f>L82+L83+L84</f>
        <v>326.31733204490121</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1414.0417721945719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2" t="s">
        <v>2218</v>
      </c>
      <c r="C104" s="833"/>
      <c r="D104" s="833"/>
      <c r="E104" s="833"/>
      <c r="F104" s="833"/>
      <c r="G104" s="833"/>
      <c r="H104" s="833"/>
      <c r="I104" s="833"/>
      <c r="J104" s="833"/>
      <c r="K104" s="833"/>
      <c r="L104" s="833"/>
      <c r="M104" s="833"/>
      <c r="N104" s="834"/>
    </row>
    <row r="105" spans="2:14" ht="15" customHeight="1">
      <c r="B105" s="832"/>
      <c r="C105" s="833"/>
      <c r="D105" s="833"/>
      <c r="E105" s="833"/>
      <c r="F105" s="833"/>
      <c r="G105" s="833"/>
      <c r="H105" s="833"/>
      <c r="I105" s="833"/>
      <c r="J105" s="833"/>
      <c r="K105" s="833"/>
      <c r="L105" s="833"/>
      <c r="M105" s="833"/>
      <c r="N105" s="834"/>
    </row>
    <row r="106" spans="2:14" ht="30" customHeight="1">
      <c r="B106" s="835" t="s">
        <v>2219</v>
      </c>
      <c r="C106" s="836"/>
      <c r="D106" s="836"/>
      <c r="E106" s="836"/>
      <c r="F106" s="836"/>
      <c r="G106" s="836"/>
      <c r="H106" s="836"/>
      <c r="I106" s="836"/>
      <c r="J106" s="836"/>
      <c r="K106" s="836"/>
      <c r="L106" s="836"/>
      <c r="M106" s="836"/>
      <c r="N106" s="837"/>
    </row>
    <row r="107" spans="2:14">
      <c r="B107" s="835"/>
      <c r="C107" s="836"/>
      <c r="D107" s="836"/>
      <c r="E107" s="836"/>
      <c r="F107" s="836"/>
      <c r="G107" s="836"/>
      <c r="H107" s="836"/>
      <c r="I107" s="836"/>
      <c r="J107" s="836"/>
      <c r="K107" s="836"/>
      <c r="L107" s="836"/>
      <c r="M107" s="836"/>
      <c r="N107" s="837"/>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5"/>
      <c r="K117" s="895"/>
      <c r="L117" s="895"/>
      <c r="M117" s="895"/>
      <c r="N117" s="896"/>
    </row>
    <row r="118" spans="2:14" ht="15.75" thickBot="1">
      <c r="B118" s="260" t="s">
        <v>2221</v>
      </c>
      <c r="C118" s="392"/>
      <c r="D118" s="392"/>
      <c r="E118" s="57"/>
      <c r="F118" s="57"/>
      <c r="G118" s="57"/>
      <c r="H118" s="57"/>
      <c r="I118" s="57"/>
      <c r="J118" s="897"/>
      <c r="K118" s="897"/>
      <c r="L118" s="897"/>
      <c r="M118" s="897"/>
      <c r="N118" s="89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1024</v>
      </c>
      <c r="C31" s="81" t="s">
        <v>1200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45</v>
      </c>
      <c r="N37" s="271">
        <f>K37/M37</f>
        <v>5282.7584237718274</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0.02</v>
      </c>
      <c r="N41" s="343">
        <f>N75*M41</f>
        <v>12.881512978578222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10866.027539407569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74.983252587043793</v>
      </c>
      <c r="N48" s="271">
        <f>K48*M48</f>
        <v>1874.5813146760947</v>
      </c>
    </row>
    <row r="49" spans="1:14">
      <c r="A49" s="108" t="s">
        <v>519</v>
      </c>
      <c r="B49" s="43" t="str">
        <f>VLOOKUP(A49,MATERIALES!A6:D373,3,FALSE)</f>
        <v xml:space="preserve">Material  de afirmado de la Zona </v>
      </c>
      <c r="C49" s="280"/>
      <c r="D49" s="280"/>
      <c r="E49" s="280"/>
      <c r="F49" s="280"/>
      <c r="G49" s="280"/>
      <c r="H49" s="280"/>
      <c r="I49" s="267"/>
      <c r="J49" s="223" t="str">
        <f>VLOOKUP(A49,MATERIALES!A5:D373,2,FALSE)</f>
        <v>m3</v>
      </c>
      <c r="K49" s="281">
        <v>1.25</v>
      </c>
      <c r="L49" s="266"/>
      <c r="M49" s="401">
        <f>VLOOKUP(A49,MATERIALES!A6:D397,4,FALSE)</f>
        <v>21986.864932562228</v>
      </c>
      <c r="N49" s="271">
        <f>K49*M49</f>
        <v>27483.581165702784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29358.16248037888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1303</v>
      </c>
      <c r="B58" s="46" t="str">
        <f>VLOOKUP(A58,TRANSPORTE!A5:D117,3,FALSE)</f>
        <v xml:space="preserve">Transporte de Material de Afirmado de la Zona </v>
      </c>
      <c r="C58" s="316"/>
      <c r="D58" s="316"/>
      <c r="E58" s="316"/>
      <c r="F58" s="316"/>
      <c r="G58" s="316"/>
      <c r="H58" s="310" t="s">
        <v>1468</v>
      </c>
      <c r="I58" s="278">
        <v>1.25</v>
      </c>
      <c r="J58" s="285">
        <v>1</v>
      </c>
      <c r="K58" s="278">
        <f>I58*J58</f>
        <v>1.25</v>
      </c>
      <c r="L58" s="916">
        <f>VLOOKUP(A58,TRANSPORTE!A5:D117,4,FALSE)</f>
        <v>1417.5203733168512</v>
      </c>
      <c r="M58" s="917"/>
      <c r="N58" s="286">
        <f>K58*L58</f>
        <v>1771.9004666460639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1771.9004666460639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360</v>
      </c>
      <c r="N69" s="394">
        <f>K69/M69</f>
        <v>296.35067670668883</v>
      </c>
      <c r="O69" s="106"/>
    </row>
    <row r="70" spans="1:15">
      <c r="A70" t="s">
        <v>7</v>
      </c>
      <c r="B70" s="49" t="str">
        <f>VLOOKUP(A70,'MANO DE OBRA'!A8:D69,3,FALSE)</f>
        <v>Obrero (2)</v>
      </c>
      <c r="C70" s="47"/>
      <c r="D70" s="47"/>
      <c r="E70" s="47"/>
      <c r="F70" s="47"/>
      <c r="G70" s="47"/>
      <c r="H70" s="47"/>
      <c r="I70" s="291">
        <f>K70/J70*100</f>
        <v>67665.399999999994</v>
      </c>
      <c r="J70" s="292">
        <v>185</v>
      </c>
      <c r="K70" s="293">
        <f>VLOOKUP(A70,'MANO DE OBRA'!A8:D100,4,FALSE)</f>
        <v>125180.98999999999</v>
      </c>
      <c r="L70" s="50"/>
      <c r="M70" s="298">
        <v>360</v>
      </c>
      <c r="N70" s="394">
        <f>K70/M70</f>
        <v>347.72497222222222</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829" t="s">
        <v>953</v>
      </c>
      <c r="C75" s="830"/>
      <c r="D75" s="830"/>
      <c r="E75" s="830"/>
      <c r="F75" s="830"/>
      <c r="G75" s="830"/>
      <c r="H75" s="830"/>
      <c r="I75" s="872"/>
      <c r="J75" s="872"/>
      <c r="K75" s="872"/>
      <c r="L75" s="872"/>
      <c r="M75" s="873"/>
      <c r="N75" s="300">
        <f>SUM(N69:N74)</f>
        <v>644.07564892891105</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42640.166135361418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8528.0332270722847</v>
      </c>
      <c r="M82" s="865"/>
      <c r="N82" s="51"/>
    </row>
    <row r="83" spans="1:14">
      <c r="B83" s="89" t="s">
        <v>973</v>
      </c>
      <c r="C83" s="90"/>
      <c r="D83" s="90"/>
      <c r="E83" s="90"/>
      <c r="F83" s="90"/>
      <c r="G83" s="90"/>
      <c r="H83" s="90"/>
      <c r="I83" s="87"/>
      <c r="J83" s="88"/>
      <c r="K83" s="303">
        <v>0.05</v>
      </c>
      <c r="L83" s="864">
        <f>N77*K83</f>
        <v>2132.0083067680712</v>
      </c>
      <c r="M83" s="865"/>
      <c r="N83" s="51"/>
    </row>
    <row r="84" spans="1:14" ht="15.75" thickBot="1">
      <c r="B84" s="91" t="s">
        <v>974</v>
      </c>
      <c r="C84" s="92"/>
      <c r="D84" s="92"/>
      <c r="E84" s="92"/>
      <c r="F84" s="92"/>
      <c r="G84" s="92"/>
      <c r="H84" s="92"/>
      <c r="I84" s="93"/>
      <c r="J84" s="94"/>
      <c r="K84" s="304">
        <v>0.05</v>
      </c>
      <c r="L84" s="866">
        <f>N77*K84</f>
        <v>2132.0083067680712</v>
      </c>
      <c r="M84" s="867"/>
      <c r="N84" s="51"/>
    </row>
    <row r="85" spans="1:14" ht="15.75" thickBot="1">
      <c r="B85" s="829" t="s">
        <v>953</v>
      </c>
      <c r="C85" s="830"/>
      <c r="D85" s="830"/>
      <c r="E85" s="830"/>
      <c r="F85" s="830"/>
      <c r="G85" s="830"/>
      <c r="H85" s="830"/>
      <c r="I85" s="830"/>
      <c r="J85" s="830"/>
      <c r="K85" s="830"/>
      <c r="L85" s="830"/>
      <c r="M85" s="831"/>
      <c r="N85" s="52">
        <f>L82+L83+L84</f>
        <v>12792.049840608428</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55432.215975969848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2" t="s">
        <v>2218</v>
      </c>
      <c r="C104" s="833"/>
      <c r="D104" s="833"/>
      <c r="E104" s="833"/>
      <c r="F104" s="833"/>
      <c r="G104" s="833"/>
      <c r="H104" s="833"/>
      <c r="I104" s="833"/>
      <c r="J104" s="833"/>
      <c r="K104" s="833"/>
      <c r="L104" s="833"/>
      <c r="M104" s="833"/>
      <c r="N104" s="834"/>
    </row>
    <row r="105" spans="2:14" ht="15" customHeight="1">
      <c r="B105" s="832"/>
      <c r="C105" s="833"/>
      <c r="D105" s="833"/>
      <c r="E105" s="833"/>
      <c r="F105" s="833"/>
      <c r="G105" s="833"/>
      <c r="H105" s="833"/>
      <c r="I105" s="833"/>
      <c r="J105" s="833"/>
      <c r="K105" s="833"/>
      <c r="L105" s="833"/>
      <c r="M105" s="833"/>
      <c r="N105" s="834"/>
    </row>
    <row r="106" spans="2:14" ht="29.25" customHeight="1">
      <c r="B106" s="835" t="s">
        <v>2219</v>
      </c>
      <c r="C106" s="836"/>
      <c r="D106" s="836"/>
      <c r="E106" s="836"/>
      <c r="F106" s="836"/>
      <c r="G106" s="836"/>
      <c r="H106" s="836"/>
      <c r="I106" s="836"/>
      <c r="J106" s="836"/>
      <c r="K106" s="836"/>
      <c r="L106" s="836"/>
      <c r="M106" s="836"/>
      <c r="N106" s="837"/>
    </row>
    <row r="107" spans="2:14">
      <c r="B107" s="835"/>
      <c r="C107" s="836"/>
      <c r="D107" s="836"/>
      <c r="E107" s="836"/>
      <c r="F107" s="836"/>
      <c r="G107" s="836"/>
      <c r="H107" s="836"/>
      <c r="I107" s="836"/>
      <c r="J107" s="836"/>
      <c r="K107" s="836"/>
      <c r="L107" s="836"/>
      <c r="M107" s="836"/>
      <c r="N107" s="837"/>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5"/>
      <c r="K117" s="895"/>
      <c r="L117" s="895"/>
      <c r="M117" s="895"/>
      <c r="N117" s="896"/>
    </row>
    <row r="118" spans="2:14" ht="15.75" thickBot="1">
      <c r="B118" s="260" t="s">
        <v>2221</v>
      </c>
      <c r="C118" s="392"/>
      <c r="D118" s="392"/>
      <c r="E118" s="57"/>
      <c r="F118" s="57"/>
      <c r="G118" s="57"/>
      <c r="H118" s="57"/>
      <c r="I118" s="57"/>
      <c r="J118" s="897"/>
      <c r="K118" s="897"/>
      <c r="L118" s="897"/>
      <c r="M118" s="897"/>
      <c r="N118" s="89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1025</v>
      </c>
      <c r="C31" s="81" t="s">
        <v>1201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434</v>
      </c>
      <c r="B48" s="43" t="str">
        <f>VLOOKUP(A48,MATERIALES!A4:D373,3,FALSE)</f>
        <v>Cloruro De Calcio En Hojuelas (Flakes)</v>
      </c>
      <c r="C48" s="280"/>
      <c r="D48" s="280"/>
      <c r="E48" s="280"/>
      <c r="F48" s="280"/>
      <c r="G48" s="280"/>
      <c r="H48" s="280"/>
      <c r="I48" s="267"/>
      <c r="J48" s="223" t="str">
        <f>VLOOKUP(A48,MATERIALES!A4:D373,2,FALSE)</f>
        <v>kg</v>
      </c>
      <c r="K48" s="281">
        <v>1</v>
      </c>
      <c r="L48" s="266"/>
      <c r="M48" s="401">
        <f>VLOOKUP(A48,MATERIALES!A4:D395,4,FALSE)</f>
        <v>5092.1462577768552</v>
      </c>
      <c r="N48" s="271">
        <f>K48*M48</f>
        <v>5092.1462577768552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5092.1462577768552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829" t="s">
        <v>953</v>
      </c>
      <c r="C76" s="830"/>
      <c r="D76" s="830"/>
      <c r="E76" s="830"/>
      <c r="F76" s="830"/>
      <c r="G76" s="830"/>
      <c r="H76" s="830"/>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5092.1462577768552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1018.4292515553711</v>
      </c>
      <c r="M83" s="865"/>
      <c r="N83" s="51"/>
    </row>
    <row r="84" spans="1:14">
      <c r="B84" s="89" t="s">
        <v>973</v>
      </c>
      <c r="C84" s="90"/>
      <c r="D84" s="90"/>
      <c r="E84" s="90"/>
      <c r="F84" s="90"/>
      <c r="G84" s="90"/>
      <c r="H84" s="90"/>
      <c r="I84" s="87"/>
      <c r="J84" s="88"/>
      <c r="K84" s="303">
        <v>0.05</v>
      </c>
      <c r="L84" s="864">
        <f>N78*K84</f>
        <v>254.60731288884278</v>
      </c>
      <c r="M84" s="865"/>
      <c r="N84" s="51"/>
    </row>
    <row r="85" spans="1:14" ht="15.75" thickBot="1">
      <c r="B85" s="91" t="s">
        <v>974</v>
      </c>
      <c r="C85" s="92"/>
      <c r="D85" s="92"/>
      <c r="E85" s="92"/>
      <c r="F85" s="92"/>
      <c r="G85" s="92"/>
      <c r="H85" s="92"/>
      <c r="I85" s="93"/>
      <c r="J85" s="94"/>
      <c r="K85" s="304">
        <v>0.05</v>
      </c>
      <c r="L85" s="866">
        <f>N78*K85</f>
        <v>254.60731288884278</v>
      </c>
      <c r="M85" s="867"/>
      <c r="N85" s="51"/>
    </row>
    <row r="86" spans="1:14" ht="15.75" thickBot="1">
      <c r="B86" s="829" t="s">
        <v>953</v>
      </c>
      <c r="C86" s="830"/>
      <c r="D86" s="830"/>
      <c r="E86" s="830"/>
      <c r="F86" s="830"/>
      <c r="G86" s="830"/>
      <c r="H86" s="830"/>
      <c r="I86" s="830"/>
      <c r="J86" s="830"/>
      <c r="K86" s="830"/>
      <c r="L86" s="830"/>
      <c r="M86" s="831"/>
      <c r="N86" s="52">
        <f>L83+L84+L85</f>
        <v>1527.6438773330569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6619.7901351099117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5"/>
      <c r="K118" s="895"/>
      <c r="L118" s="895"/>
      <c r="M118" s="895"/>
      <c r="N118" s="896"/>
    </row>
    <row r="119" spans="2:14" ht="15.75" customHeight="1"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1026</v>
      </c>
      <c r="C31" s="81" t="s">
        <v>1202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436</v>
      </c>
      <c r="B48" s="43" t="str">
        <f>VLOOKUP(A48,MATERIALES!A4:D373,3,FALSE)</f>
        <v>Cloruro De Calcio En Esferas (Pellets)</v>
      </c>
      <c r="C48" s="280"/>
      <c r="D48" s="280"/>
      <c r="E48" s="280"/>
      <c r="F48" s="280"/>
      <c r="G48" s="280"/>
      <c r="H48" s="280"/>
      <c r="I48" s="267"/>
      <c r="J48" s="223" t="str">
        <f>VLOOKUP(A48,MATERIALES!A4:D373,2,FALSE)</f>
        <v>kg</v>
      </c>
      <c r="K48" s="281">
        <v>1</v>
      </c>
      <c r="L48" s="266"/>
      <c r="M48" s="401">
        <f>VLOOKUP(A48,MATERIALES!A4:D395,4,FALSE)</f>
        <v>5013.8055461187496</v>
      </c>
      <c r="N48" s="271">
        <f>K48*M48</f>
        <v>5013.8055461187496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5013.8055461187496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829" t="s">
        <v>953</v>
      </c>
      <c r="C76" s="830"/>
      <c r="D76" s="830"/>
      <c r="E76" s="830"/>
      <c r="F76" s="830"/>
      <c r="G76" s="830"/>
      <c r="H76" s="830"/>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5013.8055461187496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1002.7611092237499</v>
      </c>
      <c r="M83" s="865"/>
      <c r="N83" s="51"/>
    </row>
    <row r="84" spans="1:14">
      <c r="B84" s="89" t="s">
        <v>973</v>
      </c>
      <c r="C84" s="90"/>
      <c r="D84" s="90"/>
      <c r="E84" s="90"/>
      <c r="F84" s="90"/>
      <c r="G84" s="90"/>
      <c r="H84" s="90"/>
      <c r="I84" s="87"/>
      <c r="J84" s="88"/>
      <c r="K84" s="303">
        <v>0.05</v>
      </c>
      <c r="L84" s="864">
        <f>N78*K84</f>
        <v>250.69027730593749</v>
      </c>
      <c r="M84" s="865"/>
      <c r="N84" s="51"/>
    </row>
    <row r="85" spans="1:14" ht="15.75" thickBot="1">
      <c r="B85" s="91" t="s">
        <v>974</v>
      </c>
      <c r="C85" s="92"/>
      <c r="D85" s="92"/>
      <c r="E85" s="92"/>
      <c r="F85" s="92"/>
      <c r="G85" s="92"/>
      <c r="H85" s="92"/>
      <c r="I85" s="93"/>
      <c r="J85" s="94"/>
      <c r="K85" s="304">
        <v>0.05</v>
      </c>
      <c r="L85" s="866">
        <f>N78*K85</f>
        <v>250.69027730593749</v>
      </c>
      <c r="M85" s="867"/>
      <c r="N85" s="51"/>
    </row>
    <row r="86" spans="1:14" ht="15.75" thickBot="1">
      <c r="B86" s="829" t="s">
        <v>953</v>
      </c>
      <c r="C86" s="830"/>
      <c r="D86" s="830"/>
      <c r="E86" s="830"/>
      <c r="F86" s="830"/>
      <c r="G86" s="830"/>
      <c r="H86" s="830"/>
      <c r="I86" s="830"/>
      <c r="J86" s="830"/>
      <c r="K86" s="830"/>
      <c r="L86" s="830"/>
      <c r="M86" s="831"/>
      <c r="N86" s="52">
        <f>L83+L84+L85</f>
        <v>1504.141663835625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6517.9472099543746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3"/>
      <c r="C1" s="935"/>
      <c r="D1" s="936"/>
      <c r="E1" s="936"/>
      <c r="F1" s="936"/>
      <c r="G1" s="936"/>
      <c r="H1" s="936"/>
      <c r="I1" s="936"/>
      <c r="J1" s="937"/>
      <c r="K1" s="938" t="s">
        <v>933</v>
      </c>
      <c r="L1" s="940" t="s">
        <v>2198</v>
      </c>
      <c r="M1" s="941"/>
      <c r="N1" s="942"/>
    </row>
    <row r="2" spans="2:14" ht="18.75" customHeight="1">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1027</v>
      </c>
      <c r="C31" s="81" t="s">
        <v>1203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774</v>
      </c>
      <c r="B48" s="43" t="str">
        <f>VLOOKUP(A48,MATERIALES!A5:D373,3,FALSE)</f>
        <v>Agua</v>
      </c>
      <c r="C48" s="280"/>
      <c r="D48" s="280"/>
      <c r="E48" s="280"/>
      <c r="F48" s="280"/>
      <c r="G48" s="280"/>
      <c r="H48" s="280"/>
      <c r="I48" s="267"/>
      <c r="J48" s="223" t="str">
        <f>VLOOKUP(A48,MATERIALES!A4:D373,2,FALSE)</f>
        <v>lt</v>
      </c>
      <c r="K48" s="281">
        <v>1</v>
      </c>
      <c r="L48" s="266"/>
      <c r="M48" s="401">
        <f>VLOOKUP(A48,MATERIALES!A5:D396,4,FALSE)</f>
        <v>74.983252587043793</v>
      </c>
      <c r="N48" s="271">
        <f>K48*M48</f>
        <v>74.983252587043793</v>
      </c>
    </row>
    <row r="49" spans="1:14">
      <c r="A49" s="108" t="s">
        <v>436</v>
      </c>
      <c r="B49" s="43" t="str">
        <f>VLOOKUP(A49,MATERIALES!A6:D373,3,FALSE)</f>
        <v>Cloruro De Calcio En Esferas (Pellets)</v>
      </c>
      <c r="C49" s="280"/>
      <c r="D49" s="280"/>
      <c r="E49" s="280"/>
      <c r="F49" s="280"/>
      <c r="G49" s="280"/>
      <c r="H49" s="280"/>
      <c r="I49" s="267"/>
      <c r="J49" s="223" t="str">
        <f>VLOOKUP(A49,MATERIALES!A5:D373,2,FALSE)</f>
        <v>kg</v>
      </c>
      <c r="K49" s="281">
        <v>0.36</v>
      </c>
      <c r="L49" s="266"/>
      <c r="M49" s="401">
        <f>VLOOKUP(A49,MATERIALES!A6:D397,4,FALSE)</f>
        <v>5013.8055461187496</v>
      </c>
      <c r="N49" s="271">
        <f>K49*M49</f>
        <v>1804.9699966027497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1879.9532491897935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B58" s="46"/>
      <c r="C58" s="316"/>
      <c r="D58" s="316"/>
      <c r="E58" s="316"/>
      <c r="F58" s="316"/>
      <c r="G58" s="316"/>
      <c r="H58" s="310"/>
      <c r="I58" s="278"/>
      <c r="J58" s="285"/>
      <c r="K58" s="278"/>
      <c r="L58" s="916"/>
      <c r="M58" s="917"/>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8" t="s">
        <v>963</v>
      </c>
      <c r="C68" s="869"/>
      <c r="D68" s="869"/>
      <c r="E68" s="869"/>
      <c r="F68" s="869"/>
      <c r="G68" s="869"/>
      <c r="H68" s="869"/>
      <c r="I68" s="73" t="s">
        <v>964</v>
      </c>
      <c r="J68" s="75" t="s">
        <v>1410</v>
      </c>
      <c r="K68" s="74" t="s">
        <v>966</v>
      </c>
      <c r="L68" s="870" t="s">
        <v>950</v>
      </c>
      <c r="M68" s="871"/>
      <c r="N68" s="98" t="s">
        <v>951</v>
      </c>
    </row>
    <row r="69" spans="2:15">
      <c r="B69" s="49"/>
      <c r="C69" s="47"/>
      <c r="D69" s="47"/>
      <c r="E69" s="47"/>
      <c r="F69" s="47"/>
      <c r="G69" s="47"/>
      <c r="H69" s="47"/>
      <c r="I69" s="291"/>
      <c r="J69" s="292"/>
      <c r="K69" s="293"/>
      <c r="L69" s="50"/>
      <c r="M69" s="294"/>
      <c r="N69" s="394"/>
      <c r="O69" s="106"/>
    </row>
    <row r="70" spans="2:15">
      <c r="B70" s="49"/>
      <c r="C70" s="47"/>
      <c r="D70" s="47"/>
      <c r="E70" s="47"/>
      <c r="F70" s="47"/>
      <c r="G70" s="47"/>
      <c r="H70" s="47"/>
      <c r="I70" s="291"/>
      <c r="J70" s="292"/>
      <c r="K70" s="293"/>
      <c r="L70" s="50"/>
      <c r="M70" s="298"/>
      <c r="N70" s="394"/>
    </row>
    <row r="71" spans="2:15">
      <c r="B71" s="49"/>
      <c r="C71" s="47"/>
      <c r="D71" s="47"/>
      <c r="E71" s="47"/>
      <c r="F71" s="47"/>
      <c r="G71" s="47"/>
      <c r="H71" s="47"/>
      <c r="I71" s="278"/>
      <c r="J71" s="296"/>
      <c r="K71" s="297"/>
      <c r="L71" s="50"/>
      <c r="M71" s="299"/>
      <c r="N71" s="295"/>
    </row>
    <row r="72" spans="2:15">
      <c r="B72" s="49"/>
      <c r="C72" s="47"/>
      <c r="D72" s="47"/>
      <c r="E72" s="47"/>
      <c r="F72" s="47"/>
      <c r="G72" s="47"/>
      <c r="H72" s="47"/>
      <c r="I72" s="278"/>
      <c r="J72" s="296"/>
      <c r="K72" s="297"/>
      <c r="L72" s="317"/>
      <c r="M72" s="299"/>
      <c r="N72" s="295"/>
    </row>
    <row r="73" spans="2:15">
      <c r="B73" s="49"/>
      <c r="C73" s="47"/>
      <c r="D73" s="47"/>
      <c r="E73" s="47"/>
      <c r="F73" s="47"/>
      <c r="G73" s="47"/>
      <c r="H73" s="47"/>
      <c r="I73" s="278"/>
      <c r="J73" s="296"/>
      <c r="K73" s="297"/>
      <c r="L73" s="317"/>
      <c r="M73" s="299"/>
      <c r="N73" s="295"/>
    </row>
    <row r="74" spans="2:15" ht="15.75" thickBot="1">
      <c r="B74" s="905"/>
      <c r="C74" s="906"/>
      <c r="D74" s="906"/>
      <c r="E74" s="906"/>
      <c r="F74" s="906"/>
      <c r="G74" s="906"/>
      <c r="H74" s="906"/>
      <c r="I74" s="126"/>
      <c r="J74" s="126"/>
      <c r="K74" s="126"/>
      <c r="L74" s="919"/>
      <c r="M74" s="919"/>
      <c r="N74" s="45"/>
    </row>
    <row r="75" spans="2:15" ht="15.75" thickBot="1">
      <c r="B75" s="829" t="s">
        <v>953</v>
      </c>
      <c r="C75" s="830"/>
      <c r="D75" s="830"/>
      <c r="E75" s="830"/>
      <c r="F75" s="830"/>
      <c r="G75" s="830"/>
      <c r="H75" s="830"/>
      <c r="I75" s="872"/>
      <c r="J75" s="872"/>
      <c r="K75" s="872"/>
      <c r="L75" s="872"/>
      <c r="M75" s="873"/>
      <c r="N75" s="300"/>
    </row>
    <row r="76" spans="2:15" ht="15.75" thickBot="1">
      <c r="B76" s="33"/>
      <c r="C76" s="34"/>
      <c r="D76" s="34"/>
      <c r="E76" s="34"/>
      <c r="F76" s="34"/>
      <c r="G76" s="34"/>
      <c r="H76" s="34"/>
      <c r="I76" s="34"/>
      <c r="J76" s="34"/>
      <c r="K76" s="34"/>
      <c r="L76" s="34"/>
      <c r="M76" s="34"/>
      <c r="N76" s="35"/>
    </row>
    <row r="77" spans="2:15" ht="15.75" thickBot="1">
      <c r="B77" s="829" t="s">
        <v>967</v>
      </c>
      <c r="C77" s="830"/>
      <c r="D77" s="830"/>
      <c r="E77" s="830"/>
      <c r="F77" s="830"/>
      <c r="G77" s="830"/>
      <c r="H77" s="830"/>
      <c r="I77" s="830"/>
      <c r="J77" s="830"/>
      <c r="K77" s="830"/>
      <c r="L77" s="830"/>
      <c r="M77" s="831"/>
      <c r="N77" s="99">
        <f>N43+N53+N64+N75</f>
        <v>1879.9532491897935</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375.9906498379587</v>
      </c>
      <c r="M82" s="865"/>
      <c r="N82" s="51"/>
    </row>
    <row r="83" spans="1:14">
      <c r="B83" s="89" t="s">
        <v>973</v>
      </c>
      <c r="C83" s="90"/>
      <c r="D83" s="90"/>
      <c r="E83" s="90"/>
      <c r="F83" s="90"/>
      <c r="G83" s="90"/>
      <c r="H83" s="90"/>
      <c r="I83" s="87"/>
      <c r="J83" s="88"/>
      <c r="K83" s="303">
        <v>0.05</v>
      </c>
      <c r="L83" s="864">
        <f>N77*K83</f>
        <v>93.997662459489675</v>
      </c>
      <c r="M83" s="865"/>
      <c r="N83" s="51"/>
    </row>
    <row r="84" spans="1:14" ht="15.75" thickBot="1">
      <c r="B84" s="91" t="s">
        <v>974</v>
      </c>
      <c r="C84" s="92"/>
      <c r="D84" s="92"/>
      <c r="E84" s="92"/>
      <c r="F84" s="92"/>
      <c r="G84" s="92"/>
      <c r="H84" s="92"/>
      <c r="I84" s="93"/>
      <c r="J84" s="94"/>
      <c r="K84" s="304">
        <v>0.05</v>
      </c>
      <c r="L84" s="866">
        <f>N77*K84</f>
        <v>93.997662459489675</v>
      </c>
      <c r="M84" s="867"/>
      <c r="N84" s="51"/>
    </row>
    <row r="85" spans="1:14" ht="15.75" thickBot="1">
      <c r="B85" s="829" t="s">
        <v>953</v>
      </c>
      <c r="C85" s="830"/>
      <c r="D85" s="830"/>
      <c r="E85" s="830"/>
      <c r="F85" s="830"/>
      <c r="G85" s="830"/>
      <c r="H85" s="830"/>
      <c r="I85" s="830"/>
      <c r="J85" s="830"/>
      <c r="K85" s="830"/>
      <c r="L85" s="830"/>
      <c r="M85" s="831"/>
      <c r="N85" s="52">
        <f>L82+L83+L84</f>
        <v>563.98597475693805</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2443.9392239467315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2" t="s">
        <v>2218</v>
      </c>
      <c r="C104" s="833"/>
      <c r="D104" s="833"/>
      <c r="E104" s="833"/>
      <c r="F104" s="833"/>
      <c r="G104" s="833"/>
      <c r="H104" s="833"/>
      <c r="I104" s="833"/>
      <c r="J104" s="833"/>
      <c r="K104" s="833"/>
      <c r="L104" s="833"/>
      <c r="M104" s="833"/>
      <c r="N104" s="834"/>
    </row>
    <row r="105" spans="2:14" ht="15" customHeight="1">
      <c r="B105" s="832"/>
      <c r="C105" s="833"/>
      <c r="D105" s="833"/>
      <c r="E105" s="833"/>
      <c r="F105" s="833"/>
      <c r="G105" s="833"/>
      <c r="H105" s="833"/>
      <c r="I105" s="833"/>
      <c r="J105" s="833"/>
      <c r="K105" s="833"/>
      <c r="L105" s="833"/>
      <c r="M105" s="833"/>
      <c r="N105" s="834"/>
    </row>
    <row r="106" spans="2:14" ht="30" customHeight="1">
      <c r="B106" s="835" t="s">
        <v>2219</v>
      </c>
      <c r="C106" s="836"/>
      <c r="D106" s="836"/>
      <c r="E106" s="836"/>
      <c r="F106" s="836"/>
      <c r="G106" s="836"/>
      <c r="H106" s="836"/>
      <c r="I106" s="836"/>
      <c r="J106" s="836"/>
      <c r="K106" s="836"/>
      <c r="L106" s="836"/>
      <c r="M106" s="836"/>
      <c r="N106" s="837"/>
    </row>
    <row r="107" spans="2:14">
      <c r="B107" s="835"/>
      <c r="C107" s="836"/>
      <c r="D107" s="836"/>
      <c r="E107" s="836"/>
      <c r="F107" s="836"/>
      <c r="G107" s="836"/>
      <c r="H107" s="836"/>
      <c r="I107" s="836"/>
      <c r="J107" s="836"/>
      <c r="K107" s="836"/>
      <c r="L107" s="836"/>
      <c r="M107" s="836"/>
      <c r="N107" s="837"/>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5"/>
      <c r="K117" s="895"/>
      <c r="L117" s="895"/>
      <c r="M117" s="895"/>
      <c r="N117" s="896"/>
    </row>
    <row r="118" spans="2:14" ht="15.75" thickBot="1">
      <c r="B118" s="260" t="s">
        <v>2221</v>
      </c>
      <c r="C118" s="392"/>
      <c r="D118" s="392"/>
      <c r="E118" s="57"/>
      <c r="F118" s="57"/>
      <c r="G118" s="57"/>
      <c r="H118" s="57"/>
      <c r="I118" s="57"/>
      <c r="J118" s="897"/>
      <c r="K118" s="897"/>
      <c r="L118" s="897"/>
      <c r="M118" s="897"/>
      <c r="N118" s="898"/>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topLeftCell="A25" zoomScale="78" zoomScaleNormal="78" workbookViewId="0">
      <selection activeCell="K49" sqref="K4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1028</v>
      </c>
      <c r="C31" s="81" t="s">
        <v>1204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45</v>
      </c>
      <c r="N37" s="271">
        <f>K37/M37</f>
        <v>5282.7584237718274</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10859.586782918281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519</v>
      </c>
      <c r="B48" s="43" t="str">
        <f>VLOOKUP(A48,MATERIALES!A4:D373,3,FALSE)</f>
        <v xml:space="preserve">Material  de afirmado de la Zona </v>
      </c>
      <c r="C48" s="280"/>
      <c r="D48" s="280"/>
      <c r="E48" s="280"/>
      <c r="F48" s="280"/>
      <c r="G48" s="280"/>
      <c r="H48" s="280"/>
      <c r="I48" s="267"/>
      <c r="J48" s="223" t="str">
        <f>VLOOKUP(A48,MATERIALES!A4:D373,2,FALSE)</f>
        <v>m3</v>
      </c>
      <c r="K48" s="281">
        <v>1.25</v>
      </c>
      <c r="L48" s="266"/>
      <c r="M48" s="401">
        <f>VLOOKUP(A48,MATERIALES!A4:D395,4,FALSE)</f>
        <v>21986.864932562228</v>
      </c>
      <c r="N48" s="271">
        <f>K48*M48</f>
        <v>27483.581165702784</v>
      </c>
    </row>
    <row r="49" spans="1:14">
      <c r="A49" t="s">
        <v>774</v>
      </c>
      <c r="B49" s="43" t="str">
        <f>VLOOKUP(A49,MATERIALES!A5:D373,3,FALSE)</f>
        <v>Agua</v>
      </c>
      <c r="C49" s="280"/>
      <c r="D49" s="280"/>
      <c r="E49" s="280"/>
      <c r="F49" s="280"/>
      <c r="G49" s="280"/>
      <c r="H49" s="280"/>
      <c r="I49" s="267"/>
      <c r="J49" s="223" t="str">
        <f>VLOOKUP(A49,MATERIALES!A5:D373,2,FALSE)</f>
        <v>lt</v>
      </c>
      <c r="K49" s="646">
        <v>25</v>
      </c>
      <c r="L49" s="266"/>
      <c r="M49" s="401">
        <f>VLOOKUP(A49,MATERIALES!A5:D396,4,FALSE)</f>
        <v>74.983252587043793</v>
      </c>
      <c r="N49" s="271">
        <f>K49*M49</f>
        <v>1874.5813146760947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29358.16248037888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1241</v>
      </c>
      <c r="B59" s="46" t="str">
        <f>VLOOKUP(A59,TRANSPORTE!A5:D104,3,FALSE)</f>
        <v>Transporte de material de afirmado</v>
      </c>
      <c r="C59" s="316"/>
      <c r="D59" s="316"/>
      <c r="E59" s="316"/>
      <c r="F59" s="316"/>
      <c r="G59" s="316"/>
      <c r="H59" s="310" t="s">
        <v>339</v>
      </c>
      <c r="I59" s="278">
        <v>1.25</v>
      </c>
      <c r="J59" s="285">
        <v>1</v>
      </c>
      <c r="K59" s="278">
        <f>I59*J59</f>
        <v>1.25</v>
      </c>
      <c r="L59" s="916">
        <f>VLOOKUP(A59,TRANSPORTE!A5:D123,4,FALSE)</f>
        <v>1417.5203733168512</v>
      </c>
      <c r="M59" s="917"/>
      <c r="N59" s="286">
        <f>K59*L59</f>
        <v>1771.9004666460639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1771.9004666460639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42633.725378872135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8526.7450757744282</v>
      </c>
      <c r="M83" s="865"/>
      <c r="N83" s="51"/>
    </row>
    <row r="84" spans="1:14">
      <c r="B84" s="89" t="s">
        <v>973</v>
      </c>
      <c r="C84" s="90"/>
      <c r="D84" s="90"/>
      <c r="E84" s="90"/>
      <c r="F84" s="90"/>
      <c r="G84" s="90"/>
      <c r="H84" s="90"/>
      <c r="I84" s="87"/>
      <c r="J84" s="88"/>
      <c r="K84" s="303">
        <v>0.05</v>
      </c>
      <c r="L84" s="864">
        <f>N78*K84</f>
        <v>2131.686268943607</v>
      </c>
      <c r="M84" s="865"/>
      <c r="N84" s="51"/>
    </row>
    <row r="85" spans="1:14" ht="15.75" thickBot="1">
      <c r="B85" s="91" t="s">
        <v>974</v>
      </c>
      <c r="C85" s="92"/>
      <c r="D85" s="92"/>
      <c r="E85" s="92"/>
      <c r="F85" s="92"/>
      <c r="G85" s="92"/>
      <c r="H85" s="92"/>
      <c r="I85" s="93"/>
      <c r="J85" s="94"/>
      <c r="K85" s="304">
        <v>0.05</v>
      </c>
      <c r="L85" s="866">
        <f>N78*K85</f>
        <v>2131.686268943607</v>
      </c>
      <c r="M85" s="867"/>
      <c r="N85" s="51"/>
    </row>
    <row r="86" spans="1:14" ht="15.75" thickBot="1">
      <c r="B86" s="829" t="s">
        <v>953</v>
      </c>
      <c r="C86" s="830"/>
      <c r="D86" s="830"/>
      <c r="E86" s="830"/>
      <c r="F86" s="830"/>
      <c r="G86" s="830"/>
      <c r="H86" s="830"/>
      <c r="I86" s="830"/>
      <c r="J86" s="830"/>
      <c r="K86" s="830"/>
      <c r="L86" s="830"/>
      <c r="M86" s="831"/>
      <c r="N86" s="52">
        <f>L83+L84+L85</f>
        <v>12790.117613661643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55423.842992533777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43" zoomScale="78" zoomScaleNormal="78" workbookViewId="0">
      <selection activeCell="P45" sqref="P45"/>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1029</v>
      </c>
      <c r="C31" s="81" t="s">
        <v>1472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45</v>
      </c>
      <c r="N37" s="271">
        <f>K37/M37</f>
        <v>5282.7584237718274</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10859.586782918281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29097.978615867745</v>
      </c>
      <c r="N48" s="271">
        <f>K48*M48</f>
        <v>37827.372200628073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74.983252587043793</v>
      </c>
      <c r="N49" s="271">
        <f>K49*M49</f>
        <v>1799.5980620890509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39626.970262717121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52973.409179876224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10594.681835975245</v>
      </c>
      <c r="M83" s="865"/>
      <c r="N83" s="51"/>
    </row>
    <row r="84" spans="1:14">
      <c r="B84" s="89" t="s">
        <v>973</v>
      </c>
      <c r="C84" s="90"/>
      <c r="D84" s="90"/>
      <c r="E84" s="90"/>
      <c r="F84" s="90"/>
      <c r="G84" s="90"/>
      <c r="H84" s="90"/>
      <c r="I84" s="87"/>
      <c r="J84" s="88"/>
      <c r="K84" s="303">
        <v>0.05</v>
      </c>
      <c r="L84" s="864">
        <f>N78*K84</f>
        <v>2648.6704589938113</v>
      </c>
      <c r="M84" s="865"/>
      <c r="N84" s="51"/>
    </row>
    <row r="85" spans="1:14" ht="15.75" thickBot="1">
      <c r="B85" s="91" t="s">
        <v>974</v>
      </c>
      <c r="C85" s="92"/>
      <c r="D85" s="92"/>
      <c r="E85" s="92"/>
      <c r="F85" s="92"/>
      <c r="G85" s="92"/>
      <c r="H85" s="92"/>
      <c r="I85" s="93"/>
      <c r="J85" s="94"/>
      <c r="K85" s="304">
        <v>0.05</v>
      </c>
      <c r="L85" s="866">
        <f>N78*K85</f>
        <v>2648.6704589938113</v>
      </c>
      <c r="M85" s="867"/>
      <c r="N85" s="51"/>
    </row>
    <row r="86" spans="1:14" ht="15.75" thickBot="1">
      <c r="B86" s="829" t="s">
        <v>953</v>
      </c>
      <c r="C86" s="830"/>
      <c r="D86" s="830"/>
      <c r="E86" s="830"/>
      <c r="F86" s="830"/>
      <c r="G86" s="830"/>
      <c r="H86" s="830"/>
      <c r="I86" s="830"/>
      <c r="J86" s="830"/>
      <c r="K86" s="830"/>
      <c r="L86" s="830"/>
      <c r="M86" s="831"/>
      <c r="N86" s="52">
        <f>L83+L84+L85</f>
        <v>15892.022753962867</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68865.431933839092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1030</v>
      </c>
      <c r="C31" s="81" t="s">
        <v>1471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45</v>
      </c>
      <c r="N37" s="271">
        <f>K37/M37</f>
        <v>5282.7584237718274</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10859.586782918281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47004.426994863279</v>
      </c>
      <c r="N48" s="271">
        <f>K48*M48</f>
        <v>61105.755093322266</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74.983252587043793</v>
      </c>
      <c r="N49" s="271">
        <f>K49*M49</f>
        <v>1799.5980620890509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62905.353155411314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76251.792072570403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15250.358414514081</v>
      </c>
      <c r="M83" s="865"/>
      <c r="N83" s="51"/>
    </row>
    <row r="84" spans="1:14">
      <c r="B84" s="89" t="s">
        <v>973</v>
      </c>
      <c r="C84" s="90"/>
      <c r="D84" s="90"/>
      <c r="E84" s="90"/>
      <c r="F84" s="90"/>
      <c r="G84" s="90"/>
      <c r="H84" s="90"/>
      <c r="I84" s="87"/>
      <c r="J84" s="88"/>
      <c r="K84" s="303">
        <v>0.05</v>
      </c>
      <c r="L84" s="864">
        <f>N78*K84</f>
        <v>3812.5896036285203</v>
      </c>
      <c r="M84" s="865"/>
      <c r="N84" s="51"/>
    </row>
    <row r="85" spans="1:14" ht="15.75" thickBot="1">
      <c r="B85" s="91" t="s">
        <v>974</v>
      </c>
      <c r="C85" s="92"/>
      <c r="D85" s="92"/>
      <c r="E85" s="92"/>
      <c r="F85" s="92"/>
      <c r="G85" s="92"/>
      <c r="H85" s="92"/>
      <c r="I85" s="93"/>
      <c r="J85" s="94"/>
      <c r="K85" s="304">
        <v>0.05</v>
      </c>
      <c r="L85" s="866">
        <f>N78*K85</f>
        <v>3812.5896036285203</v>
      </c>
      <c r="M85" s="867"/>
      <c r="N85" s="51"/>
    </row>
    <row r="86" spans="1:14" ht="15.75" thickBot="1">
      <c r="B86" s="829" t="s">
        <v>953</v>
      </c>
      <c r="C86" s="830"/>
      <c r="D86" s="830"/>
      <c r="E86" s="830"/>
      <c r="F86" s="830"/>
      <c r="G86" s="830"/>
      <c r="H86" s="830"/>
      <c r="I86" s="830"/>
      <c r="J86" s="830"/>
      <c r="K86" s="830"/>
      <c r="L86" s="830"/>
      <c r="M86" s="831"/>
      <c r="N86" s="52">
        <f>L83+L84+L85</f>
        <v>22875.53762177112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99127.329694341519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1473</v>
      </c>
      <c r="C31" s="81" t="s">
        <v>1474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45</v>
      </c>
      <c r="N37" s="271">
        <f>K37/M37</f>
        <v>5282.7584237718274</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10859.586782918281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52264.446206193214</v>
      </c>
      <c r="N48" s="271">
        <f>K48*M48</f>
        <v>67943.780068051186</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74.983252587043793</v>
      </c>
      <c r="N49" s="271">
        <f>K49*M49</f>
        <v>1799.5980620890509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69743.378130140234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83089.817047299322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16617.963409459866</v>
      </c>
      <c r="M83" s="865"/>
      <c r="N83" s="51"/>
    </row>
    <row r="84" spans="1:14">
      <c r="B84" s="89" t="s">
        <v>973</v>
      </c>
      <c r="C84" s="90"/>
      <c r="D84" s="90"/>
      <c r="E84" s="90"/>
      <c r="F84" s="90"/>
      <c r="G84" s="90"/>
      <c r="H84" s="90"/>
      <c r="I84" s="87"/>
      <c r="J84" s="88"/>
      <c r="K84" s="303">
        <v>0.05</v>
      </c>
      <c r="L84" s="864">
        <f>N78*K84</f>
        <v>4154.4908523649665</v>
      </c>
      <c r="M84" s="865"/>
      <c r="N84" s="51"/>
    </row>
    <row r="85" spans="1:14" ht="15.75" thickBot="1">
      <c r="B85" s="91" t="s">
        <v>974</v>
      </c>
      <c r="C85" s="92"/>
      <c r="D85" s="92"/>
      <c r="E85" s="92"/>
      <c r="F85" s="92"/>
      <c r="G85" s="92"/>
      <c r="H85" s="92"/>
      <c r="I85" s="93"/>
      <c r="J85" s="94"/>
      <c r="K85" s="304">
        <v>0.05</v>
      </c>
      <c r="L85" s="866">
        <f>N78*K85</f>
        <v>4154.4908523649665</v>
      </c>
      <c r="M85" s="867"/>
      <c r="N85" s="51"/>
    </row>
    <row r="86" spans="1:14" ht="15.75" thickBot="1">
      <c r="B86" s="829" t="s">
        <v>953</v>
      </c>
      <c r="C86" s="830"/>
      <c r="D86" s="830"/>
      <c r="E86" s="830"/>
      <c r="F86" s="830"/>
      <c r="G86" s="830"/>
      <c r="H86" s="830"/>
      <c r="I86" s="830"/>
      <c r="J86" s="830"/>
      <c r="K86" s="830"/>
      <c r="L86" s="830"/>
      <c r="M86" s="831"/>
      <c r="N86" s="52">
        <f>L83+L84+L85</f>
        <v>24926.945114189795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108016.76216148911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1475</v>
      </c>
      <c r="C31" s="81" t="s">
        <v>1476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162</v>
      </c>
      <c r="B36" s="878" t="str">
        <f>VLOOKUP(A36,EQUIPOS!A6:D154,3,FALSE)</f>
        <v>Compactador manual (SALTARIN) Peso de operación (Kg.) 52, Fuerza de impacto por golpe (KN) 12.</v>
      </c>
      <c r="C36" s="879"/>
      <c r="D36" s="879"/>
      <c r="E36" s="879"/>
      <c r="F36" s="879"/>
      <c r="G36" s="879"/>
      <c r="H36" s="880"/>
      <c r="I36" s="266"/>
      <c r="J36" s="267"/>
      <c r="K36" s="268">
        <f>VLOOKUP(A36,EQUIPOS!A6:D163,4,FALSE)</f>
        <v>14566.429477312025</v>
      </c>
      <c r="L36" s="269"/>
      <c r="M36" s="270">
        <v>2.5</v>
      </c>
      <c r="N36" s="271">
        <f>K36/M36</f>
        <v>5826.5717909248106</v>
      </c>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402"/>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0.05</v>
      </c>
      <c r="N41" s="343">
        <f>N76*M41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6719.1923499608301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29097.978615867745</v>
      </c>
      <c r="N48" s="271">
        <f>K48*M48</f>
        <v>37827.372200628073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74.983252587043793</v>
      </c>
      <c r="N49" s="271">
        <f>K49*M49</f>
        <v>1799.5980620890509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39626.970262717121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17852.411180720395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66041.350278710248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13208.27005574205</v>
      </c>
      <c r="M83" s="865"/>
      <c r="N83" s="51"/>
    </row>
    <row r="84" spans="1:14">
      <c r="B84" s="89" t="s">
        <v>973</v>
      </c>
      <c r="C84" s="90"/>
      <c r="D84" s="90"/>
      <c r="E84" s="90"/>
      <c r="F84" s="90"/>
      <c r="G84" s="90"/>
      <c r="H84" s="90"/>
      <c r="I84" s="87"/>
      <c r="J84" s="88"/>
      <c r="K84" s="303">
        <v>0.05</v>
      </c>
      <c r="L84" s="864">
        <f>N78*K84</f>
        <v>3302.0675139355126</v>
      </c>
      <c r="M84" s="865"/>
      <c r="N84" s="51"/>
    </row>
    <row r="85" spans="1:14" ht="15.75" thickBot="1">
      <c r="B85" s="91" t="s">
        <v>974</v>
      </c>
      <c r="C85" s="92"/>
      <c r="D85" s="92"/>
      <c r="E85" s="92"/>
      <c r="F85" s="92"/>
      <c r="G85" s="92"/>
      <c r="H85" s="92"/>
      <c r="I85" s="93"/>
      <c r="J85" s="94"/>
      <c r="K85" s="304">
        <v>0.05</v>
      </c>
      <c r="L85" s="866">
        <f>N78*K85</f>
        <v>3302.0675139355126</v>
      </c>
      <c r="M85" s="867"/>
      <c r="N85" s="51"/>
    </row>
    <row r="86" spans="1:14" ht="15.75" thickBot="1">
      <c r="B86" s="829" t="s">
        <v>953</v>
      </c>
      <c r="C86" s="830"/>
      <c r="D86" s="830"/>
      <c r="E86" s="830"/>
      <c r="F86" s="830"/>
      <c r="G86" s="830"/>
      <c r="H86" s="830"/>
      <c r="I86" s="830"/>
      <c r="J86" s="830"/>
      <c r="K86" s="830"/>
      <c r="L86" s="830"/>
      <c r="M86" s="831"/>
      <c r="N86" s="52">
        <f>L83+L84+L85</f>
        <v>19812.405083613074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85853.755362323325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1477</v>
      </c>
      <c r="C31" s="81" t="s">
        <v>1478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162</v>
      </c>
      <c r="B36" s="878" t="str">
        <f>VLOOKUP(A36,EQUIPOS!A6:D154,3,FALSE)</f>
        <v>Compactador manual (SALTARIN) Peso de operación (Kg.) 52, Fuerza de impacto por golpe (KN) 12.</v>
      </c>
      <c r="C36" s="879"/>
      <c r="D36" s="879"/>
      <c r="E36" s="879"/>
      <c r="F36" s="879"/>
      <c r="G36" s="879"/>
      <c r="H36" s="880"/>
      <c r="I36" s="266"/>
      <c r="J36" s="267"/>
      <c r="K36" s="268">
        <f>VLOOKUP(A36,EQUIPOS!A6:D163,4,FALSE)</f>
        <v>14566.429477312025</v>
      </c>
      <c r="L36" s="269"/>
      <c r="M36" s="270">
        <v>2.5</v>
      </c>
      <c r="N36" s="271">
        <f>K36/M36</f>
        <v>5826.5717909248106</v>
      </c>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0.05</v>
      </c>
      <c r="N41" s="343">
        <f>N76*M41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6719.1923499608301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47004.426994863279</v>
      </c>
      <c r="N48" s="271">
        <f>K48*M48</f>
        <v>61105.755093322266</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74.983252587043793</v>
      </c>
      <c r="N49" s="271">
        <f>K49*M49</f>
        <v>1799.5980620890509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62905.353155411314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17852.411180720395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89319.733171404427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17863.946634280885</v>
      </c>
      <c r="M83" s="865"/>
      <c r="N83" s="51"/>
    </row>
    <row r="84" spans="1:14">
      <c r="B84" s="89" t="s">
        <v>973</v>
      </c>
      <c r="C84" s="90"/>
      <c r="D84" s="90"/>
      <c r="E84" s="90"/>
      <c r="F84" s="90"/>
      <c r="G84" s="90"/>
      <c r="H84" s="90"/>
      <c r="I84" s="87"/>
      <c r="J84" s="88"/>
      <c r="K84" s="303">
        <v>0.05</v>
      </c>
      <c r="L84" s="864">
        <f>N78*K84</f>
        <v>4465.9866585702212</v>
      </c>
      <c r="M84" s="865"/>
      <c r="N84" s="51"/>
    </row>
    <row r="85" spans="1:14" ht="15.75" thickBot="1">
      <c r="B85" s="91" t="s">
        <v>974</v>
      </c>
      <c r="C85" s="92"/>
      <c r="D85" s="92"/>
      <c r="E85" s="92"/>
      <c r="F85" s="92"/>
      <c r="G85" s="92"/>
      <c r="H85" s="92"/>
      <c r="I85" s="93"/>
      <c r="J85" s="94"/>
      <c r="K85" s="304">
        <v>0.05</v>
      </c>
      <c r="L85" s="866">
        <f>N78*K85</f>
        <v>4465.9866585702212</v>
      </c>
      <c r="M85" s="867"/>
      <c r="N85" s="51"/>
    </row>
    <row r="86" spans="1:14" ht="15.75" thickBot="1">
      <c r="B86" s="829" t="s">
        <v>953</v>
      </c>
      <c r="C86" s="830"/>
      <c r="D86" s="830"/>
      <c r="E86" s="830"/>
      <c r="F86" s="830"/>
      <c r="G86" s="830"/>
      <c r="H86" s="830"/>
      <c r="I86" s="830"/>
      <c r="J86" s="830"/>
      <c r="K86" s="830"/>
      <c r="L86" s="830"/>
      <c r="M86" s="831"/>
      <c r="N86" s="52">
        <f>L83+L84+L85</f>
        <v>26795.919951421329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116115.65312282575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1479</v>
      </c>
      <c r="C31" s="81" t="s">
        <v>1480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162</v>
      </c>
      <c r="B36" s="878" t="str">
        <f>VLOOKUP(A36,EQUIPOS!A6:D154,3,FALSE)</f>
        <v>Compactador manual (SALTARIN) Peso de operación (Kg.) 52, Fuerza de impacto por golpe (KN) 12.</v>
      </c>
      <c r="C36" s="879"/>
      <c r="D36" s="879"/>
      <c r="E36" s="879"/>
      <c r="F36" s="879"/>
      <c r="G36" s="879"/>
      <c r="H36" s="880"/>
      <c r="I36" s="266"/>
      <c r="J36" s="267"/>
      <c r="K36" s="268">
        <f>VLOOKUP(A36,EQUIPOS!A6:D163,4,FALSE)</f>
        <v>14566.429477312025</v>
      </c>
      <c r="L36" s="269"/>
      <c r="M36" s="270">
        <v>2.5</v>
      </c>
      <c r="N36" s="271">
        <f>K36/M36</f>
        <v>5826.5717909248106</v>
      </c>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0.05</v>
      </c>
      <c r="N41" s="343">
        <f>N76*M41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6719.1923499608301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52264.446206193214</v>
      </c>
      <c r="N48" s="271">
        <f>K48*M48</f>
        <v>67943.780068051186</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74.983252587043793</v>
      </c>
      <c r="N49" s="271">
        <f>K49*M49</f>
        <v>1799.5980620890509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69743.378130140234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17852.411180720395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96157.758146133361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19231.551629226673</v>
      </c>
      <c r="M83" s="865"/>
      <c r="N83" s="51"/>
    </row>
    <row r="84" spans="1:14">
      <c r="B84" s="89" t="s">
        <v>973</v>
      </c>
      <c r="C84" s="90"/>
      <c r="D84" s="90"/>
      <c r="E84" s="90"/>
      <c r="F84" s="90"/>
      <c r="G84" s="90"/>
      <c r="H84" s="90"/>
      <c r="I84" s="87"/>
      <c r="J84" s="88"/>
      <c r="K84" s="303">
        <v>0.05</v>
      </c>
      <c r="L84" s="864">
        <f>N78*K84</f>
        <v>4807.8879073066682</v>
      </c>
      <c r="M84" s="865"/>
      <c r="N84" s="51"/>
    </row>
    <row r="85" spans="1:14" ht="15.75" thickBot="1">
      <c r="B85" s="91" t="s">
        <v>974</v>
      </c>
      <c r="C85" s="92"/>
      <c r="D85" s="92"/>
      <c r="E85" s="92"/>
      <c r="F85" s="92"/>
      <c r="G85" s="92"/>
      <c r="H85" s="92"/>
      <c r="I85" s="93"/>
      <c r="J85" s="94"/>
      <c r="K85" s="304">
        <v>0.05</v>
      </c>
      <c r="L85" s="866">
        <f>N78*K85</f>
        <v>4807.8879073066682</v>
      </c>
      <c r="M85" s="867"/>
      <c r="N85" s="51"/>
    </row>
    <row r="86" spans="1:14" ht="15.75" thickBot="1">
      <c r="B86" s="829" t="s">
        <v>953</v>
      </c>
      <c r="C86" s="830"/>
      <c r="D86" s="830"/>
      <c r="E86" s="830"/>
      <c r="F86" s="830"/>
      <c r="G86" s="830"/>
      <c r="H86" s="830"/>
      <c r="I86" s="830"/>
      <c r="J86" s="830"/>
      <c r="K86" s="830"/>
      <c r="L86" s="830"/>
      <c r="M86" s="831"/>
      <c r="N86" s="52">
        <f>L83+L84+L85</f>
        <v>28847.327443840008</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125005.08558997337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1031</v>
      </c>
      <c r="C31" s="81" t="s">
        <v>1481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45</v>
      </c>
      <c r="N37" s="271">
        <f>K37/M37</f>
        <v>5282.7584237718274</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10859.586782918281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79482.247742266423</v>
      </c>
      <c r="N48" s="271">
        <f>K48*M48</f>
        <v>103326.92206494635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74.983252587043793</v>
      </c>
      <c r="N49" s="271">
        <f>K49*M49</f>
        <v>1799.5980620890509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105126.5201270354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118472.95904419449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23694.591808838901</v>
      </c>
      <c r="M83" s="865"/>
      <c r="N83" s="51"/>
    </row>
    <row r="84" spans="1:14">
      <c r="B84" s="89" t="s">
        <v>973</v>
      </c>
      <c r="C84" s="90"/>
      <c r="D84" s="90"/>
      <c r="E84" s="90"/>
      <c r="F84" s="90"/>
      <c r="G84" s="90"/>
      <c r="H84" s="90"/>
      <c r="I84" s="87"/>
      <c r="J84" s="88"/>
      <c r="K84" s="303">
        <v>0.05</v>
      </c>
      <c r="L84" s="864">
        <f>N78*K84</f>
        <v>5923.6479522097252</v>
      </c>
      <c r="M84" s="865"/>
      <c r="N84" s="51"/>
    </row>
    <row r="85" spans="1:14" ht="15.75" thickBot="1">
      <c r="B85" s="91" t="s">
        <v>974</v>
      </c>
      <c r="C85" s="92"/>
      <c r="D85" s="92"/>
      <c r="E85" s="92"/>
      <c r="F85" s="92"/>
      <c r="G85" s="92"/>
      <c r="H85" s="92"/>
      <c r="I85" s="93"/>
      <c r="J85" s="94"/>
      <c r="K85" s="304">
        <v>0.05</v>
      </c>
      <c r="L85" s="866">
        <f>N78*K85</f>
        <v>5923.6479522097252</v>
      </c>
      <c r="M85" s="867"/>
      <c r="N85" s="51"/>
    </row>
    <row r="86" spans="1:14" ht="15.75" thickBot="1">
      <c r="B86" s="829" t="s">
        <v>953</v>
      </c>
      <c r="C86" s="830"/>
      <c r="D86" s="830"/>
      <c r="E86" s="830"/>
      <c r="F86" s="830"/>
      <c r="G86" s="830"/>
      <c r="H86" s="830"/>
      <c r="I86" s="830"/>
      <c r="J86" s="830"/>
      <c r="K86" s="830"/>
      <c r="L86" s="830"/>
      <c r="M86" s="831"/>
      <c r="N86" s="52">
        <f>L83+L84+L85</f>
        <v>35541.887713258351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154014.84675745285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1032</v>
      </c>
      <c r="C31" s="81" t="s">
        <v>1482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45</v>
      </c>
      <c r="N37" s="271">
        <f>K37/M37</f>
        <v>5282.7584237718274</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10859.586782918281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74737.038921832587</v>
      </c>
      <c r="N48" s="271">
        <f>K48*M48</f>
        <v>97158.150598382374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74.983252587043793</v>
      </c>
      <c r="N49" s="271">
        <f>K49*M49</f>
        <v>1799.5980620890509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98957.748660471421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918" t="s">
        <v>953</v>
      </c>
      <c r="C76" s="872"/>
      <c r="D76" s="872"/>
      <c r="E76" s="872"/>
      <c r="F76" s="872"/>
      <c r="G76" s="872"/>
      <c r="H76" s="872"/>
      <c r="I76" s="872"/>
      <c r="J76" s="872"/>
      <c r="K76" s="872"/>
      <c r="L76" s="872"/>
      <c r="M76" s="873"/>
      <c r="N76" s="459">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112304.18757763051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22460.837515526102</v>
      </c>
      <c r="M83" s="865"/>
      <c r="N83" s="51"/>
    </row>
    <row r="84" spans="1:14">
      <c r="B84" s="89" t="s">
        <v>973</v>
      </c>
      <c r="C84" s="90"/>
      <c r="D84" s="90"/>
      <c r="E84" s="90"/>
      <c r="F84" s="90"/>
      <c r="G84" s="90"/>
      <c r="H84" s="90"/>
      <c r="I84" s="87"/>
      <c r="J84" s="88"/>
      <c r="K84" s="303">
        <v>0.05</v>
      </c>
      <c r="L84" s="864">
        <f>N78*K84</f>
        <v>5615.2093788815255</v>
      </c>
      <c r="M84" s="865"/>
      <c r="N84" s="51"/>
    </row>
    <row r="85" spans="1:14" ht="15.75" thickBot="1">
      <c r="B85" s="91" t="s">
        <v>974</v>
      </c>
      <c r="C85" s="92"/>
      <c r="D85" s="92"/>
      <c r="E85" s="92"/>
      <c r="F85" s="92"/>
      <c r="G85" s="92"/>
      <c r="H85" s="92"/>
      <c r="I85" s="93"/>
      <c r="J85" s="94"/>
      <c r="K85" s="304">
        <v>0.05</v>
      </c>
      <c r="L85" s="866">
        <f>N78*K85</f>
        <v>5615.2093788815255</v>
      </c>
      <c r="M85" s="867"/>
      <c r="N85" s="51"/>
    </row>
    <row r="86" spans="1:14" ht="15.75" thickBot="1">
      <c r="B86" s="829" t="s">
        <v>953</v>
      </c>
      <c r="C86" s="830"/>
      <c r="D86" s="830"/>
      <c r="E86" s="830"/>
      <c r="F86" s="830"/>
      <c r="G86" s="830"/>
      <c r="H86" s="830"/>
      <c r="I86" s="830"/>
      <c r="J86" s="830"/>
      <c r="K86" s="830"/>
      <c r="L86" s="830"/>
      <c r="M86" s="831"/>
      <c r="N86" s="52">
        <f>L83+L84+L85</f>
        <v>33691.256273289153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145995.44385091966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1483</v>
      </c>
      <c r="C31" s="81" t="s">
        <v>1484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269</v>
      </c>
      <c r="B37" s="878" t="str">
        <f>VLOOKUP(A37,EQUIPOS!A7:D154,3,FALSE)</f>
        <v>Motoniveladora  potencia 215 HP, ancho de cuchilla 4,27 m, peso 18 ton.</v>
      </c>
      <c r="C37" s="879"/>
      <c r="D37" s="879"/>
      <c r="E37" s="879"/>
      <c r="F37" s="879"/>
      <c r="G37" s="879"/>
      <c r="H37" s="880"/>
      <c r="I37" s="266"/>
      <c r="J37" s="267"/>
      <c r="K37" s="268">
        <f>VLOOKUP(A37,EQUIPOS!A7:D164,4,FALSE)</f>
        <v>237724.12906973224</v>
      </c>
      <c r="L37" s="269"/>
      <c r="M37" s="270">
        <v>45</v>
      </c>
      <c r="N37" s="271">
        <f>K37/M37</f>
        <v>5282.7584237718274</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10859.586782918281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71771.283409061478</v>
      </c>
      <c r="N48" s="271">
        <f>K48*M48</f>
        <v>93302.668431779923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74.983252587043793</v>
      </c>
      <c r="N49" s="271">
        <f>K49*M49</f>
        <v>1799.5980620890509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95102.26649386897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108448.70541102806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21689.741082205612</v>
      </c>
      <c r="M83" s="865"/>
      <c r="N83" s="51"/>
    </row>
    <row r="84" spans="1:14">
      <c r="B84" s="89" t="s">
        <v>973</v>
      </c>
      <c r="C84" s="90"/>
      <c r="D84" s="90"/>
      <c r="E84" s="90"/>
      <c r="F84" s="90"/>
      <c r="G84" s="90"/>
      <c r="H84" s="90"/>
      <c r="I84" s="87"/>
      <c r="J84" s="88"/>
      <c r="K84" s="303">
        <v>0.05</v>
      </c>
      <c r="L84" s="864">
        <f>N78*K84</f>
        <v>5422.4352705514029</v>
      </c>
      <c r="M84" s="865"/>
      <c r="N84" s="51"/>
    </row>
    <row r="85" spans="1:14" ht="15.75" thickBot="1">
      <c r="B85" s="91" t="s">
        <v>974</v>
      </c>
      <c r="C85" s="92"/>
      <c r="D85" s="92"/>
      <c r="E85" s="92"/>
      <c r="F85" s="92"/>
      <c r="G85" s="92"/>
      <c r="H85" s="92"/>
      <c r="I85" s="93"/>
      <c r="J85" s="94"/>
      <c r="K85" s="304">
        <v>0.05</v>
      </c>
      <c r="L85" s="866">
        <f>N78*K85</f>
        <v>5422.4352705514029</v>
      </c>
      <c r="M85" s="867"/>
      <c r="N85" s="51"/>
    </row>
    <row r="86" spans="1:14" ht="15.75" thickBot="1">
      <c r="B86" s="829" t="s">
        <v>953</v>
      </c>
      <c r="C86" s="830"/>
      <c r="D86" s="830"/>
      <c r="E86" s="830"/>
      <c r="F86" s="830"/>
      <c r="G86" s="830"/>
      <c r="H86" s="830"/>
      <c r="I86" s="830"/>
      <c r="J86" s="830"/>
      <c r="K86" s="830"/>
      <c r="L86" s="830"/>
      <c r="M86" s="831"/>
      <c r="N86" s="52">
        <f>L83+L84+L85</f>
        <v>32534.611623308418</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140983.31703433648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topLeftCell="A19" zoomScale="78" zoomScaleNormal="78" workbookViewId="0">
      <selection activeCell="L21" sqref="L21"/>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1485</v>
      </c>
      <c r="C31" s="81" t="s">
        <v>1486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162</v>
      </c>
      <c r="B36" s="878" t="str">
        <f>VLOOKUP(A36,EQUIPOS!A6:D154,3,FALSE)</f>
        <v>Compactador manual (SALTARIN) Peso de operación (Kg.) 52, Fuerza de impacto por golpe (KN) 12.</v>
      </c>
      <c r="C36" s="879"/>
      <c r="D36" s="879"/>
      <c r="E36" s="879"/>
      <c r="F36" s="879"/>
      <c r="G36" s="879"/>
      <c r="H36" s="880"/>
      <c r="I36" s="266"/>
      <c r="J36" s="267"/>
      <c r="K36" s="268">
        <f>VLOOKUP(A36,EQUIPOS!A6:D163,4,FALSE)</f>
        <v>14566.429477312025</v>
      </c>
      <c r="L36" s="269"/>
      <c r="M36" s="270">
        <v>2.5</v>
      </c>
      <c r="N36" s="271">
        <f>K36/M36</f>
        <v>5826.5717909248106</v>
      </c>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0.05</v>
      </c>
      <c r="N41" s="343">
        <f>N76*M41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6719.1923499608301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79482.247742266423</v>
      </c>
      <c r="N48" s="271">
        <f>K48*M48</f>
        <v>103326.92206494635</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74.983252587043793</v>
      </c>
      <c r="N49" s="271">
        <f>K49*M49</f>
        <v>1799.5980620890509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105126.5201270354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17852.411180720395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131540.90014302853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26308.180028605708</v>
      </c>
      <c r="M83" s="865"/>
      <c r="N83" s="51"/>
    </row>
    <row r="84" spans="1:14">
      <c r="B84" s="89" t="s">
        <v>973</v>
      </c>
      <c r="C84" s="90"/>
      <c r="D84" s="90"/>
      <c r="E84" s="90"/>
      <c r="F84" s="90"/>
      <c r="G84" s="90"/>
      <c r="H84" s="90"/>
      <c r="I84" s="87"/>
      <c r="J84" s="88"/>
      <c r="K84" s="303">
        <v>0.05</v>
      </c>
      <c r="L84" s="864">
        <f>N78*K84</f>
        <v>6577.0450071514269</v>
      </c>
      <c r="M84" s="865"/>
      <c r="N84" s="51"/>
    </row>
    <row r="85" spans="1:14" ht="15.75" thickBot="1">
      <c r="B85" s="91" t="s">
        <v>974</v>
      </c>
      <c r="C85" s="92"/>
      <c r="D85" s="92"/>
      <c r="E85" s="92"/>
      <c r="F85" s="92"/>
      <c r="G85" s="92"/>
      <c r="H85" s="92"/>
      <c r="I85" s="93"/>
      <c r="J85" s="94"/>
      <c r="K85" s="304">
        <v>0.05</v>
      </c>
      <c r="L85" s="866">
        <f>N78*K85</f>
        <v>6577.0450071514269</v>
      </c>
      <c r="M85" s="867"/>
      <c r="N85" s="51"/>
    </row>
    <row r="86" spans="1:14" ht="15.75" thickBot="1">
      <c r="B86" s="829" t="s">
        <v>953</v>
      </c>
      <c r="C86" s="830"/>
      <c r="D86" s="830"/>
      <c r="E86" s="830"/>
      <c r="F86" s="830"/>
      <c r="G86" s="830"/>
      <c r="H86" s="830"/>
      <c r="I86" s="830"/>
      <c r="J86" s="830"/>
      <c r="K86" s="830"/>
      <c r="L86" s="830"/>
      <c r="M86" s="831"/>
      <c r="N86" s="52">
        <f>L83+L84+L85</f>
        <v>39462.27004290856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171003.17018593708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1487</v>
      </c>
      <c r="C31" s="81" t="s">
        <v>1488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162</v>
      </c>
      <c r="B36" s="878" t="str">
        <f>VLOOKUP(A36,EQUIPOS!A6:D154,3,FALSE)</f>
        <v>Compactador manual (SALTARIN) Peso de operación (Kg.) 52, Fuerza de impacto por golpe (KN) 12.</v>
      </c>
      <c r="C36" s="879"/>
      <c r="D36" s="879"/>
      <c r="E36" s="879"/>
      <c r="F36" s="879"/>
      <c r="G36" s="879"/>
      <c r="H36" s="880"/>
      <c r="I36" s="266"/>
      <c r="J36" s="267"/>
      <c r="K36" s="268">
        <f>VLOOKUP(A36,EQUIPOS!A6:D163,4,FALSE)</f>
        <v>14566.429477312025</v>
      </c>
      <c r="L36" s="269"/>
      <c r="M36" s="270">
        <v>2.5</v>
      </c>
      <c r="N36" s="271">
        <f>K36/M36</f>
        <v>5826.5717909248106</v>
      </c>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0.05</v>
      </c>
      <c r="N41" s="343">
        <f>N76*M41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6719.1923499608301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74737.038921832587</v>
      </c>
      <c r="N48" s="271">
        <f>K48*M48</f>
        <v>97158.150598382374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74.983252587043793</v>
      </c>
      <c r="N49" s="271">
        <f>K49*M49</f>
        <v>1799.5980620890509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98957.748660471421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918" t="s">
        <v>953</v>
      </c>
      <c r="C76" s="872"/>
      <c r="D76" s="872"/>
      <c r="E76" s="872"/>
      <c r="F76" s="872"/>
      <c r="G76" s="872"/>
      <c r="H76" s="872"/>
      <c r="I76" s="872"/>
      <c r="J76" s="872"/>
      <c r="K76" s="872"/>
      <c r="L76" s="872"/>
      <c r="M76" s="873"/>
      <c r="N76" s="459">
        <f>SUM(N70:N75)</f>
        <v>17852.411180720395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125372.12867646455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25074.425735292913</v>
      </c>
      <c r="M83" s="865"/>
      <c r="N83" s="51"/>
    </row>
    <row r="84" spans="1:14">
      <c r="B84" s="89" t="s">
        <v>973</v>
      </c>
      <c r="C84" s="90"/>
      <c r="D84" s="90"/>
      <c r="E84" s="90"/>
      <c r="F84" s="90"/>
      <c r="G84" s="90"/>
      <c r="H84" s="90"/>
      <c r="I84" s="87"/>
      <c r="J84" s="88"/>
      <c r="K84" s="303">
        <v>0.05</v>
      </c>
      <c r="L84" s="864">
        <f>N78*K84</f>
        <v>6268.6064338232281</v>
      </c>
      <c r="M84" s="865"/>
      <c r="N84" s="51"/>
    </row>
    <row r="85" spans="1:14" ht="15.75" thickBot="1">
      <c r="B85" s="91" t="s">
        <v>974</v>
      </c>
      <c r="C85" s="92"/>
      <c r="D85" s="92"/>
      <c r="E85" s="92"/>
      <c r="F85" s="92"/>
      <c r="G85" s="92"/>
      <c r="H85" s="92"/>
      <c r="I85" s="93"/>
      <c r="J85" s="94"/>
      <c r="K85" s="304">
        <v>0.05</v>
      </c>
      <c r="L85" s="866">
        <f>N78*K85</f>
        <v>6268.6064338232281</v>
      </c>
      <c r="M85" s="867"/>
      <c r="N85" s="51"/>
    </row>
    <row r="86" spans="1:14" ht="15.75" thickBot="1">
      <c r="B86" s="829" t="s">
        <v>953</v>
      </c>
      <c r="C86" s="830"/>
      <c r="D86" s="830"/>
      <c r="E86" s="830"/>
      <c r="F86" s="830"/>
      <c r="G86" s="830"/>
      <c r="H86" s="830"/>
      <c r="I86" s="830"/>
      <c r="J86" s="830"/>
      <c r="K86" s="830"/>
      <c r="L86" s="830"/>
      <c r="M86" s="831"/>
      <c r="N86" s="52">
        <f>L83+L84+L85</f>
        <v>37611.638602939369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162983.76727940392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1489</v>
      </c>
      <c r="C31" s="81" t="s">
        <v>1490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162</v>
      </c>
      <c r="B36" s="878" t="str">
        <f>VLOOKUP(A36,EQUIPOS!A6:D154,3,FALSE)</f>
        <v>Compactador manual (SALTARIN) Peso de operación (Kg.) 52, Fuerza de impacto por golpe (KN) 12.</v>
      </c>
      <c r="C36" s="879"/>
      <c r="D36" s="879"/>
      <c r="E36" s="879"/>
      <c r="F36" s="879"/>
      <c r="G36" s="879"/>
      <c r="H36" s="880"/>
      <c r="I36" s="266"/>
      <c r="J36" s="267"/>
      <c r="K36" s="268">
        <f>VLOOKUP(A36,EQUIPOS!A6:D163,4,FALSE)</f>
        <v>14566.429477312025</v>
      </c>
      <c r="L36" s="269"/>
      <c r="M36" s="270">
        <v>2.5</v>
      </c>
      <c r="N36" s="271">
        <f>K36/M36</f>
        <v>5826.5717909248106</v>
      </c>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0.05</v>
      </c>
      <c r="N41" s="343">
        <f>N76*M41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6719.1923499608301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71771.283409061478</v>
      </c>
      <c r="N48" s="271">
        <f>K48*M48</f>
        <v>93302.668431779923</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74.983252587043793</v>
      </c>
      <c r="N49" s="271">
        <f>K49*M49</f>
        <v>1799.5980620890509</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95102.26649386897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298">
        <v>20</v>
      </c>
      <c r="N71" s="394">
        <f>K71/M71</f>
        <v>12518.098999999998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17852.411180720395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121516.6465098621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24303.329301972422</v>
      </c>
      <c r="M83" s="865"/>
      <c r="N83" s="51"/>
    </row>
    <row r="84" spans="1:14">
      <c r="B84" s="89" t="s">
        <v>973</v>
      </c>
      <c r="C84" s="90"/>
      <c r="D84" s="90"/>
      <c r="E84" s="90"/>
      <c r="F84" s="90"/>
      <c r="G84" s="90"/>
      <c r="H84" s="90"/>
      <c r="I84" s="87"/>
      <c r="J84" s="88"/>
      <c r="K84" s="303">
        <v>0.05</v>
      </c>
      <c r="L84" s="864">
        <f>N78*K84</f>
        <v>6075.8323254931056</v>
      </c>
      <c r="M84" s="865"/>
      <c r="N84" s="51"/>
    </row>
    <row r="85" spans="1:14" ht="15.75" thickBot="1">
      <c r="B85" s="91" t="s">
        <v>974</v>
      </c>
      <c r="C85" s="92"/>
      <c r="D85" s="92"/>
      <c r="E85" s="92"/>
      <c r="F85" s="92"/>
      <c r="G85" s="92"/>
      <c r="H85" s="92"/>
      <c r="I85" s="93"/>
      <c r="J85" s="94"/>
      <c r="K85" s="304">
        <v>0.05</v>
      </c>
      <c r="L85" s="866">
        <f>N78*K85</f>
        <v>6075.8323254931056</v>
      </c>
      <c r="M85" s="867"/>
      <c r="N85" s="51"/>
    </row>
    <row r="86" spans="1:14" ht="15.75" thickBot="1">
      <c r="B86" s="829" t="s">
        <v>953</v>
      </c>
      <c r="C86" s="830"/>
      <c r="D86" s="830"/>
      <c r="E86" s="830"/>
      <c r="F86" s="830"/>
      <c r="G86" s="830"/>
      <c r="H86" s="830"/>
      <c r="I86" s="830"/>
      <c r="J86" s="830"/>
      <c r="K86" s="830"/>
      <c r="L86" s="830"/>
      <c r="M86" s="831"/>
      <c r="N86" s="52">
        <f>L83+L84+L85</f>
        <v>36454.993952958634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157971.64046282074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1033</v>
      </c>
      <c r="C31" s="81" t="s">
        <v>1491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30</v>
      </c>
      <c r="N36" s="271">
        <f>K36/M36</f>
        <v>3887.4287488449781</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30</v>
      </c>
      <c r="N37" s="271">
        <f>K37/M37</f>
        <v>6069.3456155466756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30</v>
      </c>
      <c r="N38" s="271">
        <f>K38/M38</f>
        <v>4820.7945174913611</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9.6611347339336664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14787.23001661695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1.25</v>
      </c>
      <c r="L48" s="266"/>
      <c r="M48" s="401">
        <f>VLOOKUP(A48,MATERIALES!A4:D395,4,FALSE)</f>
        <v>79482.247742266423</v>
      </c>
      <c r="N48" s="271">
        <f>K48*M48</f>
        <v>99352.809677833022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99352.809677833022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916">
        <f>VLOOKUP(A59,TRANSPORTE!A5:D123,4,FALSE)</f>
        <v>1417.5203733168512</v>
      </c>
      <c r="M59" s="917"/>
      <c r="N59" s="286">
        <f>K59*L59</f>
        <v>1771.9004666460639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1771.9004666460639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240</v>
      </c>
      <c r="N71" s="394">
        <f>K71/M71</f>
        <v>521.5874583333333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966.11347339336658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116878.05363448941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23375.610726897881</v>
      </c>
      <c r="M83" s="865"/>
      <c r="N83" s="51"/>
    </row>
    <row r="84" spans="1:14">
      <c r="B84" s="89" t="s">
        <v>973</v>
      </c>
      <c r="C84" s="90"/>
      <c r="D84" s="90"/>
      <c r="E84" s="90"/>
      <c r="F84" s="90"/>
      <c r="G84" s="90"/>
      <c r="H84" s="90"/>
      <c r="I84" s="87"/>
      <c r="J84" s="88"/>
      <c r="K84" s="303">
        <v>0.05</v>
      </c>
      <c r="L84" s="864">
        <f>N78*K84</f>
        <v>5843.9026817244703</v>
      </c>
      <c r="M84" s="865"/>
      <c r="N84" s="51"/>
    </row>
    <row r="85" spans="1:14" ht="15.75" thickBot="1">
      <c r="B85" s="91" t="s">
        <v>974</v>
      </c>
      <c r="C85" s="92"/>
      <c r="D85" s="92"/>
      <c r="E85" s="92"/>
      <c r="F85" s="92"/>
      <c r="G85" s="92"/>
      <c r="H85" s="92"/>
      <c r="I85" s="93"/>
      <c r="J85" s="94"/>
      <c r="K85" s="304">
        <v>0.05</v>
      </c>
      <c r="L85" s="866">
        <f>N78*K85</f>
        <v>5843.9026817244703</v>
      </c>
      <c r="M85" s="867"/>
      <c r="N85" s="51"/>
    </row>
    <row r="86" spans="1:14" ht="15.75" thickBot="1">
      <c r="B86" s="829" t="s">
        <v>953</v>
      </c>
      <c r="C86" s="830"/>
      <c r="D86" s="830"/>
      <c r="E86" s="830"/>
      <c r="F86" s="830"/>
      <c r="G86" s="830"/>
      <c r="H86" s="830"/>
      <c r="I86" s="830"/>
      <c r="J86" s="830"/>
      <c r="K86" s="830"/>
      <c r="L86" s="830"/>
      <c r="M86" s="831"/>
      <c r="N86" s="52">
        <f>L83+L84+L85</f>
        <v>35063.416090346822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151941.46972483624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1034</v>
      </c>
      <c r="C31" s="81" t="s">
        <v>1492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30</v>
      </c>
      <c r="N36" s="271">
        <f>K36/M36</f>
        <v>3887.4287488449781</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30</v>
      </c>
      <c r="N37" s="271">
        <f>K37/M37</f>
        <v>6069.3456155466756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30</v>
      </c>
      <c r="N38" s="271">
        <f>K38/M38</f>
        <v>4820.7945174913611</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9.6611347339336664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14787.23001661695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71771.283409061478</v>
      </c>
      <c r="N48" s="271">
        <f>K48*M48</f>
        <v>89714.104261326851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89714.104261326851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916">
        <f>VLOOKUP(A59,TRANSPORTE!A5:D123,4,FALSE)</f>
        <v>1417.5203733168512</v>
      </c>
      <c r="M59" s="917"/>
      <c r="N59" s="286">
        <f>K59*L59</f>
        <v>1771.9004666460639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1771.9004666460639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240</v>
      </c>
      <c r="N71" s="394">
        <f>K71/M71</f>
        <v>521.5874583333333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966.11347339336658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107239.34821798324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21447.869643596649</v>
      </c>
      <c r="M83" s="865"/>
      <c r="N83" s="51"/>
    </row>
    <row r="84" spans="1:14">
      <c r="B84" s="89" t="s">
        <v>973</v>
      </c>
      <c r="C84" s="90"/>
      <c r="D84" s="90"/>
      <c r="E84" s="90"/>
      <c r="F84" s="90"/>
      <c r="G84" s="90"/>
      <c r="H84" s="90"/>
      <c r="I84" s="87"/>
      <c r="J84" s="88"/>
      <c r="K84" s="303">
        <v>0.05</v>
      </c>
      <c r="L84" s="864">
        <f>N78*K84</f>
        <v>5361.9674108991621</v>
      </c>
      <c r="M84" s="865"/>
      <c r="N84" s="51"/>
    </row>
    <row r="85" spans="1:14" ht="15.75" thickBot="1">
      <c r="B85" s="91" t="s">
        <v>974</v>
      </c>
      <c r="C85" s="92"/>
      <c r="D85" s="92"/>
      <c r="E85" s="92"/>
      <c r="F85" s="92"/>
      <c r="G85" s="92"/>
      <c r="H85" s="92"/>
      <c r="I85" s="93"/>
      <c r="J85" s="94"/>
      <c r="K85" s="304">
        <v>0.05</v>
      </c>
      <c r="L85" s="866">
        <f>N78*K85</f>
        <v>5361.9674108991621</v>
      </c>
      <c r="M85" s="867"/>
      <c r="N85" s="51"/>
    </row>
    <row r="86" spans="1:14" ht="15.75" thickBot="1">
      <c r="B86" s="829" t="s">
        <v>953</v>
      </c>
      <c r="C86" s="830"/>
      <c r="D86" s="830"/>
      <c r="E86" s="830"/>
      <c r="F86" s="830"/>
      <c r="G86" s="830"/>
      <c r="H86" s="830"/>
      <c r="I86" s="830"/>
      <c r="J86" s="830"/>
      <c r="K86" s="830"/>
      <c r="L86" s="830"/>
      <c r="M86" s="831"/>
      <c r="N86" s="52">
        <f>L83+L84+L85</f>
        <v>32171.804465394969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139411.1526833782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1035</v>
      </c>
      <c r="C31" s="81" t="s">
        <v>1493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30</v>
      </c>
      <c r="N36" s="271">
        <f>K36/M36</f>
        <v>3887.4287488449781</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30</v>
      </c>
      <c r="N37" s="271">
        <f>K37/M37</f>
        <v>6069.3456155466756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30</v>
      </c>
      <c r="N38" s="271">
        <f>K38/M38</f>
        <v>4820.7945174913611</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9.6611347339336664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14787.23001661695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71771.283409061478</v>
      </c>
      <c r="N48" s="271">
        <f>K48*M48</f>
        <v>89714.104261326851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89714.104261326851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916">
        <f>VLOOKUP(A59,TRANSPORTE!A5:D123,4,FALSE)</f>
        <v>1417.5203733168512</v>
      </c>
      <c r="M59" s="917"/>
      <c r="N59" s="286">
        <f>K59*L59</f>
        <v>1771.9004666460639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1771.9004666460639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240</v>
      </c>
      <c r="N71" s="394">
        <f>K71/M71</f>
        <v>521.5874583333333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966.11347339336658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107239.34821798324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21447.869643596649</v>
      </c>
      <c r="M83" s="865"/>
      <c r="N83" s="51"/>
    </row>
    <row r="84" spans="1:14">
      <c r="B84" s="89" t="s">
        <v>973</v>
      </c>
      <c r="C84" s="90"/>
      <c r="D84" s="90"/>
      <c r="E84" s="90"/>
      <c r="F84" s="90"/>
      <c r="G84" s="90"/>
      <c r="H84" s="90"/>
      <c r="I84" s="87"/>
      <c r="J84" s="88"/>
      <c r="K84" s="303">
        <v>0.05</v>
      </c>
      <c r="L84" s="864">
        <f>N78*K84</f>
        <v>5361.9674108991621</v>
      </c>
      <c r="M84" s="865"/>
      <c r="N84" s="51"/>
    </row>
    <row r="85" spans="1:14" ht="15.75" thickBot="1">
      <c r="B85" s="91" t="s">
        <v>974</v>
      </c>
      <c r="C85" s="92"/>
      <c r="D85" s="92"/>
      <c r="E85" s="92"/>
      <c r="F85" s="92"/>
      <c r="G85" s="92"/>
      <c r="H85" s="92"/>
      <c r="I85" s="93"/>
      <c r="J85" s="94"/>
      <c r="K85" s="304">
        <v>0.05</v>
      </c>
      <c r="L85" s="866">
        <f>N78*K85</f>
        <v>5361.9674108991621</v>
      </c>
      <c r="M85" s="867"/>
      <c r="N85" s="51"/>
    </row>
    <row r="86" spans="1:14" ht="15.75" thickBot="1">
      <c r="B86" s="829" t="s">
        <v>953</v>
      </c>
      <c r="C86" s="830"/>
      <c r="D86" s="830"/>
      <c r="E86" s="830"/>
      <c r="F86" s="830"/>
      <c r="G86" s="830"/>
      <c r="H86" s="830"/>
      <c r="I86" s="830"/>
      <c r="J86" s="830"/>
      <c r="K86" s="830"/>
      <c r="L86" s="830"/>
      <c r="M86" s="831"/>
      <c r="N86" s="52">
        <f>L83+L84+L85</f>
        <v>32171.804465394969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139411.1526833782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1494</v>
      </c>
      <c r="C31" s="81" t="s">
        <v>2021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45</v>
      </c>
      <c r="N37" s="271">
        <f>K37/M37</f>
        <v>4046.2304103644506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9623.0587695109043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79482.247742266423</v>
      </c>
      <c r="N48" s="271">
        <f>K48*M48</f>
        <v>103326.92206494635</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435.33992566473216</v>
      </c>
      <c r="N49" s="271">
        <f>K49*M49</f>
        <v>39180.593309825897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142507.51537477225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154617.42627852398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30923.4852557048</v>
      </c>
      <c r="M83" s="865"/>
      <c r="N83" s="51"/>
    </row>
    <row r="84" spans="1:14">
      <c r="B84" s="89" t="s">
        <v>973</v>
      </c>
      <c r="C84" s="90"/>
      <c r="D84" s="90"/>
      <c r="E84" s="90"/>
      <c r="F84" s="90"/>
      <c r="G84" s="90"/>
      <c r="H84" s="90"/>
      <c r="I84" s="87"/>
      <c r="J84" s="88"/>
      <c r="K84" s="303">
        <v>0.05</v>
      </c>
      <c r="L84" s="864">
        <f>N78*K84</f>
        <v>7730.8713139261999</v>
      </c>
      <c r="M84" s="865"/>
      <c r="N84" s="51"/>
    </row>
    <row r="85" spans="1:14" ht="15.75" thickBot="1">
      <c r="B85" s="91" t="s">
        <v>974</v>
      </c>
      <c r="C85" s="92"/>
      <c r="D85" s="92"/>
      <c r="E85" s="92"/>
      <c r="F85" s="92"/>
      <c r="G85" s="92"/>
      <c r="H85" s="92"/>
      <c r="I85" s="93"/>
      <c r="J85" s="94"/>
      <c r="K85" s="304">
        <v>0.05</v>
      </c>
      <c r="L85" s="866">
        <f>N78*K85</f>
        <v>7730.8713139261999</v>
      </c>
      <c r="M85" s="867"/>
      <c r="N85" s="51"/>
    </row>
    <row r="86" spans="1:14" ht="15.75" thickBot="1">
      <c r="B86" s="829" t="s">
        <v>953</v>
      </c>
      <c r="C86" s="830"/>
      <c r="D86" s="830"/>
      <c r="E86" s="830"/>
      <c r="F86" s="830"/>
      <c r="G86" s="830"/>
      <c r="H86" s="830"/>
      <c r="I86" s="830"/>
      <c r="J86" s="830"/>
      <c r="K86" s="830"/>
      <c r="L86" s="830"/>
      <c r="M86" s="831"/>
      <c r="N86" s="52">
        <f>L83+L84+L85</f>
        <v>46385.227883557192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201002.65416208119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1495</v>
      </c>
      <c r="C31" s="81" t="s">
        <v>2022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45</v>
      </c>
      <c r="N37" s="271">
        <f>K37/M37</f>
        <v>4046.2304103644506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9623.0587695109043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74737.038921832587</v>
      </c>
      <c r="N48" s="271">
        <f>K48*M48</f>
        <v>97158.150598382374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435.33992566473216</v>
      </c>
      <c r="N49" s="271">
        <f>K49*M49</f>
        <v>39180.593309825897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136338.74390820827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148448.65481196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29689.730962392001</v>
      </c>
      <c r="M83" s="865"/>
      <c r="N83" s="51"/>
    </row>
    <row r="84" spans="1:14">
      <c r="B84" s="89" t="s">
        <v>973</v>
      </c>
      <c r="C84" s="90"/>
      <c r="D84" s="90"/>
      <c r="E84" s="90"/>
      <c r="F84" s="90"/>
      <c r="G84" s="90"/>
      <c r="H84" s="90"/>
      <c r="I84" s="87"/>
      <c r="J84" s="88"/>
      <c r="K84" s="303">
        <v>0.05</v>
      </c>
      <c r="L84" s="864">
        <f>N78*K84</f>
        <v>7422.4327405980002</v>
      </c>
      <c r="M84" s="865"/>
      <c r="N84" s="51"/>
    </row>
    <row r="85" spans="1:14" ht="15.75" thickBot="1">
      <c r="B85" s="91" t="s">
        <v>974</v>
      </c>
      <c r="C85" s="92"/>
      <c r="D85" s="92"/>
      <c r="E85" s="92"/>
      <c r="F85" s="92"/>
      <c r="G85" s="92"/>
      <c r="H85" s="92"/>
      <c r="I85" s="93"/>
      <c r="J85" s="94"/>
      <c r="K85" s="304">
        <v>0.05</v>
      </c>
      <c r="L85" s="866">
        <f>N78*K85</f>
        <v>7422.4327405980002</v>
      </c>
      <c r="M85" s="867"/>
      <c r="N85" s="51"/>
    </row>
    <row r="86" spans="1:14" ht="15.75" thickBot="1">
      <c r="B86" s="829" t="s">
        <v>953</v>
      </c>
      <c r="C86" s="830"/>
      <c r="D86" s="830"/>
      <c r="E86" s="830"/>
      <c r="F86" s="830"/>
      <c r="G86" s="830"/>
      <c r="H86" s="830"/>
      <c r="I86" s="830"/>
      <c r="J86" s="830"/>
      <c r="K86" s="830"/>
      <c r="L86" s="830"/>
      <c r="M86" s="831"/>
      <c r="N86" s="52">
        <f>L83+L84+L85</f>
        <v>44534.596443588001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192983.25125554801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1496</v>
      </c>
      <c r="C31" s="81" t="s">
        <v>1497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45</v>
      </c>
      <c r="N37" s="271">
        <f>K37/M37</f>
        <v>4046.2304103644506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9623.0587695109043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79482.247742266423</v>
      </c>
      <c r="N48" s="271">
        <f>K48*M48</f>
        <v>103326.92206494635</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435.33992566473216</v>
      </c>
      <c r="N49" s="271">
        <f>K49*M49</f>
        <v>39180.593309825897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142507.51537477225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154617.42627852398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30923.4852557048</v>
      </c>
      <c r="M83" s="865"/>
      <c r="N83" s="51"/>
    </row>
    <row r="84" spans="1:14">
      <c r="B84" s="89" t="s">
        <v>973</v>
      </c>
      <c r="C84" s="90"/>
      <c r="D84" s="90"/>
      <c r="E84" s="90"/>
      <c r="F84" s="90"/>
      <c r="G84" s="90"/>
      <c r="H84" s="90"/>
      <c r="I84" s="87"/>
      <c r="J84" s="88"/>
      <c r="K84" s="303">
        <v>0.05</v>
      </c>
      <c r="L84" s="864">
        <f>N78*K84</f>
        <v>7730.8713139261999</v>
      </c>
      <c r="M84" s="865"/>
      <c r="N84" s="51"/>
    </row>
    <row r="85" spans="1:14" ht="15.75" thickBot="1">
      <c r="B85" s="91" t="s">
        <v>974</v>
      </c>
      <c r="C85" s="92"/>
      <c r="D85" s="92"/>
      <c r="E85" s="92"/>
      <c r="F85" s="92"/>
      <c r="G85" s="92"/>
      <c r="H85" s="92"/>
      <c r="I85" s="93"/>
      <c r="J85" s="94"/>
      <c r="K85" s="304">
        <v>0.05</v>
      </c>
      <c r="L85" s="866">
        <f>N78*K85</f>
        <v>7730.8713139261999</v>
      </c>
      <c r="M85" s="867"/>
      <c r="N85" s="51"/>
    </row>
    <row r="86" spans="1:14" ht="15.75" thickBot="1">
      <c r="B86" s="829" t="s">
        <v>953</v>
      </c>
      <c r="C86" s="830"/>
      <c r="D86" s="830"/>
      <c r="E86" s="830"/>
      <c r="F86" s="830"/>
      <c r="G86" s="830"/>
      <c r="H86" s="830"/>
      <c r="I86" s="830"/>
      <c r="J86" s="830"/>
      <c r="K86" s="830"/>
      <c r="L86" s="830"/>
      <c r="M86" s="831"/>
      <c r="N86" s="52">
        <f>L83+L84+L85</f>
        <v>46385.227883557192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201002.65416208119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1498</v>
      </c>
      <c r="C31" s="81" t="s">
        <v>1499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45</v>
      </c>
      <c r="N37" s="271">
        <f>K37/M37</f>
        <v>4046.2304103644506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9623.0587695109043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74737.038921832587</v>
      </c>
      <c r="N48" s="271">
        <f>K48*M48</f>
        <v>97158.150598382374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435.33992566473216</v>
      </c>
      <c r="N49" s="271">
        <f>K49*M49</f>
        <v>39180.593309825897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136338.74390820827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148448.65481196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29689.730962392001</v>
      </c>
      <c r="M83" s="865"/>
      <c r="N83" s="51"/>
    </row>
    <row r="84" spans="1:14">
      <c r="B84" s="89" t="s">
        <v>973</v>
      </c>
      <c r="C84" s="90"/>
      <c r="D84" s="90"/>
      <c r="E84" s="90"/>
      <c r="F84" s="90"/>
      <c r="G84" s="90"/>
      <c r="H84" s="90"/>
      <c r="I84" s="87"/>
      <c r="J84" s="88"/>
      <c r="K84" s="303">
        <v>0.05</v>
      </c>
      <c r="L84" s="864">
        <f>N78*K84</f>
        <v>7422.4327405980002</v>
      </c>
      <c r="M84" s="865"/>
      <c r="N84" s="51"/>
    </row>
    <row r="85" spans="1:14" ht="15.75" thickBot="1">
      <c r="B85" s="91" t="s">
        <v>974</v>
      </c>
      <c r="C85" s="92"/>
      <c r="D85" s="92"/>
      <c r="E85" s="92"/>
      <c r="F85" s="92"/>
      <c r="G85" s="92"/>
      <c r="H85" s="92"/>
      <c r="I85" s="93"/>
      <c r="J85" s="94"/>
      <c r="K85" s="304">
        <v>0.05</v>
      </c>
      <c r="L85" s="866">
        <f>N78*K85</f>
        <v>7422.4327405980002</v>
      </c>
      <c r="M85" s="867"/>
      <c r="N85" s="51"/>
    </row>
    <row r="86" spans="1:14" ht="15.75" thickBot="1">
      <c r="B86" s="829" t="s">
        <v>953</v>
      </c>
      <c r="C86" s="830"/>
      <c r="D86" s="830"/>
      <c r="E86" s="830"/>
      <c r="F86" s="830"/>
      <c r="G86" s="830"/>
      <c r="H86" s="830"/>
      <c r="I86" s="830"/>
      <c r="J86" s="830"/>
      <c r="K86" s="830"/>
      <c r="L86" s="830"/>
      <c r="M86" s="831"/>
      <c r="N86" s="52">
        <f>L83+L84+L85</f>
        <v>44534.596443588001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192983.25125554801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1500</v>
      </c>
      <c r="C31" s="81" t="s">
        <v>1501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45</v>
      </c>
      <c r="N37" s="271">
        <f>K37/M37</f>
        <v>4046.2304103644506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9623.0587695109043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79482.247742266423</v>
      </c>
      <c r="N48" s="271">
        <f>K48*M48</f>
        <v>103326.92206494635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103326.92206494635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115436.83296869806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23087.366593739614</v>
      </c>
      <c r="M83" s="865"/>
      <c r="N83" s="51"/>
    </row>
    <row r="84" spans="1:14">
      <c r="B84" s="89" t="s">
        <v>973</v>
      </c>
      <c r="C84" s="90"/>
      <c r="D84" s="90"/>
      <c r="E84" s="90"/>
      <c r="F84" s="90"/>
      <c r="G84" s="90"/>
      <c r="H84" s="90"/>
      <c r="I84" s="87"/>
      <c r="J84" s="88"/>
      <c r="K84" s="303">
        <v>0.05</v>
      </c>
      <c r="L84" s="864">
        <f>N78*K84</f>
        <v>5771.8416484349036</v>
      </c>
      <c r="M84" s="865"/>
      <c r="N84" s="51"/>
    </row>
    <row r="85" spans="1:14" ht="15.75" thickBot="1">
      <c r="B85" s="91" t="s">
        <v>974</v>
      </c>
      <c r="C85" s="92"/>
      <c r="D85" s="92"/>
      <c r="E85" s="92"/>
      <c r="F85" s="92"/>
      <c r="G85" s="92"/>
      <c r="H85" s="92"/>
      <c r="I85" s="93"/>
      <c r="J85" s="94"/>
      <c r="K85" s="304">
        <v>0.05</v>
      </c>
      <c r="L85" s="866">
        <f>N78*K85</f>
        <v>5771.8416484349036</v>
      </c>
      <c r="M85" s="867"/>
      <c r="N85" s="51"/>
    </row>
    <row r="86" spans="1:14" ht="15.75" thickBot="1">
      <c r="B86" s="829" t="s">
        <v>953</v>
      </c>
      <c r="C86" s="830"/>
      <c r="D86" s="830"/>
      <c r="E86" s="830"/>
      <c r="F86" s="830"/>
      <c r="G86" s="830"/>
      <c r="H86" s="830"/>
      <c r="I86" s="830"/>
      <c r="J86" s="830"/>
      <c r="K86" s="830"/>
      <c r="L86" s="830"/>
      <c r="M86" s="831"/>
      <c r="N86" s="52">
        <f>L83+L84+L85</f>
        <v>34631.049890609422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150067.88285930749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1502</v>
      </c>
      <c r="C31" s="81" t="s">
        <v>1503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45</v>
      </c>
      <c r="N37" s="271">
        <f>K37/M37</f>
        <v>4046.2304103644506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9623.0587695109043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74737.038921832587</v>
      </c>
      <c r="N48" s="271">
        <f>K48*M48</f>
        <v>97158.150598382374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97158.150598382374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109268.06150213408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21853.612300426816</v>
      </c>
      <c r="M83" s="865"/>
      <c r="N83" s="51"/>
    </row>
    <row r="84" spans="1:14">
      <c r="B84" s="89" t="s">
        <v>973</v>
      </c>
      <c r="C84" s="90"/>
      <c r="D84" s="90"/>
      <c r="E84" s="90"/>
      <c r="F84" s="90"/>
      <c r="G84" s="90"/>
      <c r="H84" s="90"/>
      <c r="I84" s="87"/>
      <c r="J84" s="88"/>
      <c r="K84" s="303">
        <v>0.05</v>
      </c>
      <c r="L84" s="864">
        <f>N78*K84</f>
        <v>5463.4030751067039</v>
      </c>
      <c r="M84" s="865"/>
      <c r="N84" s="51"/>
    </row>
    <row r="85" spans="1:14" ht="15.75" thickBot="1">
      <c r="B85" s="91" t="s">
        <v>974</v>
      </c>
      <c r="C85" s="92"/>
      <c r="D85" s="92"/>
      <c r="E85" s="92"/>
      <c r="F85" s="92"/>
      <c r="G85" s="92"/>
      <c r="H85" s="92"/>
      <c r="I85" s="93"/>
      <c r="J85" s="94"/>
      <c r="K85" s="304">
        <v>0.05</v>
      </c>
      <c r="L85" s="866">
        <f>N78*K85</f>
        <v>5463.4030751067039</v>
      </c>
      <c r="M85" s="867"/>
      <c r="N85" s="51"/>
    </row>
    <row r="86" spans="1:14" ht="15.75" thickBot="1">
      <c r="B86" s="829" t="s">
        <v>953</v>
      </c>
      <c r="C86" s="830"/>
      <c r="D86" s="830"/>
      <c r="E86" s="830"/>
      <c r="F86" s="830"/>
      <c r="G86" s="830"/>
      <c r="H86" s="830"/>
      <c r="I86" s="830"/>
      <c r="J86" s="830"/>
      <c r="K86" s="830"/>
      <c r="L86" s="830"/>
      <c r="M86" s="831"/>
      <c r="N86" s="52">
        <f>L83+L84+L85</f>
        <v>32780.418450640223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142048.4799527743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1504</v>
      </c>
      <c r="C31" s="81" t="s">
        <v>1505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45</v>
      </c>
      <c r="N37" s="271">
        <f>K37/M37</f>
        <v>4046.2304103644506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9623.0587695109043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79482.247742266423</v>
      </c>
      <c r="N48" s="271">
        <f>K48*M48</f>
        <v>103326.92206494635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103326.92206494635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115436.83296869806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23087.366593739614</v>
      </c>
      <c r="M83" s="865"/>
      <c r="N83" s="51"/>
    </row>
    <row r="84" spans="1:14">
      <c r="B84" s="89" t="s">
        <v>973</v>
      </c>
      <c r="C84" s="90"/>
      <c r="D84" s="90"/>
      <c r="E84" s="90"/>
      <c r="F84" s="90"/>
      <c r="G84" s="90"/>
      <c r="H84" s="90"/>
      <c r="I84" s="87"/>
      <c r="J84" s="88"/>
      <c r="K84" s="303">
        <v>0.05</v>
      </c>
      <c r="L84" s="864">
        <f>N78*K84</f>
        <v>5771.8416484349036</v>
      </c>
      <c r="M84" s="865"/>
      <c r="N84" s="51"/>
    </row>
    <row r="85" spans="1:14" ht="15.75" thickBot="1">
      <c r="B85" s="91" t="s">
        <v>974</v>
      </c>
      <c r="C85" s="92"/>
      <c r="D85" s="92"/>
      <c r="E85" s="92"/>
      <c r="F85" s="92"/>
      <c r="G85" s="92"/>
      <c r="H85" s="92"/>
      <c r="I85" s="93"/>
      <c r="J85" s="94"/>
      <c r="K85" s="304">
        <v>0.05</v>
      </c>
      <c r="L85" s="866">
        <f>N78*K85</f>
        <v>5771.8416484349036</v>
      </c>
      <c r="M85" s="867"/>
      <c r="N85" s="51"/>
    </row>
    <row r="86" spans="1:14" ht="15.75" thickBot="1">
      <c r="B86" s="829" t="s">
        <v>953</v>
      </c>
      <c r="C86" s="830"/>
      <c r="D86" s="830"/>
      <c r="E86" s="830"/>
      <c r="F86" s="830"/>
      <c r="G86" s="830"/>
      <c r="H86" s="830"/>
      <c r="I86" s="830"/>
      <c r="J86" s="830"/>
      <c r="K86" s="830"/>
      <c r="L86" s="830"/>
      <c r="M86" s="831"/>
      <c r="N86" s="52">
        <f>L83+L84+L85</f>
        <v>34631.049890609422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150067.88285930749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1506</v>
      </c>
      <c r="C31" s="81" t="s">
        <v>1507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45</v>
      </c>
      <c r="N37" s="271">
        <f>K37/M37</f>
        <v>4046.2304103644506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9623.0587695109043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74737.038921832587</v>
      </c>
      <c r="N48" s="271">
        <f>K48*M48</f>
        <v>97158.150598382374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97158.150598382374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109268.06150213408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21853.612300426816</v>
      </c>
      <c r="M83" s="865"/>
      <c r="N83" s="51"/>
    </row>
    <row r="84" spans="1:14">
      <c r="B84" s="89" t="s">
        <v>973</v>
      </c>
      <c r="C84" s="90"/>
      <c r="D84" s="90"/>
      <c r="E84" s="90"/>
      <c r="F84" s="90"/>
      <c r="G84" s="90"/>
      <c r="H84" s="90"/>
      <c r="I84" s="87"/>
      <c r="J84" s="88"/>
      <c r="K84" s="303">
        <v>0.05</v>
      </c>
      <c r="L84" s="864">
        <f>N78*K84</f>
        <v>5463.4030751067039</v>
      </c>
      <c r="M84" s="865"/>
      <c r="N84" s="51"/>
    </row>
    <row r="85" spans="1:14" ht="15.75" thickBot="1">
      <c r="B85" s="91" t="s">
        <v>974</v>
      </c>
      <c r="C85" s="92"/>
      <c r="D85" s="92"/>
      <c r="E85" s="92"/>
      <c r="F85" s="92"/>
      <c r="G85" s="92"/>
      <c r="H85" s="92"/>
      <c r="I85" s="93"/>
      <c r="J85" s="94"/>
      <c r="K85" s="304">
        <v>0.05</v>
      </c>
      <c r="L85" s="866">
        <f>N78*K85</f>
        <v>5463.4030751067039</v>
      </c>
      <c r="M85" s="867"/>
      <c r="N85" s="51"/>
    </row>
    <row r="86" spans="1:14" ht="15.75" thickBot="1">
      <c r="B86" s="829" t="s">
        <v>953</v>
      </c>
      <c r="C86" s="830"/>
      <c r="D86" s="830"/>
      <c r="E86" s="830"/>
      <c r="F86" s="830"/>
      <c r="G86" s="830"/>
      <c r="H86" s="830"/>
      <c r="I86" s="830"/>
      <c r="J86" s="830"/>
      <c r="K86" s="830"/>
      <c r="L86" s="830"/>
      <c r="M86" s="831"/>
      <c r="N86" s="52">
        <f>L83+L84+L85</f>
        <v>32780.418450640223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142048.4799527743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1508</v>
      </c>
      <c r="C31" s="81" t="s">
        <v>1509</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435.33992566473216</v>
      </c>
      <c r="N48" s="271">
        <f>K48*M48</f>
        <v>435.33992566473216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435.33992566473216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829" t="s">
        <v>953</v>
      </c>
      <c r="C76" s="830"/>
      <c r="D76" s="830"/>
      <c r="E76" s="830"/>
      <c r="F76" s="830"/>
      <c r="G76" s="830"/>
      <c r="H76" s="830"/>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435.33992566473216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87.067985132946433</v>
      </c>
      <c r="M83" s="865"/>
      <c r="N83" s="51"/>
    </row>
    <row r="84" spans="1:14">
      <c r="B84" s="89" t="s">
        <v>973</v>
      </c>
      <c r="C84" s="90"/>
      <c r="D84" s="90"/>
      <c r="E84" s="90"/>
      <c r="F84" s="90"/>
      <c r="G84" s="90"/>
      <c r="H84" s="90"/>
      <c r="I84" s="87"/>
      <c r="J84" s="88"/>
      <c r="K84" s="303">
        <v>0.05</v>
      </c>
      <c r="L84" s="864">
        <f>N78*K84</f>
        <v>21.766996283236608</v>
      </c>
      <c r="M84" s="865"/>
      <c r="N84" s="51"/>
    </row>
    <row r="85" spans="1:14" ht="15.75" thickBot="1">
      <c r="B85" s="91" t="s">
        <v>974</v>
      </c>
      <c r="C85" s="92"/>
      <c r="D85" s="92"/>
      <c r="E85" s="92"/>
      <c r="F85" s="92"/>
      <c r="G85" s="92"/>
      <c r="H85" s="92"/>
      <c r="I85" s="93"/>
      <c r="J85" s="94"/>
      <c r="K85" s="304">
        <v>0.05</v>
      </c>
      <c r="L85" s="866">
        <f>N78*K85</f>
        <v>21.766996283236608</v>
      </c>
      <c r="M85" s="867"/>
      <c r="N85" s="51"/>
    </row>
    <row r="86" spans="1:14" ht="15.75" thickBot="1">
      <c r="B86" s="829" t="s">
        <v>953</v>
      </c>
      <c r="C86" s="830"/>
      <c r="D86" s="830"/>
      <c r="E86" s="830"/>
      <c r="F86" s="830"/>
      <c r="G86" s="830"/>
      <c r="H86" s="830"/>
      <c r="I86" s="830"/>
      <c r="J86" s="830"/>
      <c r="K86" s="830"/>
      <c r="L86" s="830"/>
      <c r="M86" s="831"/>
      <c r="N86" s="52">
        <f>L83+L84+L85</f>
        <v>130.60197769941965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565.94190336415181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1510</v>
      </c>
      <c r="C31" s="81" t="s">
        <v>1511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45</v>
      </c>
      <c r="N37" s="271">
        <f>K37/M37</f>
        <v>4046.2304103644506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9623.0587695109043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74737.038921832587</v>
      </c>
      <c r="N48" s="271">
        <f>K48*M48</f>
        <v>97158.150598382374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435.33992566473216</v>
      </c>
      <c r="N49" s="271">
        <f>K49*M49</f>
        <v>39180.593309825897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136338.74390820827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148448.65481196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29689.730962392001</v>
      </c>
      <c r="M83" s="865"/>
      <c r="N83" s="51"/>
    </row>
    <row r="84" spans="1:14">
      <c r="B84" s="89" t="s">
        <v>973</v>
      </c>
      <c r="C84" s="90"/>
      <c r="D84" s="90"/>
      <c r="E84" s="90"/>
      <c r="F84" s="90"/>
      <c r="G84" s="90"/>
      <c r="H84" s="90"/>
      <c r="I84" s="87"/>
      <c r="J84" s="88"/>
      <c r="K84" s="303">
        <v>0.05</v>
      </c>
      <c r="L84" s="864">
        <f>N78*K84</f>
        <v>7422.4327405980002</v>
      </c>
      <c r="M84" s="865"/>
      <c r="N84" s="51"/>
    </row>
    <row r="85" spans="1:14" ht="15.75" thickBot="1">
      <c r="B85" s="91" t="s">
        <v>974</v>
      </c>
      <c r="C85" s="92"/>
      <c r="D85" s="92"/>
      <c r="E85" s="92"/>
      <c r="F85" s="92"/>
      <c r="G85" s="92"/>
      <c r="H85" s="92"/>
      <c r="I85" s="93"/>
      <c r="J85" s="94"/>
      <c r="K85" s="304">
        <v>0.05</v>
      </c>
      <c r="L85" s="866">
        <f>N78*K85</f>
        <v>7422.4327405980002</v>
      </c>
      <c r="M85" s="867"/>
      <c r="N85" s="51"/>
    </row>
    <row r="86" spans="1:14" ht="15.75" thickBot="1">
      <c r="B86" s="829" t="s">
        <v>953</v>
      </c>
      <c r="C86" s="830"/>
      <c r="D86" s="830"/>
      <c r="E86" s="830"/>
      <c r="F86" s="830"/>
      <c r="G86" s="830"/>
      <c r="H86" s="830"/>
      <c r="I86" s="830"/>
      <c r="J86" s="830"/>
      <c r="K86" s="830"/>
      <c r="L86" s="830"/>
      <c r="M86" s="831"/>
      <c r="N86" s="52">
        <f>L83+L84+L85</f>
        <v>44534.596443588001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192983.25125554801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1512</v>
      </c>
      <c r="C31" s="81" t="s">
        <v>1513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45</v>
      </c>
      <c r="N37" s="271">
        <f>K37/M37</f>
        <v>4046.2304103644506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9623.0587695109043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74737.038921832587</v>
      </c>
      <c r="N48" s="271">
        <f>K48*M48</f>
        <v>97158.150598382374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435.33992566473216</v>
      </c>
      <c r="N49" s="271">
        <f>K49*M49</f>
        <v>39180.593309825897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136338.74390820827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148448.65481196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29689.730962392001</v>
      </c>
      <c r="M83" s="865"/>
      <c r="N83" s="51"/>
    </row>
    <row r="84" spans="1:14">
      <c r="B84" s="89" t="s">
        <v>973</v>
      </c>
      <c r="C84" s="90"/>
      <c r="D84" s="90"/>
      <c r="E84" s="90"/>
      <c r="F84" s="90"/>
      <c r="G84" s="90"/>
      <c r="H84" s="90"/>
      <c r="I84" s="87"/>
      <c r="J84" s="88"/>
      <c r="K84" s="303">
        <v>0.05</v>
      </c>
      <c r="L84" s="864">
        <f>N78*K84</f>
        <v>7422.4327405980002</v>
      </c>
      <c r="M84" s="865"/>
      <c r="N84" s="51"/>
    </row>
    <row r="85" spans="1:14" ht="15.75" thickBot="1">
      <c r="B85" s="91" t="s">
        <v>974</v>
      </c>
      <c r="C85" s="92"/>
      <c r="D85" s="92"/>
      <c r="E85" s="92"/>
      <c r="F85" s="92"/>
      <c r="G85" s="92"/>
      <c r="H85" s="92"/>
      <c r="I85" s="93"/>
      <c r="J85" s="94"/>
      <c r="K85" s="304">
        <v>0.05</v>
      </c>
      <c r="L85" s="866">
        <f>N78*K85</f>
        <v>7422.4327405980002</v>
      </c>
      <c r="M85" s="867"/>
      <c r="N85" s="51"/>
    </row>
    <row r="86" spans="1:14" ht="15.75" thickBot="1">
      <c r="B86" s="829" t="s">
        <v>953</v>
      </c>
      <c r="C86" s="830"/>
      <c r="D86" s="830"/>
      <c r="E86" s="830"/>
      <c r="F86" s="830"/>
      <c r="G86" s="830"/>
      <c r="H86" s="830"/>
      <c r="I86" s="830"/>
      <c r="J86" s="830"/>
      <c r="K86" s="830"/>
      <c r="L86" s="830"/>
      <c r="M86" s="831"/>
      <c r="N86" s="52">
        <f>L83+L84+L85</f>
        <v>44534.596443588001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192983.25125554801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1514</v>
      </c>
      <c r="C31" s="81" t="s">
        <v>1515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45</v>
      </c>
      <c r="N37" s="271">
        <f>K37/M37</f>
        <v>4046.2304103644506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9623.0587695109043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74737.038921832587</v>
      </c>
      <c r="N48" s="271">
        <f>K48*M48</f>
        <v>97158.150598382374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97158.150598382374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109268.06150213408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21853.612300426816</v>
      </c>
      <c r="M83" s="865"/>
      <c r="N83" s="51"/>
    </row>
    <row r="84" spans="1:14">
      <c r="B84" s="89" t="s">
        <v>973</v>
      </c>
      <c r="C84" s="90"/>
      <c r="D84" s="90"/>
      <c r="E84" s="90"/>
      <c r="F84" s="90"/>
      <c r="G84" s="90"/>
      <c r="H84" s="90"/>
      <c r="I84" s="87"/>
      <c r="J84" s="88"/>
      <c r="K84" s="303">
        <v>0.05</v>
      </c>
      <c r="L84" s="864">
        <f>N78*K84</f>
        <v>5463.4030751067039</v>
      </c>
      <c r="M84" s="865"/>
      <c r="N84" s="51"/>
    </row>
    <row r="85" spans="1:14" ht="15.75" thickBot="1">
      <c r="B85" s="91" t="s">
        <v>974</v>
      </c>
      <c r="C85" s="92"/>
      <c r="D85" s="92"/>
      <c r="E85" s="92"/>
      <c r="F85" s="92"/>
      <c r="G85" s="92"/>
      <c r="H85" s="92"/>
      <c r="I85" s="93"/>
      <c r="J85" s="94"/>
      <c r="K85" s="304">
        <v>0.05</v>
      </c>
      <c r="L85" s="866">
        <f>N78*K85</f>
        <v>5463.4030751067039</v>
      </c>
      <c r="M85" s="867"/>
      <c r="N85" s="51"/>
    </row>
    <row r="86" spans="1:14" ht="15.75" thickBot="1">
      <c r="B86" s="829" t="s">
        <v>953</v>
      </c>
      <c r="C86" s="830"/>
      <c r="D86" s="830"/>
      <c r="E86" s="830"/>
      <c r="F86" s="830"/>
      <c r="G86" s="830"/>
      <c r="H86" s="830"/>
      <c r="I86" s="830"/>
      <c r="J86" s="830"/>
      <c r="K86" s="830"/>
      <c r="L86" s="830"/>
      <c r="M86" s="831"/>
      <c r="N86" s="52">
        <f>L83+L84+L85</f>
        <v>32780.418450640223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142048.4799527743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1516</v>
      </c>
      <c r="C31" s="81" t="s">
        <v>1517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45</v>
      </c>
      <c r="N36" s="271">
        <f>K36/M36</f>
        <v>2356.5245909962564</v>
      </c>
    </row>
    <row r="37" spans="1:14">
      <c r="A37" s="113" t="s">
        <v>271</v>
      </c>
      <c r="B37" s="878" t="str">
        <f>VLOOKUP(A37,EQUIPOS!A7:D154,3,FALSE)</f>
        <v>Motoniveladora, potencia 140 HP, ancho de cuchilla 3,66 m, peso 11 ton.</v>
      </c>
      <c r="C37" s="879"/>
      <c r="D37" s="879"/>
      <c r="E37" s="879"/>
      <c r="F37" s="879"/>
      <c r="G37" s="879"/>
      <c r="H37" s="880"/>
      <c r="I37" s="266"/>
      <c r="J37" s="267"/>
      <c r="K37" s="268">
        <f>VLOOKUP(A37,EQUIPOS!A7:D164,4,FALSE)</f>
        <v>182080.36846640028</v>
      </c>
      <c r="L37" s="269"/>
      <c r="M37" s="270">
        <v>45</v>
      </c>
      <c r="N37" s="271">
        <f>K37/M37</f>
        <v>4046.2304103644506</v>
      </c>
    </row>
    <row r="38" spans="1:14">
      <c r="A38" t="s">
        <v>365</v>
      </c>
      <c r="B38" s="878" t="str">
        <f>VLOOKUP(A38,EQUIPOS!A8:D154,3,FALSE)</f>
        <v xml:space="preserve">Vibrocompatador, potencia 153 HP, peso 10 Ton. </v>
      </c>
      <c r="C38" s="879"/>
      <c r="D38" s="879"/>
      <c r="E38" s="879"/>
      <c r="F38" s="879"/>
      <c r="G38" s="879"/>
      <c r="H38" s="880"/>
      <c r="I38" s="266"/>
      <c r="J38" s="267"/>
      <c r="K38" s="268">
        <f>VLOOKUP(A38,EQUIPOS!A8:D165,4,FALSE)</f>
        <v>144623.83552474083</v>
      </c>
      <c r="L38" s="269"/>
      <c r="M38" s="270">
        <v>45</v>
      </c>
      <c r="N38" s="271">
        <f>K38/M38</f>
        <v>3213.8630116609074</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6.4407564892891109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9623.0587695109043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74737.038921832587</v>
      </c>
      <c r="N48" s="271">
        <f>K48*M48</f>
        <v>97158.150598382374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97158.150598382374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16">
        <f>VLOOKUP(A59,TRANSPORTE!A5:D123,4,FALSE)</f>
        <v>1417.5203733168512</v>
      </c>
      <c r="M59" s="917"/>
      <c r="N59" s="286">
        <f>K59*L59</f>
        <v>1842.7764853119065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67665.399999999994</v>
      </c>
      <c r="J71" s="292">
        <v>185</v>
      </c>
      <c r="K71" s="293">
        <f>VLOOKUP(A71,'MANO DE OBRA'!A8:D100,4,FALSE)</f>
        <v>125180.98999999999</v>
      </c>
      <c r="L71" s="50"/>
      <c r="M71" s="298">
        <v>360</v>
      </c>
      <c r="N71" s="394">
        <f>K71/M71</f>
        <v>347.72497222222222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829" t="s">
        <v>953</v>
      </c>
      <c r="C76" s="830"/>
      <c r="D76" s="830"/>
      <c r="E76" s="830"/>
      <c r="F76" s="830"/>
      <c r="G76" s="830"/>
      <c r="H76" s="830"/>
      <c r="I76" s="872"/>
      <c r="J76" s="872"/>
      <c r="K76" s="872"/>
      <c r="L76" s="872"/>
      <c r="M76" s="873"/>
      <c r="N76" s="459">
        <f>SUM(N70:N75)</f>
        <v>644.07564892891105</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109268.06150213408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21853.612300426816</v>
      </c>
      <c r="M83" s="865"/>
      <c r="N83" s="51"/>
    </row>
    <row r="84" spans="1:14">
      <c r="B84" s="89" t="s">
        <v>973</v>
      </c>
      <c r="C84" s="90"/>
      <c r="D84" s="90"/>
      <c r="E84" s="90"/>
      <c r="F84" s="90"/>
      <c r="G84" s="90"/>
      <c r="H84" s="90"/>
      <c r="I84" s="87"/>
      <c r="J84" s="88"/>
      <c r="K84" s="303">
        <v>0.05</v>
      </c>
      <c r="L84" s="864">
        <f>N78*K84</f>
        <v>5463.4030751067039</v>
      </c>
      <c r="M84" s="865"/>
      <c r="N84" s="51"/>
    </row>
    <row r="85" spans="1:14" ht="15.75" thickBot="1">
      <c r="B85" s="91" t="s">
        <v>974</v>
      </c>
      <c r="C85" s="92"/>
      <c r="D85" s="92"/>
      <c r="E85" s="92"/>
      <c r="F85" s="92"/>
      <c r="G85" s="92"/>
      <c r="H85" s="92"/>
      <c r="I85" s="93"/>
      <c r="J85" s="94"/>
      <c r="K85" s="304">
        <v>0.05</v>
      </c>
      <c r="L85" s="866">
        <f>N78*K85</f>
        <v>5463.4030751067039</v>
      </c>
      <c r="M85" s="867"/>
      <c r="N85" s="51"/>
    </row>
    <row r="86" spans="1:14" ht="15.75" thickBot="1">
      <c r="B86" s="829" t="s">
        <v>953</v>
      </c>
      <c r="C86" s="830"/>
      <c r="D86" s="830"/>
      <c r="E86" s="830"/>
      <c r="F86" s="830"/>
      <c r="G86" s="830"/>
      <c r="H86" s="830"/>
      <c r="I86" s="830"/>
      <c r="J86" s="830"/>
      <c r="K86" s="830"/>
      <c r="L86" s="830"/>
      <c r="M86" s="831"/>
      <c r="N86" s="52">
        <f>L83+L84+L85</f>
        <v>32780.418450640223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142048.4799527743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1518</v>
      </c>
      <c r="C31" s="81" t="s">
        <v>1519</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435.33992566473216</v>
      </c>
      <c r="N48" s="271">
        <f>K48*M48</f>
        <v>435.33992566473216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435.33992566473216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829" t="s">
        <v>953</v>
      </c>
      <c r="C76" s="830"/>
      <c r="D76" s="830"/>
      <c r="E76" s="830"/>
      <c r="F76" s="830"/>
      <c r="G76" s="830"/>
      <c r="H76" s="830"/>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435.33992566473216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87.067985132946433</v>
      </c>
      <c r="M83" s="865"/>
      <c r="N83" s="51"/>
    </row>
    <row r="84" spans="1:14">
      <c r="B84" s="89" t="s">
        <v>973</v>
      </c>
      <c r="C84" s="90"/>
      <c r="D84" s="90"/>
      <c r="E84" s="90"/>
      <c r="F84" s="90"/>
      <c r="G84" s="90"/>
      <c r="H84" s="90"/>
      <c r="I84" s="87"/>
      <c r="J84" s="88"/>
      <c r="K84" s="303">
        <v>0.05</v>
      </c>
      <c r="L84" s="864">
        <f>N78*K84</f>
        <v>21.766996283236608</v>
      </c>
      <c r="M84" s="865"/>
      <c r="N84" s="51"/>
    </row>
    <row r="85" spans="1:14" ht="15.75" thickBot="1">
      <c r="B85" s="91" t="s">
        <v>974</v>
      </c>
      <c r="C85" s="92"/>
      <c r="D85" s="92"/>
      <c r="E85" s="92"/>
      <c r="F85" s="92"/>
      <c r="G85" s="92"/>
      <c r="H85" s="92"/>
      <c r="I85" s="93"/>
      <c r="J85" s="94"/>
      <c r="K85" s="304">
        <v>0.05</v>
      </c>
      <c r="L85" s="866">
        <f>N78*K85</f>
        <v>21.766996283236608</v>
      </c>
      <c r="M85" s="867"/>
      <c r="N85" s="51"/>
    </row>
    <row r="86" spans="1:14" ht="15.75" thickBot="1">
      <c r="B86" s="829" t="s">
        <v>953</v>
      </c>
      <c r="C86" s="830"/>
      <c r="D86" s="830"/>
      <c r="E86" s="830"/>
      <c r="F86" s="830"/>
      <c r="G86" s="830"/>
      <c r="H86" s="830"/>
      <c r="I86" s="830"/>
      <c r="J86" s="830"/>
      <c r="K86" s="830"/>
      <c r="L86" s="830"/>
      <c r="M86" s="831"/>
      <c r="N86" s="52">
        <f>L83+L84+L85</f>
        <v>130.60197769941965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565.94190336415181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451"/>
      <c r="L30" s="805" t="s">
        <v>945</v>
      </c>
      <c r="M30" s="806"/>
      <c r="N30" s="71" t="s">
        <v>946</v>
      </c>
    </row>
    <row r="31" spans="1:14" ht="15.75" thickBot="1">
      <c r="A31" t="s">
        <v>1845</v>
      </c>
      <c r="B31" s="80" t="s">
        <v>1522</v>
      </c>
      <c r="C31" s="81" t="s">
        <v>1520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810</v>
      </c>
      <c r="B48" s="43" t="str">
        <f>VLOOKUP(A48,MATERIALES!A4:D373,3,FALSE)</f>
        <v>Cemento Asfaltico 40-50</v>
      </c>
      <c r="C48" s="280"/>
      <c r="D48" s="280"/>
      <c r="E48" s="280"/>
      <c r="F48" s="280"/>
      <c r="G48" s="280"/>
      <c r="H48" s="280"/>
      <c r="I48" s="267"/>
      <c r="J48" s="223" t="str">
        <f>VLOOKUP(A48,MATERIALES!A4:D373,2,FALSE)</f>
        <v>kg</v>
      </c>
      <c r="K48" s="281">
        <v>1</v>
      </c>
      <c r="L48" s="266"/>
      <c r="M48" s="401">
        <f>VLOOKUP(A48,MATERIALES!A4:D395,4,FALSE)</f>
        <v>1555.6227029252373</v>
      </c>
      <c r="N48" s="271">
        <f>K48*M48</f>
        <v>1555.6227029252373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1555.6227029252373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1555.6227029252373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311.1245405850475</v>
      </c>
      <c r="M83" s="865"/>
      <c r="N83" s="51"/>
    </row>
    <row r="84" spans="1:14">
      <c r="B84" s="89" t="s">
        <v>973</v>
      </c>
      <c r="C84" s="90"/>
      <c r="D84" s="90"/>
      <c r="E84" s="90"/>
      <c r="F84" s="90"/>
      <c r="G84" s="90"/>
      <c r="H84" s="90"/>
      <c r="I84" s="87"/>
      <c r="J84" s="88"/>
      <c r="K84" s="303">
        <v>0.05</v>
      </c>
      <c r="L84" s="864">
        <f>N78*K84</f>
        <v>77.781135146261875</v>
      </c>
      <c r="M84" s="865"/>
      <c r="N84" s="51"/>
    </row>
    <row r="85" spans="1:14" ht="15.75" thickBot="1">
      <c r="B85" s="91" t="s">
        <v>974</v>
      </c>
      <c r="C85" s="92"/>
      <c r="D85" s="92"/>
      <c r="E85" s="92"/>
      <c r="F85" s="92"/>
      <c r="G85" s="92"/>
      <c r="H85" s="92"/>
      <c r="I85" s="93"/>
      <c r="J85" s="94"/>
      <c r="K85" s="304">
        <v>0.05</v>
      </c>
      <c r="L85" s="866">
        <f>N78*K85</f>
        <v>77.781135146261875</v>
      </c>
      <c r="M85" s="867"/>
      <c r="N85" s="51"/>
    </row>
    <row r="86" spans="1:14" ht="15.75" thickBot="1">
      <c r="B86" s="829" t="s">
        <v>953</v>
      </c>
      <c r="C86" s="830"/>
      <c r="D86" s="830"/>
      <c r="E86" s="830"/>
      <c r="F86" s="830"/>
      <c r="G86" s="830"/>
      <c r="H86" s="830"/>
      <c r="I86" s="830"/>
      <c r="J86" s="830"/>
      <c r="K86" s="830"/>
      <c r="L86" s="830"/>
      <c r="M86" s="831"/>
      <c r="N86" s="52">
        <f>L83+L84+L85</f>
        <v>466.68681087757125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2022.3095138028084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1523</v>
      </c>
      <c r="C31" s="81" t="s">
        <v>1530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805</v>
      </c>
      <c r="B48" s="43" t="str">
        <f>VLOOKUP(A48,MATERIALES!A4:D373,3,FALSE)</f>
        <v>Cemento Asfaltico 60-70</v>
      </c>
      <c r="C48" s="280"/>
      <c r="D48" s="280"/>
      <c r="E48" s="280"/>
      <c r="F48" s="280"/>
      <c r="G48" s="280"/>
      <c r="H48" s="280"/>
      <c r="I48" s="267"/>
      <c r="J48" s="223" t="str">
        <f>VLOOKUP(A48,MATERIALES!A4:D373,2,FALSE)</f>
        <v>kg</v>
      </c>
      <c r="K48" s="281">
        <v>1</v>
      </c>
      <c r="L48" s="266"/>
      <c r="M48" s="401">
        <f>VLOOKUP(A48,MATERIALES!A4:D395,4,FALSE)</f>
        <v>1757.0702471889367</v>
      </c>
      <c r="N48" s="271">
        <f>K48*M48</f>
        <v>1757.0702471889367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1757.0702471889367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1757.0702471889367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351.41404943778736</v>
      </c>
      <c r="M83" s="865"/>
      <c r="N83" s="51"/>
    </row>
    <row r="84" spans="1:14">
      <c r="B84" s="89" t="s">
        <v>973</v>
      </c>
      <c r="C84" s="90"/>
      <c r="D84" s="90"/>
      <c r="E84" s="90"/>
      <c r="F84" s="90"/>
      <c r="G84" s="90"/>
      <c r="H84" s="90"/>
      <c r="I84" s="87"/>
      <c r="J84" s="88"/>
      <c r="K84" s="303">
        <v>0.05</v>
      </c>
      <c r="L84" s="864">
        <f>N78*K84</f>
        <v>87.853512359446839</v>
      </c>
      <c r="M84" s="865"/>
      <c r="N84" s="51"/>
    </row>
    <row r="85" spans="1:14" ht="15.75" thickBot="1">
      <c r="B85" s="91" t="s">
        <v>974</v>
      </c>
      <c r="C85" s="92"/>
      <c r="D85" s="92"/>
      <c r="E85" s="92"/>
      <c r="F85" s="92"/>
      <c r="G85" s="92"/>
      <c r="H85" s="92"/>
      <c r="I85" s="93"/>
      <c r="J85" s="94"/>
      <c r="K85" s="304">
        <v>0.05</v>
      </c>
      <c r="L85" s="866">
        <f>N78*K85</f>
        <v>87.853512359446839</v>
      </c>
      <c r="M85" s="867"/>
      <c r="N85" s="51"/>
    </row>
    <row r="86" spans="1:14" ht="15.75" thickBot="1">
      <c r="B86" s="829" t="s">
        <v>953</v>
      </c>
      <c r="C86" s="830"/>
      <c r="D86" s="830"/>
      <c r="E86" s="830"/>
      <c r="F86" s="830"/>
      <c r="G86" s="830"/>
      <c r="H86" s="830"/>
      <c r="I86" s="830"/>
      <c r="J86" s="830"/>
      <c r="K86" s="830"/>
      <c r="L86" s="830"/>
      <c r="M86" s="831"/>
      <c r="N86" s="52">
        <f>L83+L84+L85</f>
        <v>527.12107415668106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2284.1913213456178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1525</v>
      </c>
      <c r="C31" s="81" t="s">
        <v>1524</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808</v>
      </c>
      <c r="B48" s="43" t="str">
        <f>VLOOKUP(A48,MATERIALES!A4:D373,3,FALSE)</f>
        <v>Cemento Asfaltico 80-100</v>
      </c>
      <c r="C48" s="280"/>
      <c r="D48" s="280"/>
      <c r="E48" s="280"/>
      <c r="F48" s="280"/>
      <c r="G48" s="280"/>
      <c r="H48" s="280"/>
      <c r="I48" s="267"/>
      <c r="J48" s="223" t="str">
        <f>VLOOKUP(A48,MATERIALES!A4:D373,2,FALSE)</f>
        <v>kg</v>
      </c>
      <c r="K48" s="281">
        <v>1</v>
      </c>
      <c r="L48" s="266"/>
      <c r="M48" s="401">
        <f>VLOOKUP(A48,MATERIALES!A4:D395,4,FALSE)</f>
        <v>1779.4533076626815</v>
      </c>
      <c r="N48" s="271">
        <f>K48*M48</f>
        <v>1779.4533076626815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1779.4533076626815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1779.4533076626815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355.89066153253634</v>
      </c>
      <c r="M83" s="865"/>
      <c r="N83" s="51"/>
    </row>
    <row r="84" spans="1:14">
      <c r="B84" s="89" t="s">
        <v>973</v>
      </c>
      <c r="C84" s="90"/>
      <c r="D84" s="90"/>
      <c r="E84" s="90"/>
      <c r="F84" s="90"/>
      <c r="G84" s="90"/>
      <c r="H84" s="90"/>
      <c r="I84" s="87"/>
      <c r="J84" s="88"/>
      <c r="K84" s="303">
        <v>0.05</v>
      </c>
      <c r="L84" s="864">
        <f>N78*K84</f>
        <v>88.972665383134085</v>
      </c>
      <c r="M84" s="865"/>
      <c r="N84" s="51"/>
    </row>
    <row r="85" spans="1:14" ht="15.75" thickBot="1">
      <c r="B85" s="91" t="s">
        <v>974</v>
      </c>
      <c r="C85" s="92"/>
      <c r="D85" s="92"/>
      <c r="E85" s="92"/>
      <c r="F85" s="92"/>
      <c r="G85" s="92"/>
      <c r="H85" s="92"/>
      <c r="I85" s="93"/>
      <c r="J85" s="94"/>
      <c r="K85" s="304">
        <v>0.05</v>
      </c>
      <c r="L85" s="866">
        <f>N78*K85</f>
        <v>88.972665383134085</v>
      </c>
      <c r="M85" s="867"/>
      <c r="N85" s="51"/>
    </row>
    <row r="86" spans="1:14" ht="15.75" thickBot="1">
      <c r="B86" s="829" t="s">
        <v>953</v>
      </c>
      <c r="C86" s="830"/>
      <c r="D86" s="830"/>
      <c r="E86" s="830"/>
      <c r="F86" s="830"/>
      <c r="G86" s="830"/>
      <c r="H86" s="830"/>
      <c r="I86" s="830"/>
      <c r="J86" s="830"/>
      <c r="K86" s="830"/>
      <c r="L86" s="830"/>
      <c r="M86" s="831"/>
      <c r="N86" s="52">
        <f>L83+L84+L85</f>
        <v>533.83599229880451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2313.289299961486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1527</v>
      </c>
      <c r="C31" s="81" t="s">
        <v>1531</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854</v>
      </c>
      <c r="B48" s="43" t="str">
        <f>VLOOKUP(A48,MATERIALES!A4:D373,3,FALSE)</f>
        <v>Emulsión CRM</v>
      </c>
      <c r="C48" s="280"/>
      <c r="D48" s="280"/>
      <c r="E48" s="280"/>
      <c r="F48" s="280"/>
      <c r="G48" s="280"/>
      <c r="H48" s="280"/>
      <c r="I48" s="267"/>
      <c r="J48" s="223" t="str">
        <f>VLOOKUP(A48,MATERIALES!A4:D373,2,FALSE)</f>
        <v>lt</v>
      </c>
      <c r="K48" s="281">
        <v>1</v>
      </c>
      <c r="L48" s="266"/>
      <c r="M48" s="401">
        <f>VLOOKUP(A48,MATERIALES!A4:D395,4,FALSE)</f>
        <v>1880.177079794531</v>
      </c>
      <c r="N48" s="271">
        <f>K48*M48</f>
        <v>1880.177079794531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1880.177079794531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1880.177079794531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376.03541595890624</v>
      </c>
      <c r="M83" s="865"/>
      <c r="N83" s="51"/>
    </row>
    <row r="84" spans="1:14">
      <c r="B84" s="89" t="s">
        <v>973</v>
      </c>
      <c r="C84" s="90"/>
      <c r="D84" s="90"/>
      <c r="E84" s="90"/>
      <c r="F84" s="90"/>
      <c r="G84" s="90"/>
      <c r="H84" s="90"/>
      <c r="I84" s="87"/>
      <c r="J84" s="88"/>
      <c r="K84" s="303">
        <v>0.05</v>
      </c>
      <c r="L84" s="864">
        <f>N78*K84</f>
        <v>94.00885398972656</v>
      </c>
      <c r="M84" s="865"/>
      <c r="N84" s="51"/>
    </row>
    <row r="85" spans="1:14" ht="15.75" thickBot="1">
      <c r="B85" s="91" t="s">
        <v>974</v>
      </c>
      <c r="C85" s="92"/>
      <c r="D85" s="92"/>
      <c r="E85" s="92"/>
      <c r="F85" s="92"/>
      <c r="G85" s="92"/>
      <c r="H85" s="92"/>
      <c r="I85" s="93"/>
      <c r="J85" s="94"/>
      <c r="K85" s="304">
        <v>0.05</v>
      </c>
      <c r="L85" s="866">
        <f>N78*K85</f>
        <v>94.00885398972656</v>
      </c>
      <c r="M85" s="867"/>
      <c r="N85" s="51"/>
    </row>
    <row r="86" spans="1:14" ht="15.75" thickBot="1">
      <c r="B86" s="829" t="s">
        <v>953</v>
      </c>
      <c r="C86" s="830"/>
      <c r="D86" s="830"/>
      <c r="E86" s="830"/>
      <c r="F86" s="830"/>
      <c r="G86" s="830"/>
      <c r="H86" s="830"/>
      <c r="I86" s="830"/>
      <c r="J86" s="830"/>
      <c r="K86" s="830"/>
      <c r="L86" s="830"/>
      <c r="M86" s="831"/>
      <c r="N86" s="52">
        <f>L83+L84+L85</f>
        <v>564.05312393835936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2444.2302037328905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1036</v>
      </c>
      <c r="C31" s="81" t="s">
        <v>1532</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865</v>
      </c>
      <c r="B48" s="43" t="str">
        <f>VLOOKUP(A48,MATERIALES!A4:D373,3,FALSE)</f>
        <v>Emulsión Asfáltica de Rotura Lenta CRL</v>
      </c>
      <c r="C48" s="280"/>
      <c r="D48" s="280"/>
      <c r="E48" s="280"/>
      <c r="F48" s="280"/>
      <c r="G48" s="280"/>
      <c r="H48" s="280"/>
      <c r="I48" s="267"/>
      <c r="J48" s="223" t="str">
        <f>VLOOKUP(A48,MATERIALES!A4:D373,2,FALSE)</f>
        <v>lt</v>
      </c>
      <c r="K48" s="281">
        <v>1</v>
      </c>
      <c r="L48" s="266"/>
      <c r="M48" s="401">
        <f>VLOOKUP(A48,MATERIALES!A4:D395,4,FALSE)</f>
        <v>4452.3401488438512</v>
      </c>
      <c r="N48" s="271">
        <f>K48*M48</f>
        <v>4452.3401488438512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4452.3401488438512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4452.3401488438512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890.46802976877029</v>
      </c>
      <c r="M83" s="865"/>
      <c r="N83" s="51"/>
    </row>
    <row r="84" spans="1:14">
      <c r="B84" s="89" t="s">
        <v>973</v>
      </c>
      <c r="C84" s="90"/>
      <c r="D84" s="90"/>
      <c r="E84" s="90"/>
      <c r="F84" s="90"/>
      <c r="G84" s="90"/>
      <c r="H84" s="90"/>
      <c r="I84" s="87"/>
      <c r="J84" s="88"/>
      <c r="K84" s="303">
        <v>0.05</v>
      </c>
      <c r="L84" s="864">
        <f>N78*K84</f>
        <v>222.61700744219257</v>
      </c>
      <c r="M84" s="865"/>
      <c r="N84" s="51"/>
    </row>
    <row r="85" spans="1:14" ht="15.75" thickBot="1">
      <c r="B85" s="91" t="s">
        <v>974</v>
      </c>
      <c r="C85" s="92"/>
      <c r="D85" s="92"/>
      <c r="E85" s="92"/>
      <c r="F85" s="92"/>
      <c r="G85" s="92"/>
      <c r="H85" s="92"/>
      <c r="I85" s="93"/>
      <c r="J85" s="94"/>
      <c r="K85" s="304">
        <v>0.05</v>
      </c>
      <c r="L85" s="866">
        <f>N78*K85</f>
        <v>222.61700744219257</v>
      </c>
      <c r="M85" s="867"/>
      <c r="N85" s="51"/>
    </row>
    <row r="86" spans="1:14" ht="15.75" thickBot="1">
      <c r="B86" s="829" t="s">
        <v>953</v>
      </c>
      <c r="C86" s="830"/>
      <c r="D86" s="830"/>
      <c r="E86" s="830"/>
      <c r="F86" s="830"/>
      <c r="G86" s="830"/>
      <c r="H86" s="830"/>
      <c r="I86" s="830"/>
      <c r="J86" s="830"/>
      <c r="K86" s="830"/>
      <c r="L86" s="830"/>
      <c r="M86" s="831"/>
      <c r="N86" s="52">
        <f>L83+L84+L85</f>
        <v>1335.7020446531553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5788.0421934970063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1037</v>
      </c>
      <c r="C31" s="81" t="s">
        <v>1533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852</v>
      </c>
      <c r="B48" s="43" t="str">
        <f>VLOOKUP(A48,MATERIALES!A4:D373,3,FALSE)</f>
        <v>Emulsión CRL-1hm</v>
      </c>
      <c r="C48" s="280"/>
      <c r="D48" s="280"/>
      <c r="E48" s="280"/>
      <c r="F48" s="280"/>
      <c r="G48" s="280"/>
      <c r="H48" s="280"/>
      <c r="I48" s="267"/>
      <c r="J48" s="223" t="str">
        <f>VLOOKUP(A48,MATERIALES!A4:D373,2,FALSE)</f>
        <v>lt</v>
      </c>
      <c r="K48" s="281">
        <v>1</v>
      </c>
      <c r="L48" s="266"/>
      <c r="M48" s="401">
        <f>VLOOKUP(A48,MATERIALES!A4:D395,4,FALSE)</f>
        <v>3385.4378966538429</v>
      </c>
      <c r="N48" s="271">
        <f>K48*M48</f>
        <v>3385.4378966538429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3385.4378966538429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3385.4378966538429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677.08757933076868</v>
      </c>
      <c r="M83" s="865"/>
      <c r="N83" s="51"/>
    </row>
    <row r="84" spans="1:14">
      <c r="B84" s="89" t="s">
        <v>973</v>
      </c>
      <c r="C84" s="90"/>
      <c r="D84" s="90"/>
      <c r="E84" s="90"/>
      <c r="F84" s="90"/>
      <c r="G84" s="90"/>
      <c r="H84" s="90"/>
      <c r="I84" s="87"/>
      <c r="J84" s="88"/>
      <c r="K84" s="303">
        <v>0.05</v>
      </c>
      <c r="L84" s="864">
        <f>N78*K84</f>
        <v>169.27189483269217</v>
      </c>
      <c r="M84" s="865"/>
      <c r="N84" s="51"/>
    </row>
    <row r="85" spans="1:14" ht="15.75" thickBot="1">
      <c r="B85" s="91" t="s">
        <v>974</v>
      </c>
      <c r="C85" s="92"/>
      <c r="D85" s="92"/>
      <c r="E85" s="92"/>
      <c r="F85" s="92"/>
      <c r="G85" s="92"/>
      <c r="H85" s="92"/>
      <c r="I85" s="93"/>
      <c r="J85" s="94"/>
      <c r="K85" s="304">
        <v>0.05</v>
      </c>
      <c r="L85" s="866">
        <f>N78*K85</f>
        <v>169.27189483269217</v>
      </c>
      <c r="M85" s="867"/>
      <c r="N85" s="51"/>
    </row>
    <row r="86" spans="1:14" ht="15.75" thickBot="1">
      <c r="B86" s="829" t="s">
        <v>953</v>
      </c>
      <c r="C86" s="830"/>
      <c r="D86" s="830"/>
      <c r="E86" s="830"/>
      <c r="F86" s="830"/>
      <c r="G86" s="830"/>
      <c r="H86" s="830"/>
      <c r="I86" s="830"/>
      <c r="J86" s="830"/>
      <c r="K86" s="830"/>
      <c r="L86" s="830"/>
      <c r="M86" s="831"/>
      <c r="N86" s="52">
        <f>L83+L84+L85</f>
        <v>1015.631368996153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4401.0692656499959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1528</v>
      </c>
      <c r="C31" s="81" t="s">
        <v>1534</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850</v>
      </c>
      <c r="B48" s="43" t="str">
        <f>VLOOKUP(A48,MATERIALES!A4:D373,3,FALSE)</f>
        <v>Emulsión CRL-1h</v>
      </c>
      <c r="C48" s="280"/>
      <c r="D48" s="280"/>
      <c r="E48" s="280"/>
      <c r="F48" s="280"/>
      <c r="G48" s="280"/>
      <c r="H48" s="280"/>
      <c r="I48" s="267"/>
      <c r="J48" s="223" t="str">
        <f>VLOOKUP(A48,MATERIALES!A4:D373,2,FALSE)</f>
        <v>lt</v>
      </c>
      <c r="K48" s="281">
        <v>1</v>
      </c>
      <c r="L48" s="266"/>
      <c r="M48" s="401">
        <f>VLOOKUP(A48,MATERIALES!A4:D395,4,FALSE)</f>
        <v>2518.0943032962468</v>
      </c>
      <c r="N48" s="271">
        <f>K48*M48</f>
        <v>2518.0943032962468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2518.0943032962468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2518.0943032962468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503.61886065924938</v>
      </c>
      <c r="M83" s="865"/>
      <c r="N83" s="51"/>
    </row>
    <row r="84" spans="1:14">
      <c r="B84" s="89" t="s">
        <v>973</v>
      </c>
      <c r="C84" s="90"/>
      <c r="D84" s="90"/>
      <c r="E84" s="90"/>
      <c r="F84" s="90"/>
      <c r="G84" s="90"/>
      <c r="H84" s="90"/>
      <c r="I84" s="87"/>
      <c r="J84" s="88"/>
      <c r="K84" s="303">
        <v>0.05</v>
      </c>
      <c r="L84" s="864">
        <f>N78*K84</f>
        <v>125.90471516481234</v>
      </c>
      <c r="M84" s="865"/>
      <c r="N84" s="51"/>
    </row>
    <row r="85" spans="1:14" ht="15.75" thickBot="1">
      <c r="B85" s="91" t="s">
        <v>974</v>
      </c>
      <c r="C85" s="92"/>
      <c r="D85" s="92"/>
      <c r="E85" s="92"/>
      <c r="F85" s="92"/>
      <c r="G85" s="92"/>
      <c r="H85" s="92"/>
      <c r="I85" s="93"/>
      <c r="J85" s="94"/>
      <c r="K85" s="304">
        <v>0.05</v>
      </c>
      <c r="L85" s="866">
        <f>N78*K85</f>
        <v>125.90471516481234</v>
      </c>
      <c r="M85" s="867"/>
      <c r="N85" s="51"/>
    </row>
    <row r="86" spans="1:14" ht="15.75" thickBot="1">
      <c r="B86" s="829" t="s">
        <v>953</v>
      </c>
      <c r="C86" s="830"/>
      <c r="D86" s="830"/>
      <c r="E86" s="830"/>
      <c r="F86" s="830"/>
      <c r="G86" s="830"/>
      <c r="H86" s="830"/>
      <c r="I86" s="830"/>
      <c r="J86" s="830"/>
      <c r="K86" s="830"/>
      <c r="L86" s="830"/>
      <c r="M86" s="831"/>
      <c r="N86" s="52">
        <f>L83+L84+L85</f>
        <v>755.4282909888741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3273.5225942851212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1535</v>
      </c>
      <c r="C31" s="81" t="s">
        <v>1536</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817</v>
      </c>
      <c r="B48" s="43" t="str">
        <f>VLOOKUP(A48,MATERIALES!A4:D373,3,FALSE)</f>
        <v>Cemento Asfáltico Modificado Con Grano De Caucho Reciclado Tipo I</v>
      </c>
      <c r="C48" s="280"/>
      <c r="D48" s="280"/>
      <c r="E48" s="280"/>
      <c r="F48" s="280"/>
      <c r="G48" s="280"/>
      <c r="H48" s="280"/>
      <c r="I48" s="267"/>
      <c r="J48" s="223" t="str">
        <f>VLOOKUP(A48,MATERIALES!A4:D373,2,FALSE)</f>
        <v>kg</v>
      </c>
      <c r="K48" s="281">
        <v>1</v>
      </c>
      <c r="L48" s="266"/>
      <c r="M48" s="401">
        <f>VLOOKUP(A48,MATERIALES!A4:D395,4,FALSE)</f>
        <v>2630.0096056649691</v>
      </c>
      <c r="N48" s="271">
        <f>K48*M48</f>
        <v>2630.0096056649691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2630.0096056649691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447"/>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2630.0096056649691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526.00192113299386</v>
      </c>
      <c r="M83" s="865"/>
      <c r="N83" s="51"/>
    </row>
    <row r="84" spans="1:14">
      <c r="B84" s="89" t="s">
        <v>973</v>
      </c>
      <c r="C84" s="90"/>
      <c r="D84" s="90"/>
      <c r="E84" s="90"/>
      <c r="F84" s="90"/>
      <c r="G84" s="90"/>
      <c r="H84" s="90"/>
      <c r="I84" s="87"/>
      <c r="J84" s="88"/>
      <c r="K84" s="303">
        <v>0.05</v>
      </c>
      <c r="L84" s="864">
        <f>N78*K84</f>
        <v>131.50048028324846</v>
      </c>
      <c r="M84" s="865"/>
      <c r="N84" s="51"/>
    </row>
    <row r="85" spans="1:14" ht="15.75" thickBot="1">
      <c r="B85" s="91" t="s">
        <v>974</v>
      </c>
      <c r="C85" s="92"/>
      <c r="D85" s="92"/>
      <c r="E85" s="92"/>
      <c r="F85" s="92"/>
      <c r="G85" s="92"/>
      <c r="H85" s="92"/>
      <c r="I85" s="93"/>
      <c r="J85" s="94"/>
      <c r="K85" s="304">
        <v>0.05</v>
      </c>
      <c r="L85" s="866">
        <f>N78*K85</f>
        <v>131.50048028324846</v>
      </c>
      <c r="M85" s="867"/>
      <c r="N85" s="51"/>
    </row>
    <row r="86" spans="1:14" ht="15.75" thickBot="1">
      <c r="B86" s="829" t="s">
        <v>953</v>
      </c>
      <c r="C86" s="830"/>
      <c r="D86" s="830"/>
      <c r="E86" s="830"/>
      <c r="F86" s="830"/>
      <c r="G86" s="830"/>
      <c r="H86" s="830"/>
      <c r="I86" s="830"/>
      <c r="J86" s="830"/>
      <c r="K86" s="830"/>
      <c r="L86" s="830"/>
      <c r="M86" s="831"/>
      <c r="N86" s="52">
        <f>L83+L84+L85</f>
        <v>789.00288169949067</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3419.01248736446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1537</v>
      </c>
      <c r="C31" s="81" t="s">
        <v>1538</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819</v>
      </c>
      <c r="B48" s="43" t="str">
        <f>VLOOKUP(A48,MATERIALES!A4:D373,3,FALSE)</f>
        <v>Cemento Asfáltico Modificado Con Grano De Caucho Reciclado Tipo Il</v>
      </c>
      <c r="C48" s="280"/>
      <c r="D48" s="280"/>
      <c r="E48" s="280"/>
      <c r="F48" s="280"/>
      <c r="G48" s="280"/>
      <c r="H48" s="280"/>
      <c r="I48" s="267"/>
      <c r="J48" s="223" t="str">
        <f>VLOOKUP(A48,MATERIALES!A4:D373,2,FALSE)</f>
        <v>kg</v>
      </c>
      <c r="K48" s="281">
        <v>1</v>
      </c>
      <c r="L48" s="266"/>
      <c r="M48" s="401">
        <f>VLOOKUP(A48,MATERIALES!A4:D395,4,FALSE)</f>
        <v>2865.0317406392855</v>
      </c>
      <c r="N48" s="271">
        <f>K48*M48</f>
        <v>2865.0317406392855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2865.0317406392855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829" t="s">
        <v>953</v>
      </c>
      <c r="C76" s="830"/>
      <c r="D76" s="830"/>
      <c r="E76" s="830"/>
      <c r="F76" s="830"/>
      <c r="G76" s="830"/>
      <c r="H76" s="830"/>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2865.0317406392855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573.00634812785711</v>
      </c>
      <c r="M83" s="865"/>
      <c r="N83" s="51"/>
    </row>
    <row r="84" spans="1:14">
      <c r="B84" s="89" t="s">
        <v>973</v>
      </c>
      <c r="C84" s="90"/>
      <c r="D84" s="90"/>
      <c r="E84" s="90"/>
      <c r="F84" s="90"/>
      <c r="G84" s="90"/>
      <c r="H84" s="90"/>
      <c r="I84" s="87"/>
      <c r="J84" s="88"/>
      <c r="K84" s="303">
        <v>0.05</v>
      </c>
      <c r="L84" s="864">
        <f>N78*K84</f>
        <v>143.25158703196428</v>
      </c>
      <c r="M84" s="865"/>
      <c r="N84" s="51"/>
    </row>
    <row r="85" spans="1:14" ht="15.75" thickBot="1">
      <c r="B85" s="91" t="s">
        <v>974</v>
      </c>
      <c r="C85" s="92"/>
      <c r="D85" s="92"/>
      <c r="E85" s="92"/>
      <c r="F85" s="92"/>
      <c r="G85" s="92"/>
      <c r="H85" s="92"/>
      <c r="I85" s="93"/>
      <c r="J85" s="94"/>
      <c r="K85" s="304">
        <v>0.05</v>
      </c>
      <c r="L85" s="866">
        <f>N78*K85</f>
        <v>143.25158703196428</v>
      </c>
      <c r="M85" s="867"/>
      <c r="N85" s="51"/>
    </row>
    <row r="86" spans="1:14" ht="15.75" thickBot="1">
      <c r="B86" s="829" t="s">
        <v>953</v>
      </c>
      <c r="C86" s="830"/>
      <c r="D86" s="830"/>
      <c r="E86" s="830"/>
      <c r="F86" s="830"/>
      <c r="G86" s="830"/>
      <c r="H86" s="830"/>
      <c r="I86" s="830"/>
      <c r="J86" s="830"/>
      <c r="K86" s="830"/>
      <c r="L86" s="830"/>
      <c r="M86" s="831"/>
      <c r="N86" s="52">
        <f>L83+L84+L85</f>
        <v>859.50952219178566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3724.5412628310714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1539</v>
      </c>
      <c r="C31" s="81" t="s">
        <v>1540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820</v>
      </c>
      <c r="B48" s="43" t="str">
        <f>VLOOKUP(A48,MATERIALES!A4:D373,3,FALSE)</f>
        <v>Cemento Asfáltico Modificado Con Grano De Caucho Reciclado Tipo lll</v>
      </c>
      <c r="C48" s="280"/>
      <c r="D48" s="280"/>
      <c r="E48" s="280"/>
      <c r="F48" s="280"/>
      <c r="G48" s="280"/>
      <c r="H48" s="280"/>
      <c r="I48" s="267"/>
      <c r="J48" s="223" t="str">
        <f>VLOOKUP(A48,MATERIALES!A4:D373,2,FALSE)</f>
        <v>kg</v>
      </c>
      <c r="K48" s="281">
        <v>1</v>
      </c>
      <c r="L48" s="266"/>
      <c r="M48" s="401">
        <f>VLOOKUP(A48,MATERIALES!A4:D395,4,FALSE)</f>
        <v>2999.3301034817523</v>
      </c>
      <c r="N48" s="271">
        <f>K48*M48</f>
        <v>2999.3301034817523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2999.3301034817523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2999.3301034817523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599.86602069635046</v>
      </c>
      <c r="M83" s="865"/>
      <c r="N83" s="51"/>
    </row>
    <row r="84" spans="1:14">
      <c r="B84" s="89" t="s">
        <v>973</v>
      </c>
      <c r="C84" s="90"/>
      <c r="D84" s="90"/>
      <c r="E84" s="90"/>
      <c r="F84" s="90"/>
      <c r="G84" s="90"/>
      <c r="H84" s="90"/>
      <c r="I84" s="87"/>
      <c r="J84" s="88"/>
      <c r="K84" s="303">
        <v>0.05</v>
      </c>
      <c r="L84" s="864">
        <f>N78*K84</f>
        <v>149.96650517408762</v>
      </c>
      <c r="M84" s="865"/>
      <c r="N84" s="51"/>
    </row>
    <row r="85" spans="1:14" ht="15.75" thickBot="1">
      <c r="B85" s="91" t="s">
        <v>974</v>
      </c>
      <c r="C85" s="92"/>
      <c r="D85" s="92"/>
      <c r="E85" s="92"/>
      <c r="F85" s="92"/>
      <c r="G85" s="92"/>
      <c r="H85" s="92"/>
      <c r="I85" s="93"/>
      <c r="J85" s="94"/>
      <c r="K85" s="304">
        <v>0.05</v>
      </c>
      <c r="L85" s="866">
        <f>N78*K85</f>
        <v>149.96650517408762</v>
      </c>
      <c r="M85" s="867"/>
      <c r="N85" s="51"/>
    </row>
    <row r="86" spans="1:14" ht="15.75" thickBot="1">
      <c r="B86" s="829" t="s">
        <v>953</v>
      </c>
      <c r="C86" s="830"/>
      <c r="D86" s="830"/>
      <c r="E86" s="830"/>
      <c r="F86" s="830"/>
      <c r="G86" s="830"/>
      <c r="H86" s="830"/>
      <c r="I86" s="830"/>
      <c r="J86" s="830"/>
      <c r="K86" s="830"/>
      <c r="L86" s="830"/>
      <c r="M86" s="831"/>
      <c r="N86" s="52">
        <f>L83+L84+L85</f>
        <v>899.79903104452569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3899.129134526278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1038</v>
      </c>
      <c r="C31" s="81" t="s">
        <v>1541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812</v>
      </c>
      <c r="B48" s="43" t="str">
        <f>VLOOKUP(A48,MATERIALES!A4:D373,3,FALSE)</f>
        <v>Cemento asfaltico modificado con polímeros tipo I</v>
      </c>
      <c r="C48" s="280"/>
      <c r="D48" s="280"/>
      <c r="E48" s="280"/>
      <c r="F48" s="280"/>
      <c r="G48" s="280"/>
      <c r="H48" s="280"/>
      <c r="I48" s="267"/>
      <c r="J48" s="223" t="str">
        <f>VLOOKUP(A48,MATERIALES!A4:D373,2,FALSE)</f>
        <v>kg</v>
      </c>
      <c r="K48" s="281">
        <v>1</v>
      </c>
      <c r="L48" s="266"/>
      <c r="M48" s="401">
        <f>VLOOKUP(A48,MATERIALES!A4:D395,4,FALSE)</f>
        <v>2965.7555127711353</v>
      </c>
      <c r="N48" s="271">
        <f>K48*M48</f>
        <v>2965.7555127711353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2965.7555127711353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2965.7555127711353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593.15110255422712</v>
      </c>
      <c r="M83" s="865"/>
      <c r="N83" s="51"/>
    </row>
    <row r="84" spans="1:14">
      <c r="B84" s="89" t="s">
        <v>973</v>
      </c>
      <c r="C84" s="90"/>
      <c r="D84" s="90"/>
      <c r="E84" s="90"/>
      <c r="F84" s="90"/>
      <c r="G84" s="90"/>
      <c r="H84" s="90"/>
      <c r="I84" s="87"/>
      <c r="J84" s="88"/>
      <c r="K84" s="303">
        <v>0.05</v>
      </c>
      <c r="L84" s="864">
        <f>N78*K84</f>
        <v>148.28777563855678</v>
      </c>
      <c r="M84" s="865"/>
      <c r="N84" s="51"/>
    </row>
    <row r="85" spans="1:14" ht="15.75" thickBot="1">
      <c r="B85" s="91" t="s">
        <v>974</v>
      </c>
      <c r="C85" s="92"/>
      <c r="D85" s="92"/>
      <c r="E85" s="92"/>
      <c r="F85" s="92"/>
      <c r="G85" s="92"/>
      <c r="H85" s="92"/>
      <c r="I85" s="93"/>
      <c r="J85" s="94"/>
      <c r="K85" s="304">
        <v>0.05</v>
      </c>
      <c r="L85" s="866">
        <f>N78*K85</f>
        <v>148.28777563855678</v>
      </c>
      <c r="M85" s="867"/>
      <c r="N85" s="51"/>
    </row>
    <row r="86" spans="1:14" ht="15.75" thickBot="1">
      <c r="B86" s="829" t="s">
        <v>953</v>
      </c>
      <c r="C86" s="830"/>
      <c r="D86" s="830"/>
      <c r="E86" s="830"/>
      <c r="F86" s="830"/>
      <c r="G86" s="830"/>
      <c r="H86" s="830"/>
      <c r="I86" s="830"/>
      <c r="J86" s="830"/>
      <c r="K86" s="830"/>
      <c r="L86" s="830"/>
      <c r="M86" s="831"/>
      <c r="N86" s="52">
        <f>L83+L84+L85</f>
        <v>889.72665383134074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3855.4821666024759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1039</v>
      </c>
      <c r="C31" s="81" t="s">
        <v>1542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3088.8623453767295</v>
      </c>
      <c r="N48" s="271">
        <f>K48*M48</f>
        <v>3088.8623453767295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3088.8623453767295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3088.8623453767295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617.77246907534595</v>
      </c>
      <c r="M83" s="865"/>
      <c r="N83" s="51"/>
    </row>
    <row r="84" spans="1:14">
      <c r="B84" s="89" t="s">
        <v>973</v>
      </c>
      <c r="C84" s="90"/>
      <c r="D84" s="90"/>
      <c r="E84" s="90"/>
      <c r="F84" s="90"/>
      <c r="G84" s="90"/>
      <c r="H84" s="90"/>
      <c r="I84" s="87"/>
      <c r="J84" s="88"/>
      <c r="K84" s="303">
        <v>0.05</v>
      </c>
      <c r="L84" s="864">
        <f>N78*K84</f>
        <v>154.44311726883649</v>
      </c>
      <c r="M84" s="865"/>
      <c r="N84" s="51"/>
    </row>
    <row r="85" spans="1:14" ht="15.75" thickBot="1">
      <c r="B85" s="91" t="s">
        <v>974</v>
      </c>
      <c r="C85" s="92"/>
      <c r="D85" s="92"/>
      <c r="E85" s="92"/>
      <c r="F85" s="92"/>
      <c r="G85" s="92"/>
      <c r="H85" s="92"/>
      <c r="I85" s="93"/>
      <c r="J85" s="94"/>
      <c r="K85" s="304">
        <v>0.05</v>
      </c>
      <c r="L85" s="866">
        <f>N78*K85</f>
        <v>154.44311726883649</v>
      </c>
      <c r="M85" s="867"/>
      <c r="N85" s="51"/>
    </row>
    <row r="86" spans="1:14" ht="15.75" thickBot="1">
      <c r="B86" s="829" t="s">
        <v>953</v>
      </c>
      <c r="C86" s="830"/>
      <c r="D86" s="830"/>
      <c r="E86" s="830"/>
      <c r="F86" s="830"/>
      <c r="G86" s="830"/>
      <c r="H86" s="830"/>
      <c r="I86" s="830"/>
      <c r="J86" s="830"/>
      <c r="K86" s="830"/>
      <c r="L86" s="830"/>
      <c r="M86" s="831"/>
      <c r="N86" s="52">
        <f>L83+L84+L85</f>
        <v>926.65870361301882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4015.5210489897481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1040</v>
      </c>
      <c r="C31" s="81" t="s">
        <v>1543</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3088.8623453767295</v>
      </c>
      <c r="N48" s="271">
        <f>K48*M48</f>
        <v>3088.8623453767295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3088.8623453767295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3088.8623453767295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617.77246907534595</v>
      </c>
      <c r="M83" s="865"/>
      <c r="N83" s="51"/>
    </row>
    <row r="84" spans="1:14">
      <c r="B84" s="89" t="s">
        <v>973</v>
      </c>
      <c r="C84" s="90"/>
      <c r="D84" s="90"/>
      <c r="E84" s="90"/>
      <c r="F84" s="90"/>
      <c r="G84" s="90"/>
      <c r="H84" s="90"/>
      <c r="I84" s="87"/>
      <c r="J84" s="88"/>
      <c r="K84" s="303">
        <v>0.05</v>
      </c>
      <c r="L84" s="864">
        <f>N78*K84</f>
        <v>154.44311726883649</v>
      </c>
      <c r="M84" s="865"/>
      <c r="N84" s="51"/>
    </row>
    <row r="85" spans="1:14" ht="15.75" thickBot="1">
      <c r="B85" s="91" t="s">
        <v>974</v>
      </c>
      <c r="C85" s="92"/>
      <c r="D85" s="92"/>
      <c r="E85" s="92"/>
      <c r="F85" s="92"/>
      <c r="G85" s="92"/>
      <c r="H85" s="92"/>
      <c r="I85" s="93"/>
      <c r="J85" s="94"/>
      <c r="K85" s="304">
        <v>0.05</v>
      </c>
      <c r="L85" s="866">
        <f>N78*K85</f>
        <v>154.44311726883649</v>
      </c>
      <c r="M85" s="867"/>
      <c r="N85" s="51"/>
    </row>
    <row r="86" spans="1:14" ht="15.75" thickBot="1">
      <c r="B86" s="829" t="s">
        <v>953</v>
      </c>
      <c r="C86" s="830"/>
      <c r="D86" s="830"/>
      <c r="E86" s="830"/>
      <c r="F86" s="830"/>
      <c r="G86" s="830"/>
      <c r="H86" s="830"/>
      <c r="I86" s="830"/>
      <c r="J86" s="830"/>
      <c r="K86" s="830"/>
      <c r="L86" s="830"/>
      <c r="M86" s="831"/>
      <c r="N86" s="52">
        <f>L83+L84+L85</f>
        <v>926.65870361301882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4015.5210489897481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1041</v>
      </c>
      <c r="C31" s="81" t="s">
        <v>1544</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814</v>
      </c>
      <c r="B48" s="43" t="str">
        <f>VLOOKUP(A48,MATERIALES!A4:D373,3,FALSE)</f>
        <v>Cemento asfaltico modificado con polímeros tipo III</v>
      </c>
      <c r="C48" s="280"/>
      <c r="D48" s="280"/>
      <c r="E48" s="280"/>
      <c r="F48" s="280"/>
      <c r="G48" s="280"/>
      <c r="H48" s="280"/>
      <c r="I48" s="267"/>
      <c r="J48" s="223" t="str">
        <f>VLOOKUP(A48,MATERIALES!A4:D373,2,FALSE)</f>
        <v>kg</v>
      </c>
      <c r="K48" s="281">
        <v>1</v>
      </c>
      <c r="L48" s="266"/>
      <c r="M48" s="401">
        <f>VLOOKUP(A48,MATERIALES!A4:D395,4,FALSE)</f>
        <v>3301.5014198773015</v>
      </c>
      <c r="N48" s="271">
        <f>K48*M48</f>
        <v>3301.5014198773015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3301.5014198773015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3301.5014198773015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660.30028397546039</v>
      </c>
      <c r="M83" s="865"/>
      <c r="N83" s="51"/>
    </row>
    <row r="84" spans="1:14">
      <c r="B84" s="89" t="s">
        <v>973</v>
      </c>
      <c r="C84" s="90"/>
      <c r="D84" s="90"/>
      <c r="E84" s="90"/>
      <c r="F84" s="90"/>
      <c r="G84" s="90"/>
      <c r="H84" s="90"/>
      <c r="I84" s="87"/>
      <c r="J84" s="88"/>
      <c r="K84" s="303">
        <v>0.05</v>
      </c>
      <c r="L84" s="864">
        <f>N78*K84</f>
        <v>165.0750709938651</v>
      </c>
      <c r="M84" s="865"/>
      <c r="N84" s="51"/>
    </row>
    <row r="85" spans="1:14" ht="15.75" thickBot="1">
      <c r="B85" s="91" t="s">
        <v>974</v>
      </c>
      <c r="C85" s="92"/>
      <c r="D85" s="92"/>
      <c r="E85" s="92"/>
      <c r="F85" s="92"/>
      <c r="G85" s="92"/>
      <c r="H85" s="92"/>
      <c r="I85" s="93"/>
      <c r="J85" s="94"/>
      <c r="K85" s="304">
        <v>0.05</v>
      </c>
      <c r="L85" s="866">
        <f>N78*K85</f>
        <v>165.0750709938651</v>
      </c>
      <c r="M85" s="867"/>
      <c r="N85" s="51"/>
    </row>
    <row r="86" spans="1:14" ht="15.75" thickBot="1">
      <c r="B86" s="829" t="s">
        <v>953</v>
      </c>
      <c r="C86" s="830"/>
      <c r="D86" s="830"/>
      <c r="E86" s="830"/>
      <c r="F86" s="830"/>
      <c r="G86" s="830"/>
      <c r="H86" s="830"/>
      <c r="I86" s="830"/>
      <c r="J86" s="830"/>
      <c r="K86" s="830"/>
      <c r="L86" s="830"/>
      <c r="M86" s="831"/>
      <c r="N86" s="52">
        <f>L83+L84+L85</f>
        <v>990.45042596319058</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4291.9518458404918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1042</v>
      </c>
      <c r="C31" s="81" t="s">
        <v>1545</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815</v>
      </c>
      <c r="B48" s="43" t="str">
        <f>VLOOKUP(A48,MATERIALES!A4:D373,3,FALSE)</f>
        <v>Cemento asfaltico modificado con polímeros tipo IV</v>
      </c>
      <c r="C48" s="280"/>
      <c r="D48" s="280"/>
      <c r="E48" s="280"/>
      <c r="F48" s="280"/>
      <c r="G48" s="280"/>
      <c r="H48" s="280"/>
      <c r="I48" s="267"/>
      <c r="J48" s="223" t="str">
        <f>VLOOKUP(A48,MATERIALES!A4:D373,2,FALSE)</f>
        <v>kg</v>
      </c>
      <c r="K48" s="281">
        <v>1</v>
      </c>
      <c r="L48" s="266"/>
      <c r="M48" s="401">
        <f>VLOOKUP(A48,MATERIALES!A4:D395,4,FALSE)</f>
        <v>3469.3743734303848</v>
      </c>
      <c r="N48" s="271">
        <f>K48*M48</f>
        <v>3469.3743734303848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3469.3743734303848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3469.3743734303848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693.87487468607696</v>
      </c>
      <c r="M83" s="865"/>
      <c r="N83" s="51"/>
    </row>
    <row r="84" spans="1:14">
      <c r="B84" s="89" t="s">
        <v>973</v>
      </c>
      <c r="C84" s="90"/>
      <c r="D84" s="90"/>
      <c r="E84" s="90"/>
      <c r="F84" s="90"/>
      <c r="G84" s="90"/>
      <c r="H84" s="90"/>
      <c r="I84" s="87"/>
      <c r="J84" s="88"/>
      <c r="K84" s="303">
        <v>0.05</v>
      </c>
      <c r="L84" s="864">
        <f>N78*K84</f>
        <v>173.46871867151924</v>
      </c>
      <c r="M84" s="865"/>
      <c r="N84" s="51"/>
    </row>
    <row r="85" spans="1:14" ht="15.75" thickBot="1">
      <c r="B85" s="91" t="s">
        <v>974</v>
      </c>
      <c r="C85" s="92"/>
      <c r="D85" s="92"/>
      <c r="E85" s="92"/>
      <c r="F85" s="92"/>
      <c r="G85" s="92"/>
      <c r="H85" s="92"/>
      <c r="I85" s="93"/>
      <c r="J85" s="94"/>
      <c r="K85" s="304">
        <v>0.05</v>
      </c>
      <c r="L85" s="866">
        <f>N78*K85</f>
        <v>173.46871867151924</v>
      </c>
      <c r="M85" s="867"/>
      <c r="N85" s="51"/>
    </row>
    <row r="86" spans="1:14" ht="15.75" thickBot="1">
      <c r="B86" s="829" t="s">
        <v>953</v>
      </c>
      <c r="C86" s="830"/>
      <c r="D86" s="830"/>
      <c r="E86" s="830"/>
      <c r="F86" s="830"/>
      <c r="G86" s="830"/>
      <c r="H86" s="830"/>
      <c r="I86" s="830"/>
      <c r="J86" s="830"/>
      <c r="K86" s="830"/>
      <c r="L86" s="830"/>
      <c r="M86" s="831"/>
      <c r="N86" s="52">
        <f>L83+L84+L85</f>
        <v>1040.8123120291154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4510.1866854595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1546</v>
      </c>
      <c r="C31" s="81" t="s">
        <v>1547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816</v>
      </c>
      <c r="B48" s="43" t="str">
        <f>VLOOKUP(A48,MATERIALES!A4:D373,3,FALSE)</f>
        <v>Cemento asfaltico modificado con polímeros tipo V</v>
      </c>
      <c r="C48" s="280"/>
      <c r="D48" s="280"/>
      <c r="E48" s="280"/>
      <c r="F48" s="280"/>
      <c r="G48" s="280"/>
      <c r="H48" s="280"/>
      <c r="I48" s="267"/>
      <c r="J48" s="223" t="str">
        <f>VLOOKUP(A48,MATERIALES!A4:D373,2,FALSE)</f>
        <v>kg</v>
      </c>
      <c r="K48" s="281">
        <v>1</v>
      </c>
      <c r="L48" s="266"/>
      <c r="M48" s="401">
        <f>VLOOKUP(A48,MATERIALES!A4:D395,4,FALSE)</f>
        <v>3603.6727362728516</v>
      </c>
      <c r="N48" s="271">
        <f>K48*M48</f>
        <v>3603.6727362728516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3603.6727362728516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3603.6727362728516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720.73454725457032</v>
      </c>
      <c r="M83" s="865"/>
      <c r="N83" s="51"/>
    </row>
    <row r="84" spans="1:14">
      <c r="B84" s="89" t="s">
        <v>973</v>
      </c>
      <c r="C84" s="90"/>
      <c r="D84" s="90"/>
      <c r="E84" s="90"/>
      <c r="F84" s="90"/>
      <c r="G84" s="90"/>
      <c r="H84" s="90"/>
      <c r="I84" s="87"/>
      <c r="J84" s="88"/>
      <c r="K84" s="303">
        <v>0.05</v>
      </c>
      <c r="L84" s="864">
        <f>N78*K84</f>
        <v>180.18363681364258</v>
      </c>
      <c r="M84" s="865"/>
      <c r="N84" s="51"/>
    </row>
    <row r="85" spans="1:14" ht="15.75" thickBot="1">
      <c r="B85" s="91" t="s">
        <v>974</v>
      </c>
      <c r="C85" s="92"/>
      <c r="D85" s="92"/>
      <c r="E85" s="92"/>
      <c r="F85" s="92"/>
      <c r="G85" s="92"/>
      <c r="H85" s="92"/>
      <c r="I85" s="93"/>
      <c r="J85" s="94"/>
      <c r="K85" s="304">
        <v>0.05</v>
      </c>
      <c r="L85" s="866">
        <f>N78*K85</f>
        <v>180.18363681364258</v>
      </c>
      <c r="M85" s="867"/>
      <c r="N85" s="51"/>
    </row>
    <row r="86" spans="1:14" ht="15.75" thickBot="1">
      <c r="B86" s="829" t="s">
        <v>953</v>
      </c>
      <c r="C86" s="830"/>
      <c r="D86" s="830"/>
      <c r="E86" s="830"/>
      <c r="F86" s="830"/>
      <c r="G86" s="830"/>
      <c r="H86" s="830"/>
      <c r="I86" s="830"/>
      <c r="J86" s="830"/>
      <c r="K86" s="830"/>
      <c r="L86" s="830"/>
      <c r="M86" s="831"/>
      <c r="N86" s="52">
        <f>L83+L84+L85</f>
        <v>1081.1018208818555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4684.7745571547075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1043</v>
      </c>
      <c r="C31" s="81" t="s">
        <v>1548</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866</v>
      </c>
      <c r="B48" s="43" t="str">
        <f>VLOOKUP(A48,MATERIALES!A4:D373,3,FALSE)</f>
        <v>Emulsión Asfáltica de Rotura Media Modificada Con Polímeros CRM-m</v>
      </c>
      <c r="C48" s="280"/>
      <c r="D48" s="280"/>
      <c r="E48" s="280"/>
      <c r="F48" s="280"/>
      <c r="G48" s="280"/>
      <c r="H48" s="280"/>
      <c r="I48" s="267"/>
      <c r="J48" s="223" t="str">
        <f>VLOOKUP(A48,MATERIALES!A4:D373,2,FALSE)</f>
        <v>lt</v>
      </c>
      <c r="K48" s="281">
        <v>1</v>
      </c>
      <c r="L48" s="266"/>
      <c r="M48" s="401">
        <f>VLOOKUP(A48,MATERIALES!A4:D395,4,FALSE)</f>
        <v>3056.17422562615</v>
      </c>
      <c r="N48" s="271">
        <f>K48*M48</f>
        <v>3056.17422562615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3056.17422562615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3056.17422562615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611.23484512522998</v>
      </c>
      <c r="M83" s="865"/>
      <c r="N83" s="51"/>
    </row>
    <row r="84" spans="1:14">
      <c r="B84" s="89" t="s">
        <v>973</v>
      </c>
      <c r="C84" s="90"/>
      <c r="D84" s="90"/>
      <c r="E84" s="90"/>
      <c r="F84" s="90"/>
      <c r="G84" s="90"/>
      <c r="H84" s="90"/>
      <c r="I84" s="87"/>
      <c r="J84" s="88"/>
      <c r="K84" s="303">
        <v>0.05</v>
      </c>
      <c r="L84" s="864">
        <f>N78*K84</f>
        <v>152.8087112813075</v>
      </c>
      <c r="M84" s="865"/>
      <c r="N84" s="51"/>
    </row>
    <row r="85" spans="1:14" ht="15.75" thickBot="1">
      <c r="B85" s="91" t="s">
        <v>974</v>
      </c>
      <c r="C85" s="92"/>
      <c r="D85" s="92"/>
      <c r="E85" s="92"/>
      <c r="F85" s="92"/>
      <c r="G85" s="92"/>
      <c r="H85" s="92"/>
      <c r="I85" s="93"/>
      <c r="J85" s="94"/>
      <c r="K85" s="304">
        <v>0.05</v>
      </c>
      <c r="L85" s="866">
        <f>N78*K85</f>
        <v>152.8087112813075</v>
      </c>
      <c r="M85" s="867"/>
      <c r="N85" s="51"/>
    </row>
    <row r="86" spans="1:14" ht="15.75" thickBot="1">
      <c r="B86" s="829" t="s">
        <v>953</v>
      </c>
      <c r="C86" s="830"/>
      <c r="D86" s="830"/>
      <c r="E86" s="830"/>
      <c r="F86" s="830"/>
      <c r="G86" s="830"/>
      <c r="H86" s="830"/>
      <c r="I86" s="830"/>
      <c r="J86" s="830"/>
      <c r="K86" s="830"/>
      <c r="L86" s="830"/>
      <c r="M86" s="831"/>
      <c r="N86" s="52">
        <f>L83+L84+L85</f>
        <v>916.85226768784503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3973.0264933139952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1044</v>
      </c>
      <c r="C31" s="81" t="s">
        <v>1549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500</v>
      </c>
      <c r="N36" s="271">
        <f>K36/M36</f>
        <v>233.24572493069869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500</v>
      </c>
      <c r="N37" s="271">
        <f>K37/M37</f>
        <v>104.04592483794303</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N75*M41</f>
        <v>0.62590495000000002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337.91755471864172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846</v>
      </c>
      <c r="B48" s="43" t="str">
        <f>VLOOKUP(A48,MATERIALES!A4:D373,3,FALSE)</f>
        <v>Emulsión CRL-0</v>
      </c>
      <c r="C48" s="280"/>
      <c r="D48" s="280"/>
      <c r="E48" s="280"/>
      <c r="F48" s="280"/>
      <c r="G48" s="280"/>
      <c r="H48" s="280"/>
      <c r="I48" s="267"/>
      <c r="J48" s="223" t="str">
        <f>VLOOKUP(A48,MATERIALES!A4:D373,2,FALSE)</f>
        <v>lt</v>
      </c>
      <c r="K48" s="281">
        <v>1</v>
      </c>
      <c r="L48" s="266"/>
      <c r="M48" s="401">
        <f>VLOOKUP(A48,MATERIALES!A4:D395,4,FALSE)</f>
        <v>2339.0298195062915</v>
      </c>
      <c r="N48" s="271">
        <f>K48*M48</f>
        <v>2339.0298195062915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2339.0298195062915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907"/>
      <c r="M64" s="908"/>
      <c r="N64" s="127"/>
    </row>
    <row r="65" spans="1:14" ht="15.75" thickBot="1">
      <c r="B65" s="918" t="s">
        <v>953</v>
      </c>
      <c r="C65" s="872"/>
      <c r="D65" s="872"/>
      <c r="E65" s="872"/>
      <c r="F65" s="872"/>
      <c r="G65" s="872"/>
      <c r="H65" s="872"/>
      <c r="I65" s="872"/>
      <c r="J65" s="872"/>
      <c r="K65" s="872"/>
      <c r="L65" s="872"/>
      <c r="M65" s="873"/>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8" t="s">
        <v>963</v>
      </c>
      <c r="C69" s="869"/>
      <c r="D69" s="869"/>
      <c r="E69" s="869"/>
      <c r="F69" s="869"/>
      <c r="G69" s="869"/>
      <c r="H69" s="869"/>
      <c r="I69" s="73" t="s">
        <v>964</v>
      </c>
      <c r="J69" s="75" t="s">
        <v>1410</v>
      </c>
      <c r="K69" s="74" t="s">
        <v>966</v>
      </c>
      <c r="L69" s="870" t="s">
        <v>950</v>
      </c>
      <c r="M69" s="871"/>
      <c r="N69" s="98" t="s">
        <v>951</v>
      </c>
    </row>
    <row r="70" spans="1:14">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298">
        <v>4000</v>
      </c>
      <c r="N70" s="394">
        <f>K70/M70</f>
        <v>62.590494999999997</v>
      </c>
    </row>
    <row r="71" spans="1:14">
      <c r="B71" s="49"/>
      <c r="C71" s="47"/>
      <c r="D71" s="47"/>
      <c r="E71" s="47"/>
      <c r="F71" s="47"/>
      <c r="G71" s="47"/>
      <c r="H71" s="47"/>
      <c r="I71" s="278"/>
      <c r="J71" s="296"/>
      <c r="K71" s="297"/>
      <c r="L71" s="50"/>
      <c r="M71" s="299"/>
      <c r="N71" s="295"/>
    </row>
    <row r="72" spans="1:14">
      <c r="B72" s="49"/>
      <c r="C72" s="47"/>
      <c r="D72" s="47"/>
      <c r="E72" s="47"/>
      <c r="F72" s="47"/>
      <c r="G72" s="47"/>
      <c r="H72" s="47"/>
      <c r="I72" s="278"/>
      <c r="J72" s="296"/>
      <c r="K72" s="297"/>
      <c r="L72" s="317"/>
      <c r="M72" s="299"/>
      <c r="N72" s="295"/>
    </row>
    <row r="73" spans="1:14">
      <c r="B73" s="49"/>
      <c r="C73" s="47"/>
      <c r="D73" s="47"/>
      <c r="E73" s="47"/>
      <c r="F73" s="47"/>
      <c r="G73" s="47"/>
      <c r="H73" s="47"/>
      <c r="I73" s="278"/>
      <c r="J73" s="296"/>
      <c r="K73" s="297"/>
      <c r="L73" s="317"/>
      <c r="M73" s="299"/>
      <c r="N73" s="295"/>
    </row>
    <row r="74" spans="1:14" ht="15.75" thickBot="1">
      <c r="B74" s="905"/>
      <c r="C74" s="906"/>
      <c r="D74" s="906"/>
      <c r="E74" s="906"/>
      <c r="F74" s="906"/>
      <c r="G74" s="906"/>
      <c r="H74" s="906"/>
      <c r="I74" s="126"/>
      <c r="J74" s="126"/>
      <c r="K74" s="126"/>
      <c r="L74" s="919"/>
      <c r="M74" s="919"/>
      <c r="N74" s="45"/>
    </row>
    <row r="75" spans="1:14" ht="15.75" thickBot="1">
      <c r="B75" s="918" t="s">
        <v>953</v>
      </c>
      <c r="C75" s="872"/>
      <c r="D75" s="872"/>
      <c r="E75" s="872"/>
      <c r="F75" s="872"/>
      <c r="G75" s="872"/>
      <c r="H75" s="872"/>
      <c r="I75" s="872"/>
      <c r="J75" s="872"/>
      <c r="K75" s="872"/>
      <c r="L75" s="872"/>
      <c r="M75" s="873"/>
      <c r="N75" s="300">
        <f>SUM(N70:N74)</f>
        <v>62.590494999999997</v>
      </c>
    </row>
    <row r="76" spans="1:14" ht="15.75" thickBot="1">
      <c r="B76" s="33"/>
      <c r="C76" s="34"/>
      <c r="D76" s="34"/>
      <c r="E76" s="34"/>
      <c r="F76" s="34"/>
      <c r="G76" s="34"/>
      <c r="H76" s="34"/>
      <c r="I76" s="34"/>
      <c r="J76" s="34"/>
      <c r="K76" s="34"/>
      <c r="L76" s="34"/>
      <c r="M76" s="34"/>
      <c r="N76" s="35"/>
    </row>
    <row r="77" spans="1:14" ht="15.75" thickBot="1">
      <c r="B77" s="829" t="s">
        <v>967</v>
      </c>
      <c r="C77" s="830"/>
      <c r="D77" s="830"/>
      <c r="E77" s="830"/>
      <c r="F77" s="830"/>
      <c r="G77" s="830"/>
      <c r="H77" s="830"/>
      <c r="I77" s="830"/>
      <c r="J77" s="830"/>
      <c r="K77" s="830"/>
      <c r="L77" s="830"/>
      <c r="M77" s="831"/>
      <c r="N77" s="99">
        <f>N43+N54+N65+N75</f>
        <v>2739.5378692249333</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547.9075738449867</v>
      </c>
      <c r="M82" s="865"/>
      <c r="N82" s="51"/>
    </row>
    <row r="83" spans="1:14">
      <c r="B83" s="89" t="s">
        <v>973</v>
      </c>
      <c r="C83" s="90"/>
      <c r="D83" s="90"/>
      <c r="E83" s="90"/>
      <c r="F83" s="90"/>
      <c r="G83" s="90"/>
      <c r="H83" s="90"/>
      <c r="I83" s="87"/>
      <c r="J83" s="88"/>
      <c r="K83" s="303">
        <v>0.05</v>
      </c>
      <c r="L83" s="864">
        <f>N77*K83</f>
        <v>136.97689346124668</v>
      </c>
      <c r="M83" s="865"/>
      <c r="N83" s="51"/>
    </row>
    <row r="84" spans="1:14" ht="15.75" thickBot="1">
      <c r="B84" s="91" t="s">
        <v>974</v>
      </c>
      <c r="C84" s="92"/>
      <c r="D84" s="92"/>
      <c r="E84" s="92"/>
      <c r="F84" s="92"/>
      <c r="G84" s="92"/>
      <c r="H84" s="92"/>
      <c r="I84" s="93"/>
      <c r="J84" s="94"/>
      <c r="K84" s="304">
        <v>0.05</v>
      </c>
      <c r="L84" s="866">
        <f>N77*K84</f>
        <v>136.97689346124668</v>
      </c>
      <c r="M84" s="867"/>
      <c r="N84" s="51"/>
    </row>
    <row r="85" spans="1:14" ht="15.75" thickBot="1">
      <c r="B85" s="829" t="s">
        <v>953</v>
      </c>
      <c r="C85" s="830"/>
      <c r="D85" s="830"/>
      <c r="E85" s="830"/>
      <c r="F85" s="830"/>
      <c r="G85" s="830"/>
      <c r="H85" s="830"/>
      <c r="I85" s="830"/>
      <c r="J85" s="830"/>
      <c r="K85" s="830"/>
      <c r="L85" s="830"/>
      <c r="M85" s="831"/>
      <c r="N85" s="52">
        <f>L82+L83+L84</f>
        <v>821.86136076747994</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3561.399229992413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2" t="s">
        <v>2218</v>
      </c>
      <c r="C104" s="833"/>
      <c r="D104" s="833"/>
      <c r="E104" s="833"/>
      <c r="F104" s="833"/>
      <c r="G104" s="833"/>
      <c r="H104" s="833"/>
      <c r="I104" s="833"/>
      <c r="J104" s="833"/>
      <c r="K104" s="833"/>
      <c r="L104" s="833"/>
      <c r="M104" s="833"/>
      <c r="N104" s="834"/>
    </row>
    <row r="105" spans="2:14" ht="15" customHeight="1">
      <c r="B105" s="832"/>
      <c r="C105" s="833"/>
      <c r="D105" s="833"/>
      <c r="E105" s="833"/>
      <c r="F105" s="833"/>
      <c r="G105" s="833"/>
      <c r="H105" s="833"/>
      <c r="I105" s="833"/>
      <c r="J105" s="833"/>
      <c r="K105" s="833"/>
      <c r="L105" s="833"/>
      <c r="M105" s="833"/>
      <c r="N105" s="834"/>
    </row>
    <row r="106" spans="2:14" ht="30" customHeight="1">
      <c r="B106" s="835" t="s">
        <v>2219</v>
      </c>
      <c r="C106" s="836"/>
      <c r="D106" s="836"/>
      <c r="E106" s="836"/>
      <c r="F106" s="836"/>
      <c r="G106" s="836"/>
      <c r="H106" s="836"/>
      <c r="I106" s="836"/>
      <c r="J106" s="836"/>
      <c r="K106" s="836"/>
      <c r="L106" s="836"/>
      <c r="M106" s="836"/>
      <c r="N106" s="837"/>
    </row>
    <row r="107" spans="2:14">
      <c r="B107" s="835"/>
      <c r="C107" s="836"/>
      <c r="D107" s="836"/>
      <c r="E107" s="836"/>
      <c r="F107" s="836"/>
      <c r="G107" s="836"/>
      <c r="H107" s="836"/>
      <c r="I107" s="836"/>
      <c r="J107" s="836"/>
      <c r="K107" s="836"/>
      <c r="L107" s="836"/>
      <c r="M107" s="836"/>
      <c r="N107" s="837"/>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5"/>
      <c r="K117" s="895"/>
      <c r="L117" s="895"/>
      <c r="M117" s="895"/>
      <c r="N117" s="896"/>
    </row>
    <row r="118" spans="2:14" ht="15.75" thickBot="1">
      <c r="B118" s="260" t="s">
        <v>2221</v>
      </c>
      <c r="C118" s="392"/>
      <c r="D118" s="392"/>
      <c r="E118" s="57"/>
      <c r="F118" s="57"/>
      <c r="G118" s="57"/>
      <c r="H118" s="57"/>
      <c r="I118" s="57"/>
      <c r="J118" s="897"/>
      <c r="K118" s="897"/>
      <c r="L118" s="897"/>
      <c r="M118" s="897"/>
      <c r="N118" s="89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1045</v>
      </c>
      <c r="C31" s="81" t="s">
        <v>1550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500</v>
      </c>
      <c r="N36" s="271">
        <f>K36/M36</f>
        <v>233.24572493069869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500</v>
      </c>
      <c r="N37" s="271">
        <f>K37/M37</f>
        <v>104.04592483794303</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0.62590495000000002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337.91755471864172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848</v>
      </c>
      <c r="B48" s="43" t="str">
        <f>VLOOKUP(A48,MATERIALES!A4:D373,3,FALSE)</f>
        <v>Emulsión CRL-1</v>
      </c>
      <c r="C48" s="280"/>
      <c r="D48" s="280"/>
      <c r="E48" s="280"/>
      <c r="F48" s="280"/>
      <c r="G48" s="280"/>
      <c r="H48" s="280"/>
      <c r="I48" s="267"/>
      <c r="J48" s="223" t="str">
        <f>VLOOKUP(A48,MATERIALES!A4:D373,2,FALSE)</f>
        <v>lt</v>
      </c>
      <c r="K48" s="281">
        <v>1</v>
      </c>
      <c r="L48" s="266"/>
      <c r="M48" s="401">
        <f>VLOOKUP(A48,MATERIALES!A4:D395,4,FALSE)</f>
        <v>2372.6044102169085</v>
      </c>
      <c r="N48" s="271">
        <f>K48*M48</f>
        <v>2372.6044102169085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2372.6044102169085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62.590494999999997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2773.1124599355503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554.62249198711004</v>
      </c>
      <c r="M83" s="865"/>
      <c r="N83" s="51"/>
    </row>
    <row r="84" spans="1:14">
      <c r="B84" s="89" t="s">
        <v>973</v>
      </c>
      <c r="C84" s="90"/>
      <c r="D84" s="90"/>
      <c r="E84" s="90"/>
      <c r="F84" s="90"/>
      <c r="G84" s="90"/>
      <c r="H84" s="90"/>
      <c r="I84" s="87"/>
      <c r="J84" s="88"/>
      <c r="K84" s="303">
        <v>0.05</v>
      </c>
      <c r="L84" s="864">
        <f>N78*K84</f>
        <v>138.65562299677751</v>
      </c>
      <c r="M84" s="865"/>
      <c r="N84" s="51"/>
    </row>
    <row r="85" spans="1:14" ht="15.75" thickBot="1">
      <c r="B85" s="91" t="s">
        <v>974</v>
      </c>
      <c r="C85" s="92"/>
      <c r="D85" s="92"/>
      <c r="E85" s="92"/>
      <c r="F85" s="92"/>
      <c r="G85" s="92"/>
      <c r="H85" s="92"/>
      <c r="I85" s="93"/>
      <c r="J85" s="94"/>
      <c r="K85" s="304">
        <v>0.05</v>
      </c>
      <c r="L85" s="866">
        <f>N78*K85</f>
        <v>138.65562299677751</v>
      </c>
      <c r="M85" s="867"/>
      <c r="N85" s="51"/>
    </row>
    <row r="86" spans="1:14" ht="15.75" thickBot="1">
      <c r="B86" s="829" t="s">
        <v>953</v>
      </c>
      <c r="C86" s="830"/>
      <c r="D86" s="830"/>
      <c r="E86" s="830"/>
      <c r="F86" s="830"/>
      <c r="G86" s="830"/>
      <c r="H86" s="830"/>
      <c r="I86" s="830"/>
      <c r="J86" s="830"/>
      <c r="K86" s="830"/>
      <c r="L86" s="830"/>
      <c r="M86" s="831"/>
      <c r="N86" s="52">
        <f>L83+L84+L85</f>
        <v>831.93373798066511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3605.0461979162155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1551</v>
      </c>
      <c r="C31" s="81" t="s">
        <v>1552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500</v>
      </c>
      <c r="N36" s="271">
        <f>K36/M36</f>
        <v>233.24572493069869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500</v>
      </c>
      <c r="N37" s="271">
        <f>K37/M37</f>
        <v>104.04592483794303</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0.62590495000000002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337.91755471864172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792</v>
      </c>
      <c r="B48" s="43" t="str">
        <f>VLOOKUP(A48,MATERIALES!A4:D373,3,FALSE)</f>
        <v>Asfalto liquido RC 250</v>
      </c>
      <c r="C48" s="280"/>
      <c r="D48" s="280"/>
      <c r="E48" s="280"/>
      <c r="F48" s="280"/>
      <c r="G48" s="280"/>
      <c r="H48" s="280"/>
      <c r="I48" s="267"/>
      <c r="J48" s="223" t="str">
        <f>VLOOKUP(A48,MATERIALES!A4:D373,2,FALSE)</f>
        <v>gal</v>
      </c>
      <c r="K48" s="281">
        <v>0.3</v>
      </c>
      <c r="L48" s="266"/>
      <c r="M48" s="401">
        <f>VLOOKUP(A48,MATERIALES!A4:D395,4,FALSE)</f>
        <v>18130.278983732976</v>
      </c>
      <c r="N48" s="271">
        <f>K48*M48</f>
        <v>5439.0836951198926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5439.0836951198926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62.590494999999997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5839.5917448385344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1167.9183489677068</v>
      </c>
      <c r="M83" s="865"/>
      <c r="N83" s="51"/>
    </row>
    <row r="84" spans="1:14">
      <c r="B84" s="89" t="s">
        <v>973</v>
      </c>
      <c r="C84" s="90"/>
      <c r="D84" s="90"/>
      <c r="E84" s="90"/>
      <c r="F84" s="90"/>
      <c r="G84" s="90"/>
      <c r="H84" s="90"/>
      <c r="I84" s="87"/>
      <c r="J84" s="88"/>
      <c r="K84" s="303">
        <v>0.05</v>
      </c>
      <c r="L84" s="864">
        <f>N78*K84</f>
        <v>291.97958724192671</v>
      </c>
      <c r="M84" s="865"/>
      <c r="N84" s="51"/>
    </row>
    <row r="85" spans="1:14" ht="15.75" thickBot="1">
      <c r="B85" s="91" t="s">
        <v>974</v>
      </c>
      <c r="C85" s="92"/>
      <c r="D85" s="92"/>
      <c r="E85" s="92"/>
      <c r="F85" s="92"/>
      <c r="G85" s="92"/>
      <c r="H85" s="92"/>
      <c r="I85" s="93"/>
      <c r="J85" s="94"/>
      <c r="K85" s="304">
        <v>0.05</v>
      </c>
      <c r="L85" s="866">
        <f>N78*K85</f>
        <v>291.97958724192671</v>
      </c>
      <c r="M85" s="867"/>
      <c r="N85" s="51"/>
    </row>
    <row r="86" spans="1:14" ht="15.75" thickBot="1">
      <c r="B86" s="829" t="s">
        <v>953</v>
      </c>
      <c r="C86" s="830"/>
      <c r="D86" s="830"/>
      <c r="E86" s="830"/>
      <c r="F86" s="830"/>
      <c r="G86" s="830"/>
      <c r="H86" s="830"/>
      <c r="I86" s="830"/>
      <c r="J86" s="830"/>
      <c r="K86" s="830"/>
      <c r="L86" s="830"/>
      <c r="M86" s="831"/>
      <c r="N86" s="52">
        <f>L83+L84+L85</f>
        <v>1751.8775234515604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7591.469268290095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1046</v>
      </c>
      <c r="C31" s="81" t="s">
        <v>1208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961" t="str">
        <f>VLOOKUP(A36,EQUIPOS!A6:D154,3,FALSE)</f>
        <v>Carrotanque Irrigador de asfalto, 1000 GALONES DE CAPACIDAD</v>
      </c>
      <c r="C36" s="962"/>
      <c r="D36" s="962"/>
      <c r="E36" s="962"/>
      <c r="F36" s="962"/>
      <c r="G36" s="962"/>
      <c r="H36" s="963"/>
      <c r="I36" s="266"/>
      <c r="J36" s="267"/>
      <c r="K36" s="268">
        <f>VLOOKUP(A36,EQUIPOS!A6:D163,4,FALSE)</f>
        <v>116622.86246534935</v>
      </c>
      <c r="L36" s="269"/>
      <c r="M36" s="270">
        <v>500</v>
      </c>
      <c r="N36" s="271">
        <f>K36/M36</f>
        <v>233.24572493069869</v>
      </c>
    </row>
    <row r="37" spans="1:14">
      <c r="A37" s="113" t="s">
        <v>176</v>
      </c>
      <c r="B37" s="961" t="str">
        <f>VLOOKUP(A37,EQUIPOS!A7:D154,3,FALSE)</f>
        <v xml:space="preserve">Compresor (barrido y soplado)
</v>
      </c>
      <c r="C37" s="962"/>
      <c r="D37" s="962"/>
      <c r="E37" s="962"/>
      <c r="F37" s="962"/>
      <c r="G37" s="962"/>
      <c r="H37" s="963"/>
      <c r="I37" s="266"/>
      <c r="J37" s="267"/>
      <c r="K37" s="268">
        <f>VLOOKUP(A37,EQUIPOS!A7:D164,4,FALSE)</f>
        <v>52022.962418971518</v>
      </c>
      <c r="L37" s="269"/>
      <c r="M37" s="270">
        <v>500</v>
      </c>
      <c r="N37" s="271">
        <f>K37/M37</f>
        <v>104.04592483794303</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0.62590495000000002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337.91755471864172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858</v>
      </c>
      <c r="B48" s="43" t="str">
        <f>VLOOKUP(A48,MATERIALES!A4:D373,3,FALSE)</f>
        <v>Emulsión CRR-1</v>
      </c>
      <c r="C48" s="280"/>
      <c r="D48" s="280"/>
      <c r="E48" s="280"/>
      <c r="F48" s="280"/>
      <c r="G48" s="280"/>
      <c r="H48" s="280"/>
      <c r="I48" s="267"/>
      <c r="J48" s="223" t="str">
        <f>VLOOKUP(A48,MATERIALES!A4:D373,2,FALSE)</f>
        <v>lt</v>
      </c>
      <c r="K48" s="281">
        <v>0.45</v>
      </c>
      <c r="L48" s="266"/>
      <c r="M48" s="401">
        <f>VLOOKUP(A48,MATERIALES!A4:D395,4,FALSE)</f>
        <v>3317.6420234041793</v>
      </c>
      <c r="N48" s="271">
        <f>K48*M48</f>
        <v>1492.9389105318808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1492.9389105318808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62.590494999999997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1893.4469602505224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378.68939205010452</v>
      </c>
      <c r="M83" s="865"/>
      <c r="N83" s="51"/>
    </row>
    <row r="84" spans="1:14">
      <c r="B84" s="89" t="s">
        <v>973</v>
      </c>
      <c r="C84" s="90"/>
      <c r="D84" s="90"/>
      <c r="E84" s="90"/>
      <c r="F84" s="90"/>
      <c r="G84" s="90"/>
      <c r="H84" s="90"/>
      <c r="I84" s="87"/>
      <c r="J84" s="88"/>
      <c r="K84" s="303">
        <v>0.05</v>
      </c>
      <c r="L84" s="864">
        <f>N78*K84</f>
        <v>94.672348012526129</v>
      </c>
      <c r="M84" s="865"/>
      <c r="N84" s="51"/>
    </row>
    <row r="85" spans="1:14" ht="15.75" thickBot="1">
      <c r="B85" s="91" t="s">
        <v>974</v>
      </c>
      <c r="C85" s="92"/>
      <c r="D85" s="92"/>
      <c r="E85" s="92"/>
      <c r="F85" s="92"/>
      <c r="G85" s="92"/>
      <c r="H85" s="92"/>
      <c r="I85" s="93"/>
      <c r="J85" s="94"/>
      <c r="K85" s="304">
        <v>0.05</v>
      </c>
      <c r="L85" s="866">
        <f>N78*K85</f>
        <v>94.672348012526129</v>
      </c>
      <c r="M85" s="867"/>
      <c r="N85" s="51"/>
    </row>
    <row r="86" spans="1:14" ht="15.75" thickBot="1">
      <c r="B86" s="829" t="s">
        <v>953</v>
      </c>
      <c r="C86" s="830"/>
      <c r="D86" s="830"/>
      <c r="E86" s="830"/>
      <c r="F86" s="830"/>
      <c r="G86" s="830"/>
      <c r="H86" s="830"/>
      <c r="I86" s="830"/>
      <c r="J86" s="830"/>
      <c r="K86" s="830"/>
      <c r="L86" s="830"/>
      <c r="M86" s="831"/>
      <c r="N86" s="52">
        <f>L83+L84+L85</f>
        <v>568.03408807515677</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2461.4810483256792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1047</v>
      </c>
      <c r="C31" s="81" t="s">
        <v>1553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205"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500</v>
      </c>
      <c r="N36" s="271">
        <f>K36/M36</f>
        <v>233.24572493069869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500</v>
      </c>
      <c r="N37" s="271">
        <f>K37/M37</f>
        <v>104.04592483794303</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0.62590495000000002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337.91755471864172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860</v>
      </c>
      <c r="B48" s="43" t="str">
        <f>VLOOKUP(A48,MATERIALES!A4:D373,3,FALSE)</f>
        <v>Emulsión CRR-2</v>
      </c>
      <c r="C48" s="280"/>
      <c r="D48" s="280"/>
      <c r="E48" s="280"/>
      <c r="F48" s="280"/>
      <c r="G48" s="280"/>
      <c r="H48" s="280"/>
      <c r="I48" s="267"/>
      <c r="J48" s="223" t="str">
        <f>VLOOKUP(A48,MATERIALES!A4:D373,2,FALSE)</f>
        <v>lt</v>
      </c>
      <c r="K48" s="281">
        <v>0.45</v>
      </c>
      <c r="L48" s="266"/>
      <c r="M48" s="401">
        <f>VLOOKUP(A48,MATERIALES!A4:D395,4,FALSE)</f>
        <v>3620.4600316281599</v>
      </c>
      <c r="N48" s="271">
        <f>K48*M48</f>
        <v>1629.207014232672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1629.207014232672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62.590494999999997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2029.7150639513136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405.94301279026274</v>
      </c>
      <c r="M83" s="865"/>
      <c r="N83" s="51"/>
    </row>
    <row r="84" spans="1:14">
      <c r="B84" s="89" t="s">
        <v>973</v>
      </c>
      <c r="C84" s="90"/>
      <c r="D84" s="90"/>
      <c r="E84" s="90"/>
      <c r="F84" s="90"/>
      <c r="G84" s="90"/>
      <c r="H84" s="90"/>
      <c r="I84" s="87"/>
      <c r="J84" s="88"/>
      <c r="K84" s="303">
        <v>0.05</v>
      </c>
      <c r="L84" s="864">
        <f>N78*K84</f>
        <v>101.48575319756569</v>
      </c>
      <c r="M84" s="865"/>
      <c r="N84" s="51"/>
    </row>
    <row r="85" spans="1:14" ht="15.75" thickBot="1">
      <c r="B85" s="91" t="s">
        <v>974</v>
      </c>
      <c r="C85" s="92"/>
      <c r="D85" s="92"/>
      <c r="E85" s="92"/>
      <c r="F85" s="92"/>
      <c r="G85" s="92"/>
      <c r="H85" s="92"/>
      <c r="I85" s="93"/>
      <c r="J85" s="94"/>
      <c r="K85" s="304">
        <v>0.05</v>
      </c>
      <c r="L85" s="866">
        <f>N78*K85</f>
        <v>101.48575319756569</v>
      </c>
      <c r="M85" s="867"/>
      <c r="N85" s="51"/>
    </row>
    <row r="86" spans="1:14" ht="15.75" thickBot="1">
      <c r="B86" s="829" t="s">
        <v>953</v>
      </c>
      <c r="C86" s="830"/>
      <c r="D86" s="830"/>
      <c r="E86" s="830"/>
      <c r="F86" s="830"/>
      <c r="G86" s="830"/>
      <c r="H86" s="830"/>
      <c r="I86" s="830"/>
      <c r="J86" s="830"/>
      <c r="K86" s="830"/>
      <c r="L86" s="830"/>
      <c r="M86" s="831"/>
      <c r="N86" s="52">
        <f>L83+L84+L85</f>
        <v>608.91451918539417</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2638.6295831367079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1048</v>
      </c>
      <c r="C31" s="81" t="s">
        <v>1554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500</v>
      </c>
      <c r="N36" s="271">
        <f>K36/M36</f>
        <v>233.24572493069869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500</v>
      </c>
      <c r="N37" s="271">
        <f>K37/M37</f>
        <v>104.04592483794303</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0.62590495000000002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337.91755471864172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856</v>
      </c>
      <c r="B48" s="43" t="str">
        <f>VLOOKUP(A48,MATERIALES!A4:D373,3,FALSE)</f>
        <v>Emulsión CRR-1m</v>
      </c>
      <c r="C48" s="280"/>
      <c r="D48" s="280"/>
      <c r="E48" s="280"/>
      <c r="F48" s="280"/>
      <c r="G48" s="280"/>
      <c r="H48" s="280"/>
      <c r="I48" s="267"/>
      <c r="J48" s="223" t="str">
        <f>VLOOKUP(A48,MATERIALES!A4:D373,2,FALSE)</f>
        <v>lt</v>
      </c>
      <c r="K48" s="281">
        <v>0.45</v>
      </c>
      <c r="L48" s="266"/>
      <c r="M48" s="401">
        <f>VLOOKUP(A48,MATERIALES!A4:D395,4,FALSE)</f>
        <v>2708.3503173230743</v>
      </c>
      <c r="N48" s="271">
        <f>K48*M48</f>
        <v>1218.7576427953834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1218.7576427953834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62.590494999999997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1619.265692514025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323.853138502805</v>
      </c>
      <c r="M83" s="865"/>
      <c r="N83" s="51"/>
    </row>
    <row r="84" spans="1:14">
      <c r="B84" s="89" t="s">
        <v>973</v>
      </c>
      <c r="C84" s="90"/>
      <c r="D84" s="90"/>
      <c r="E84" s="90"/>
      <c r="F84" s="90"/>
      <c r="G84" s="90"/>
      <c r="H84" s="90"/>
      <c r="I84" s="87"/>
      <c r="J84" s="88"/>
      <c r="K84" s="303">
        <v>0.05</v>
      </c>
      <c r="L84" s="864">
        <f>N78*K84</f>
        <v>80.963284625701249</v>
      </c>
      <c r="M84" s="865"/>
      <c r="N84" s="51"/>
    </row>
    <row r="85" spans="1:14" ht="15.75" thickBot="1">
      <c r="B85" s="91" t="s">
        <v>974</v>
      </c>
      <c r="C85" s="92"/>
      <c r="D85" s="92"/>
      <c r="E85" s="92"/>
      <c r="F85" s="92"/>
      <c r="G85" s="92"/>
      <c r="H85" s="92"/>
      <c r="I85" s="93"/>
      <c r="J85" s="94"/>
      <c r="K85" s="304">
        <v>0.05</v>
      </c>
      <c r="L85" s="866">
        <f>N78*K85</f>
        <v>80.963284625701249</v>
      </c>
      <c r="M85" s="867"/>
      <c r="N85" s="51"/>
    </row>
    <row r="86" spans="1:14" ht="15.75" thickBot="1">
      <c r="B86" s="829" t="s">
        <v>953</v>
      </c>
      <c r="C86" s="830"/>
      <c r="D86" s="830"/>
      <c r="E86" s="830"/>
      <c r="F86" s="830"/>
      <c r="G86" s="830"/>
      <c r="H86" s="830"/>
      <c r="I86" s="830"/>
      <c r="J86" s="830"/>
      <c r="K86" s="830"/>
      <c r="L86" s="830"/>
      <c r="M86" s="831"/>
      <c r="N86" s="52">
        <f>L83+L84+L85</f>
        <v>485.77970775420749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2105.0454002682327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1049</v>
      </c>
      <c r="C31" s="81" t="s">
        <v>1555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500</v>
      </c>
      <c r="N36" s="271">
        <f>K36/M36</f>
        <v>233.24572493069869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500</v>
      </c>
      <c r="N37" s="271">
        <f>K37/M37</f>
        <v>104.04592483794303</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0.62590495000000002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337.91755471864172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862</v>
      </c>
      <c r="B48" s="43" t="str">
        <f>VLOOKUP(A48,MATERIALES!A4:D373,3,FALSE)</f>
        <v>Emulsión CRR-2m</v>
      </c>
      <c r="C48" s="280"/>
      <c r="D48" s="280"/>
      <c r="E48" s="280"/>
      <c r="F48" s="280"/>
      <c r="G48" s="280"/>
      <c r="H48" s="280"/>
      <c r="I48" s="267"/>
      <c r="J48" s="223" t="str">
        <f>VLOOKUP(A48,MATERIALES!A4:D373,2,FALSE)</f>
        <v>lt</v>
      </c>
      <c r="K48" s="281">
        <v>0.45</v>
      </c>
      <c r="L48" s="266"/>
      <c r="M48" s="401">
        <f>VLOOKUP(A48,MATERIALES!A4:D395,4,FALSE)</f>
        <v>3788.3329851812427</v>
      </c>
      <c r="N48" s="271">
        <f>K48*M48</f>
        <v>1704.7498433315593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1704.7498433315593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4000</v>
      </c>
      <c r="N70" s="394">
        <f>K70/M70</f>
        <v>62.590494999999997</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62.590494999999997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2105.2578930502009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421.05157861004022</v>
      </c>
      <c r="M83" s="865"/>
      <c r="N83" s="51"/>
    </row>
    <row r="84" spans="1:14">
      <c r="B84" s="89" t="s">
        <v>973</v>
      </c>
      <c r="C84" s="90"/>
      <c r="D84" s="90"/>
      <c r="E84" s="90"/>
      <c r="F84" s="90"/>
      <c r="G84" s="90"/>
      <c r="H84" s="90"/>
      <c r="I84" s="87"/>
      <c r="J84" s="88"/>
      <c r="K84" s="303">
        <v>0.05</v>
      </c>
      <c r="L84" s="864">
        <f>N78*K84</f>
        <v>105.26289465251006</v>
      </c>
      <c r="M84" s="865"/>
      <c r="N84" s="51"/>
    </row>
    <row r="85" spans="1:14" ht="15.75" thickBot="1">
      <c r="B85" s="91" t="s">
        <v>974</v>
      </c>
      <c r="C85" s="92"/>
      <c r="D85" s="92"/>
      <c r="E85" s="92"/>
      <c r="F85" s="92"/>
      <c r="G85" s="92"/>
      <c r="H85" s="92"/>
      <c r="I85" s="93"/>
      <c r="J85" s="94"/>
      <c r="K85" s="304">
        <v>0.05</v>
      </c>
      <c r="L85" s="866">
        <f>N78*K85</f>
        <v>105.26289465251006</v>
      </c>
      <c r="M85" s="867"/>
      <c r="N85" s="51"/>
    </row>
    <row r="86" spans="1:14" ht="15.75" thickBot="1">
      <c r="B86" s="829" t="s">
        <v>953</v>
      </c>
      <c r="C86" s="830"/>
      <c r="D86" s="830"/>
      <c r="E86" s="830"/>
      <c r="F86" s="830"/>
      <c r="G86" s="830"/>
      <c r="H86" s="830"/>
      <c r="I86" s="830"/>
      <c r="J86" s="830"/>
      <c r="K86" s="830"/>
      <c r="L86" s="830"/>
      <c r="M86" s="831"/>
      <c r="N86" s="52">
        <f>L83+L84+L85</f>
        <v>631.57736791506045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2736.8352609652611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1556</v>
      </c>
      <c r="C31" s="81" t="s">
        <v>1557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400</v>
      </c>
      <c r="N36" s="271">
        <f>K36/M36</f>
        <v>291.55715616337335</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400</v>
      </c>
      <c r="N37" s="271">
        <f>K37/M37</f>
        <v>344.91265055459888</v>
      </c>
    </row>
    <row r="38" spans="1:14">
      <c r="A38" t="s">
        <v>176</v>
      </c>
      <c r="B38" s="878" t="str">
        <f>VLOOKUP(A38,EQUIPOS!A8:D154,3,FALSE)</f>
        <v xml:space="preserve">Compresor (barrido y soplado)
</v>
      </c>
      <c r="C38" s="879"/>
      <c r="D38" s="879"/>
      <c r="E38" s="879"/>
      <c r="F38" s="879"/>
      <c r="G38" s="879"/>
      <c r="H38" s="880"/>
      <c r="I38" s="266"/>
      <c r="J38" s="267"/>
      <c r="K38" s="268">
        <f>VLOOKUP(A38,EQUIPOS!A8:D165,4,FALSE)</f>
        <v>52022.962418971518</v>
      </c>
      <c r="L38" s="269"/>
      <c r="M38" s="270">
        <v>400</v>
      </c>
      <c r="N38" s="271">
        <f>K38/M38</f>
        <v>130.0574060474288</v>
      </c>
    </row>
    <row r="39" spans="1:14">
      <c r="A39" t="s">
        <v>225</v>
      </c>
      <c r="B39" s="878" t="str">
        <f>VLOOKUP(A39,EQUIPOS!A9:D154,3,FALSE)</f>
        <v>Esparcidor de gravilla, Ancho de esparcimiento 3100mm, Velocidad de trabajo 10—20km2/h</v>
      </c>
      <c r="C39" s="879"/>
      <c r="D39" s="879"/>
      <c r="E39" s="879"/>
      <c r="F39" s="879"/>
      <c r="G39" s="879"/>
      <c r="H39" s="880"/>
      <c r="I39" s="881"/>
      <c r="J39" s="882"/>
      <c r="K39" s="268">
        <f>VLOOKUP(A39,EQUIPOS!A9:D166,4,FALSE)</f>
        <v>47091.047606746302</v>
      </c>
      <c r="L39" s="883">
        <v>400</v>
      </c>
      <c r="M39" s="884"/>
      <c r="N39" s="271">
        <f>K39/L39</f>
        <v>117.72761901686576</v>
      </c>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N75*M41</f>
        <v>1.1157756987950249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885.37060748106182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3620.4600316281599</v>
      </c>
      <c r="N48" s="271">
        <f>K48*M48</f>
        <v>6625.441857879533</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82145.831938642019</v>
      </c>
      <c r="N49" s="271">
        <f>K49*M49</f>
        <v>1560.7708068341983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8186.2126647137311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916">
        <f>VLOOKUP(A58,TRANSPORTE!A5:D117,4,FALSE)</f>
        <v>1417.5203733168512</v>
      </c>
      <c r="M58" s="917"/>
      <c r="N58" s="286">
        <f>K58*L58</f>
        <v>26.93288709302017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26.93288709302017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298">
        <v>3200</v>
      </c>
      <c r="N70" s="394">
        <f>K70/M70</f>
        <v>78.238118749999998</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111.57756987950249</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9210.0937291673163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1842.0187458334633</v>
      </c>
      <c r="M82" s="865"/>
      <c r="N82" s="51"/>
    </row>
    <row r="83" spans="1:14">
      <c r="B83" s="89" t="s">
        <v>973</v>
      </c>
      <c r="C83" s="90"/>
      <c r="D83" s="90"/>
      <c r="E83" s="90"/>
      <c r="F83" s="90"/>
      <c r="G83" s="90"/>
      <c r="H83" s="90"/>
      <c r="I83" s="87"/>
      <c r="J83" s="88"/>
      <c r="K83" s="303">
        <v>0.05</v>
      </c>
      <c r="L83" s="864">
        <f>N77*K83</f>
        <v>460.50468645836582</v>
      </c>
      <c r="M83" s="865"/>
      <c r="N83" s="51"/>
    </row>
    <row r="84" spans="1:14" ht="15.75" thickBot="1">
      <c r="B84" s="91" t="s">
        <v>974</v>
      </c>
      <c r="C84" s="92"/>
      <c r="D84" s="92"/>
      <c r="E84" s="92"/>
      <c r="F84" s="92"/>
      <c r="G84" s="92"/>
      <c r="H84" s="92"/>
      <c r="I84" s="93"/>
      <c r="J84" s="94"/>
      <c r="K84" s="304">
        <v>0.05</v>
      </c>
      <c r="L84" s="866">
        <f>N77*K84</f>
        <v>460.50468645836582</v>
      </c>
      <c r="M84" s="867"/>
      <c r="N84" s="51"/>
    </row>
    <row r="85" spans="1:14" ht="15.75" thickBot="1">
      <c r="B85" s="829" t="s">
        <v>953</v>
      </c>
      <c r="C85" s="830"/>
      <c r="D85" s="830"/>
      <c r="E85" s="830"/>
      <c r="F85" s="830"/>
      <c r="G85" s="830"/>
      <c r="H85" s="830"/>
      <c r="I85" s="830"/>
      <c r="J85" s="830"/>
      <c r="K85" s="830"/>
      <c r="L85" s="830"/>
      <c r="M85" s="831"/>
      <c r="N85" s="52">
        <f>L82+L83+L84</f>
        <v>2763.0281187501951</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11973.121847917511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2" t="s">
        <v>2218</v>
      </c>
      <c r="C104" s="833"/>
      <c r="D104" s="833"/>
      <c r="E104" s="833"/>
      <c r="F104" s="833"/>
      <c r="G104" s="833"/>
      <c r="H104" s="833"/>
      <c r="I104" s="833"/>
      <c r="J104" s="833"/>
      <c r="K104" s="833"/>
      <c r="L104" s="833"/>
      <c r="M104" s="833"/>
      <c r="N104" s="834"/>
    </row>
    <row r="105" spans="2:14" ht="15" customHeight="1">
      <c r="B105" s="832"/>
      <c r="C105" s="833"/>
      <c r="D105" s="833"/>
      <c r="E105" s="833"/>
      <c r="F105" s="833"/>
      <c r="G105" s="833"/>
      <c r="H105" s="833"/>
      <c r="I105" s="833"/>
      <c r="J105" s="833"/>
      <c r="K105" s="833"/>
      <c r="L105" s="833"/>
      <c r="M105" s="833"/>
      <c r="N105" s="834"/>
    </row>
    <row r="106" spans="2:14" ht="30" customHeight="1">
      <c r="B106" s="835" t="s">
        <v>2219</v>
      </c>
      <c r="C106" s="836"/>
      <c r="D106" s="836"/>
      <c r="E106" s="836"/>
      <c r="F106" s="836"/>
      <c r="G106" s="836"/>
      <c r="H106" s="836"/>
      <c r="I106" s="836"/>
      <c r="J106" s="836"/>
      <c r="K106" s="836"/>
      <c r="L106" s="836"/>
      <c r="M106" s="836"/>
      <c r="N106" s="837"/>
    </row>
    <row r="107" spans="2:14">
      <c r="B107" s="835"/>
      <c r="C107" s="836"/>
      <c r="D107" s="836"/>
      <c r="E107" s="836"/>
      <c r="F107" s="836"/>
      <c r="G107" s="836"/>
      <c r="H107" s="836"/>
      <c r="I107" s="836"/>
      <c r="J107" s="836"/>
      <c r="K107" s="836"/>
      <c r="L107" s="836"/>
      <c r="M107" s="836"/>
      <c r="N107" s="837"/>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5"/>
      <c r="K117" s="895"/>
      <c r="L117" s="895"/>
      <c r="M117" s="895"/>
      <c r="N117" s="896"/>
    </row>
    <row r="118" spans="2:14" ht="15.75" thickBot="1">
      <c r="B118" s="260" t="s">
        <v>2221</v>
      </c>
      <c r="C118" s="392"/>
      <c r="D118" s="392"/>
      <c r="E118" s="57"/>
      <c r="F118" s="57"/>
      <c r="G118" s="57"/>
      <c r="H118" s="57"/>
      <c r="I118" s="57"/>
      <c r="J118" s="897"/>
      <c r="K118" s="897"/>
      <c r="L118" s="897"/>
      <c r="M118" s="897"/>
      <c r="N118" s="89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1558</v>
      </c>
      <c r="C31" s="81" t="s">
        <v>1559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400</v>
      </c>
      <c r="N36" s="271">
        <f>K36/M36</f>
        <v>291.55715616337335</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400</v>
      </c>
      <c r="N37" s="271">
        <f>K37/M37</f>
        <v>344.91265055459888</v>
      </c>
    </row>
    <row r="38" spans="1:14">
      <c r="A38" t="s">
        <v>176</v>
      </c>
      <c r="B38" s="878" t="str">
        <f>VLOOKUP(A38,EQUIPOS!A8:D154,3,FALSE)</f>
        <v xml:space="preserve">Compresor (barrido y soplado)
</v>
      </c>
      <c r="C38" s="879"/>
      <c r="D38" s="879"/>
      <c r="E38" s="879"/>
      <c r="F38" s="879"/>
      <c r="G38" s="879"/>
      <c r="H38" s="880"/>
      <c r="I38" s="266"/>
      <c r="J38" s="267"/>
      <c r="K38" s="268">
        <f>VLOOKUP(A38,EQUIPOS!A8:D165,4,FALSE)</f>
        <v>52022.962418971518</v>
      </c>
      <c r="L38" s="269"/>
      <c r="M38" s="270">
        <v>400</v>
      </c>
      <c r="N38" s="271">
        <f>K38/M38</f>
        <v>130.0574060474288</v>
      </c>
    </row>
    <row r="39" spans="1:14">
      <c r="A39" t="s">
        <v>225</v>
      </c>
      <c r="B39" s="878" t="str">
        <f>VLOOKUP(A39,EQUIPOS!A9:D154,3,FALSE)</f>
        <v>Esparcidor de gravilla, Ancho de esparcimiento 3100mm, Velocidad de trabajo 10—20km2/h</v>
      </c>
      <c r="C39" s="879"/>
      <c r="D39" s="879"/>
      <c r="E39" s="879"/>
      <c r="F39" s="879"/>
      <c r="G39" s="879"/>
      <c r="H39" s="880"/>
      <c r="I39" s="881"/>
      <c r="J39" s="882"/>
      <c r="K39" s="268">
        <f>VLOOKUP(A39,EQUIPOS!A9:D166,4,FALSE)</f>
        <v>47091.047606746302</v>
      </c>
      <c r="L39" s="883">
        <v>400</v>
      </c>
      <c r="M39" s="884"/>
      <c r="N39" s="271">
        <f>K39/L39</f>
        <v>117.72761901686576</v>
      </c>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1.1157756987950249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885.37060748106182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1.5</v>
      </c>
      <c r="L48" s="266"/>
      <c r="M48" s="401">
        <f>VLOOKUP(A48,MATERIALES!A5:D396,4,FALSE)</f>
        <v>3620.4600316281599</v>
      </c>
      <c r="N48" s="271">
        <f>K48*M48</f>
        <v>5430.69004744224</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1.2999999999999999E-2</v>
      </c>
      <c r="L49" s="266"/>
      <c r="M49" s="401">
        <f>VLOOKUP(A49,MATERIALES!A6:D397,4,FALSE)</f>
        <v>82145.831938642019</v>
      </c>
      <c r="N49" s="271">
        <f>K49*M49</f>
        <v>1067.8958152023463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6498.5858626445861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916">
        <f>VLOOKUP(A58,TRANSPORTE!A5:D117,4,FALSE)</f>
        <v>1417.5203733168512</v>
      </c>
      <c r="M58" s="917"/>
      <c r="N58" s="286">
        <f>K58*L58</f>
        <v>18.427764853119065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18.427764853119065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298">
        <v>3200</v>
      </c>
      <c r="N70" s="394">
        <f>K70/M70</f>
        <v>78.238118749999998</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SUM(N69:N75)</f>
        <v>111.57756987950249</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7513.9618048582688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1502.7923609716538</v>
      </c>
      <c r="M83" s="865"/>
      <c r="N83" s="51"/>
    </row>
    <row r="84" spans="1:14">
      <c r="B84" s="89" t="s">
        <v>973</v>
      </c>
      <c r="C84" s="90"/>
      <c r="D84" s="90"/>
      <c r="E84" s="90"/>
      <c r="F84" s="90"/>
      <c r="G84" s="90"/>
      <c r="H84" s="90"/>
      <c r="I84" s="87"/>
      <c r="J84" s="88"/>
      <c r="K84" s="303">
        <v>0.05</v>
      </c>
      <c r="L84" s="864">
        <f>N78*K84</f>
        <v>375.69809024291345</v>
      </c>
      <c r="M84" s="865"/>
      <c r="N84" s="51"/>
    </row>
    <row r="85" spans="1:14" ht="15.75" thickBot="1">
      <c r="B85" s="91" t="s">
        <v>974</v>
      </c>
      <c r="C85" s="92"/>
      <c r="D85" s="92"/>
      <c r="E85" s="92"/>
      <c r="F85" s="92"/>
      <c r="G85" s="92"/>
      <c r="H85" s="92"/>
      <c r="I85" s="93"/>
      <c r="J85" s="94"/>
      <c r="K85" s="304">
        <v>0.05</v>
      </c>
      <c r="L85" s="866">
        <f>N78*K85</f>
        <v>375.69809024291345</v>
      </c>
      <c r="M85" s="867"/>
      <c r="N85" s="51"/>
    </row>
    <row r="86" spans="1:14" ht="15.75" thickBot="1">
      <c r="B86" s="829" t="s">
        <v>953</v>
      </c>
      <c r="C86" s="830"/>
      <c r="D86" s="830"/>
      <c r="E86" s="830"/>
      <c r="F86" s="830"/>
      <c r="G86" s="830"/>
      <c r="H86" s="830"/>
      <c r="I86" s="830"/>
      <c r="J86" s="830"/>
      <c r="K86" s="830"/>
      <c r="L86" s="830"/>
      <c r="M86" s="831"/>
      <c r="N86" s="52">
        <f>L83+L84+L85</f>
        <v>2254.1885414574808</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9768.1503463157496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1560</v>
      </c>
      <c r="C31" s="81" t="s">
        <v>1561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400</v>
      </c>
      <c r="N36" s="271">
        <f>K36/M36</f>
        <v>291.55715616337335</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400</v>
      </c>
      <c r="N37" s="271">
        <f>K37/M37</f>
        <v>344.91265055459888</v>
      </c>
    </row>
    <row r="38" spans="1:14">
      <c r="A38" t="s">
        <v>176</v>
      </c>
      <c r="B38" s="878" t="str">
        <f>VLOOKUP(A38,EQUIPOS!A8:D154,3,FALSE)</f>
        <v xml:space="preserve">Compresor (barrido y soplado)
</v>
      </c>
      <c r="C38" s="879"/>
      <c r="D38" s="879"/>
      <c r="E38" s="879"/>
      <c r="F38" s="879"/>
      <c r="G38" s="879"/>
      <c r="H38" s="880"/>
      <c r="I38" s="266"/>
      <c r="J38" s="267"/>
      <c r="K38" s="268">
        <f>VLOOKUP(A38,EQUIPOS!A8:D165,4,FALSE)</f>
        <v>52022.962418971518</v>
      </c>
      <c r="L38" s="269"/>
      <c r="M38" s="270">
        <v>400</v>
      </c>
      <c r="N38" s="271">
        <f>K38/M38</f>
        <v>130.0574060474288</v>
      </c>
    </row>
    <row r="39" spans="1:14">
      <c r="A39" t="s">
        <v>225</v>
      </c>
      <c r="B39" s="878" t="str">
        <f>VLOOKUP(A39,EQUIPOS!A9:D154,3,FALSE)</f>
        <v>Esparcidor de gravilla, Ancho de esparcimiento 3100mm, Velocidad de trabajo 10—20km2/h</v>
      </c>
      <c r="C39" s="879"/>
      <c r="D39" s="879"/>
      <c r="E39" s="879"/>
      <c r="F39" s="879"/>
      <c r="G39" s="879"/>
      <c r="H39" s="880"/>
      <c r="I39" s="881"/>
      <c r="J39" s="882"/>
      <c r="K39" s="268">
        <f>VLOOKUP(A39,EQUIPOS!A9:D166,4,FALSE)</f>
        <v>47091.047606746302</v>
      </c>
      <c r="L39" s="883">
        <v>400</v>
      </c>
      <c r="M39" s="884"/>
      <c r="N39" s="271">
        <f>K39/L39</f>
        <v>117.72761901686576</v>
      </c>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1.1157756987950249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885.37060748106182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3620.4600316281599</v>
      </c>
      <c r="N48" s="271">
        <f>K48*M48</f>
        <v>6625.441857879533</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82145.831938642019</v>
      </c>
      <c r="N49" s="271">
        <f>K49*M49</f>
        <v>1560.7708068341983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8186.2126647137311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916">
        <f>VLOOKUP(A58,TRANSPORTE!A5:D117,4,FALSE)</f>
        <v>1417.5203733168512</v>
      </c>
      <c r="M58" s="917"/>
      <c r="N58" s="286">
        <f>K58*L58</f>
        <v>26.93288709302017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26.93288709302017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65">
        <v>3200</v>
      </c>
      <c r="N69" s="394">
        <f>K69/M69</f>
        <v>33.339451129502493</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466">
        <v>3200</v>
      </c>
      <c r="N70" s="394">
        <f>K70/M70</f>
        <v>78.238118749999998</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SUM(N69:N75)</f>
        <v>111.57756987950249</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9210.0937291673163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1842.0187458334633</v>
      </c>
      <c r="M83" s="865"/>
      <c r="N83" s="51"/>
    </row>
    <row r="84" spans="1:14">
      <c r="B84" s="89" t="s">
        <v>973</v>
      </c>
      <c r="C84" s="90"/>
      <c r="D84" s="90"/>
      <c r="E84" s="90"/>
      <c r="F84" s="90"/>
      <c r="G84" s="90"/>
      <c r="H84" s="90"/>
      <c r="I84" s="87"/>
      <c r="J84" s="88"/>
      <c r="K84" s="303">
        <v>0.05</v>
      </c>
      <c r="L84" s="864">
        <f>N78*K84</f>
        <v>460.50468645836582</v>
      </c>
      <c r="M84" s="865"/>
      <c r="N84" s="51"/>
    </row>
    <row r="85" spans="1:14" ht="15.75" thickBot="1">
      <c r="B85" s="91" t="s">
        <v>974</v>
      </c>
      <c r="C85" s="92"/>
      <c r="D85" s="92"/>
      <c r="E85" s="92"/>
      <c r="F85" s="92"/>
      <c r="G85" s="92"/>
      <c r="H85" s="92"/>
      <c r="I85" s="93"/>
      <c r="J85" s="94"/>
      <c r="K85" s="304">
        <v>0.05</v>
      </c>
      <c r="L85" s="866">
        <f>N78*K85</f>
        <v>460.50468645836582</v>
      </c>
      <c r="M85" s="867"/>
      <c r="N85" s="51"/>
    </row>
    <row r="86" spans="1:14" ht="15.75" thickBot="1">
      <c r="B86" s="829" t="s">
        <v>953</v>
      </c>
      <c r="C86" s="830"/>
      <c r="D86" s="830"/>
      <c r="E86" s="830"/>
      <c r="F86" s="830"/>
      <c r="G86" s="830"/>
      <c r="H86" s="830"/>
      <c r="I86" s="830"/>
      <c r="J86" s="830"/>
      <c r="K86" s="830"/>
      <c r="L86" s="830"/>
      <c r="M86" s="831"/>
      <c r="N86" s="52">
        <f>L83+L84+L85</f>
        <v>2763.0281187501951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11973.121847917511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1562</v>
      </c>
      <c r="C31" s="81" t="s">
        <v>2059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400</v>
      </c>
      <c r="N36" s="271">
        <f>K36/M36</f>
        <v>291.55715616337335</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400</v>
      </c>
      <c r="N37" s="271">
        <f>K37/M37</f>
        <v>344.91265055459888</v>
      </c>
    </row>
    <row r="38" spans="1:14">
      <c r="A38" t="s">
        <v>176</v>
      </c>
      <c r="B38" s="878" t="str">
        <f>VLOOKUP(A38,EQUIPOS!A8:D154,3,FALSE)</f>
        <v xml:space="preserve">Compresor (barrido y soplado)
</v>
      </c>
      <c r="C38" s="879"/>
      <c r="D38" s="879"/>
      <c r="E38" s="879"/>
      <c r="F38" s="879"/>
      <c r="G38" s="879"/>
      <c r="H38" s="880"/>
      <c r="I38" s="266"/>
      <c r="J38" s="267"/>
      <c r="K38" s="268">
        <f>VLOOKUP(A38,EQUIPOS!A8:D165,4,FALSE)</f>
        <v>52022.962418971518</v>
      </c>
      <c r="L38" s="269"/>
      <c r="M38" s="270">
        <v>400</v>
      </c>
      <c r="N38" s="271">
        <f>K38/M38</f>
        <v>130.0574060474288</v>
      </c>
    </row>
    <row r="39" spans="1:14">
      <c r="A39" t="s">
        <v>225</v>
      </c>
      <c r="B39" s="878" t="str">
        <f>VLOOKUP(A39,EQUIPOS!A9:D154,3,FALSE)</f>
        <v>Esparcidor de gravilla, Ancho de esparcimiento 3100mm, Velocidad de trabajo 10—20km2/h</v>
      </c>
      <c r="C39" s="879"/>
      <c r="D39" s="879"/>
      <c r="E39" s="879"/>
      <c r="F39" s="879"/>
      <c r="G39" s="879"/>
      <c r="H39" s="880"/>
      <c r="I39" s="881"/>
      <c r="J39" s="882"/>
      <c r="K39" s="268">
        <f>VLOOKUP(A39,EQUIPOS!A9:D166,4,FALSE)</f>
        <v>47091.047606746302</v>
      </c>
      <c r="L39" s="883">
        <v>400</v>
      </c>
      <c r="M39" s="884"/>
      <c r="N39" s="271">
        <f>K39/L39</f>
        <v>117.72761901686576</v>
      </c>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1.1157756987950249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885.37060748106182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761</v>
      </c>
      <c r="B48" s="43" t="str">
        <f>VLOOKUP(A48,MATERIALES!A5:D373,3,FALSE)</f>
        <v>Agregado para tratamiento superf. Simple</v>
      </c>
      <c r="C48" s="280"/>
      <c r="D48" s="280"/>
      <c r="E48" s="280"/>
      <c r="F48" s="280"/>
      <c r="G48" s="280"/>
      <c r="H48" s="280"/>
      <c r="I48" s="267"/>
      <c r="J48" s="223" t="str">
        <f>VLOOKUP(A48,MATERIALES!A4:D373,2,FALSE)</f>
        <v>m3</v>
      </c>
      <c r="K48" s="281">
        <v>1.2999999999999999E-2</v>
      </c>
      <c r="L48" s="266"/>
      <c r="M48" s="401">
        <f>VLOOKUP(A48,MATERIALES!A5:D396,4,FALSE)</f>
        <v>82145.831938642019</v>
      </c>
      <c r="N48" s="271">
        <f>K48*M48</f>
        <v>1067.8958152023463</v>
      </c>
    </row>
    <row r="49" spans="1:14">
      <c r="A49" s="108" t="s">
        <v>860</v>
      </c>
      <c r="B49" s="43" t="str">
        <f>VLOOKUP(A49,MATERIALES!A6:D373,3,FALSE)</f>
        <v>Emulsión CRR-2</v>
      </c>
      <c r="C49" s="280"/>
      <c r="D49" s="280"/>
      <c r="E49" s="280"/>
      <c r="F49" s="280"/>
      <c r="G49" s="280"/>
      <c r="H49" s="280"/>
      <c r="I49" s="267"/>
      <c r="J49" s="223" t="str">
        <f>VLOOKUP(A49,MATERIALES!A5:D373,2,FALSE)</f>
        <v>lt</v>
      </c>
      <c r="K49" s="281">
        <v>1.5</v>
      </c>
      <c r="L49" s="266"/>
      <c r="M49" s="401">
        <f>VLOOKUP(A49,MATERIALES!A6:D397,4,FALSE)</f>
        <v>3620.4600316281599</v>
      </c>
      <c r="N49" s="271">
        <f>K49*M49</f>
        <v>5430.69004744224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6498.5858626445861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916">
        <f>VLOOKUP(A58,TRANSPORTE!A5:D117,4,FALSE)</f>
        <v>1417.5203733168512</v>
      </c>
      <c r="M58" s="917"/>
      <c r="N58" s="286">
        <f>K58*L58</f>
        <v>18.427764853119065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18.427764853119065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294">
        <v>3200</v>
      </c>
      <c r="N70" s="394">
        <f>K70/M70</f>
        <v>78.238118749999998</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SUM(N69:N75)</f>
        <v>111.57756987950249</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7513.9618048582688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1502.7923609716538</v>
      </c>
      <c r="M83" s="865"/>
      <c r="N83" s="51"/>
    </row>
    <row r="84" spans="1:14">
      <c r="B84" s="89" t="s">
        <v>973</v>
      </c>
      <c r="C84" s="90"/>
      <c r="D84" s="90"/>
      <c r="E84" s="90"/>
      <c r="F84" s="90"/>
      <c r="G84" s="90"/>
      <c r="H84" s="90"/>
      <c r="I84" s="87"/>
      <c r="J84" s="88"/>
      <c r="K84" s="303">
        <v>0.05</v>
      </c>
      <c r="L84" s="864">
        <f>N78*K84</f>
        <v>375.69809024291345</v>
      </c>
      <c r="M84" s="865"/>
      <c r="N84" s="51"/>
    </row>
    <row r="85" spans="1:14" ht="15.75" thickBot="1">
      <c r="B85" s="91" t="s">
        <v>974</v>
      </c>
      <c r="C85" s="92"/>
      <c r="D85" s="92"/>
      <c r="E85" s="92"/>
      <c r="F85" s="92"/>
      <c r="G85" s="92"/>
      <c r="H85" s="92"/>
      <c r="I85" s="93"/>
      <c r="J85" s="94"/>
      <c r="K85" s="304">
        <v>0.05</v>
      </c>
      <c r="L85" s="866">
        <f>N78*K85</f>
        <v>375.69809024291345</v>
      </c>
      <c r="M85" s="867"/>
      <c r="N85" s="51"/>
    </row>
    <row r="86" spans="1:14" ht="15.75" thickBot="1">
      <c r="B86" s="829" t="s">
        <v>953</v>
      </c>
      <c r="C86" s="830"/>
      <c r="D86" s="830"/>
      <c r="E86" s="830"/>
      <c r="F86" s="830"/>
      <c r="G86" s="830"/>
      <c r="H86" s="830"/>
      <c r="I86" s="830"/>
      <c r="J86" s="830"/>
      <c r="K86" s="830"/>
      <c r="L86" s="830"/>
      <c r="M86" s="831"/>
      <c r="N86" s="52">
        <f>L83+L84+L85</f>
        <v>2254.1885414574808</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9768.1503463157496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1563</v>
      </c>
      <c r="C31" s="81" t="s">
        <v>1564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82">
        <v>275</v>
      </c>
      <c r="N36" s="271">
        <f>K36/M36</f>
        <v>424.08313623763399</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82">
        <f>M36</f>
        <v>275</v>
      </c>
      <c r="N37" s="271">
        <f>K37/M37</f>
        <v>501.69112807941656</v>
      </c>
    </row>
    <row r="38" spans="1:14">
      <c r="A38" t="s">
        <v>176</v>
      </c>
      <c r="B38" s="878" t="str">
        <f>VLOOKUP(A38,EQUIPOS!A8:D154,3,FALSE)</f>
        <v xml:space="preserve">Compresor (barrido y soplado)
</v>
      </c>
      <c r="C38" s="879"/>
      <c r="D38" s="879"/>
      <c r="E38" s="879"/>
      <c r="F38" s="879"/>
      <c r="G38" s="879"/>
      <c r="H38" s="880"/>
      <c r="I38" s="266"/>
      <c r="J38" s="267"/>
      <c r="K38" s="268">
        <f>VLOOKUP(A38,EQUIPOS!A8:D165,4,FALSE)</f>
        <v>52022.962418971518</v>
      </c>
      <c r="L38" s="269"/>
      <c r="M38" s="282">
        <v>275</v>
      </c>
      <c r="N38" s="271">
        <f>K38/M38</f>
        <v>189.17440879626005</v>
      </c>
    </row>
    <row r="39" spans="1:14">
      <c r="A39" t="s">
        <v>225</v>
      </c>
      <c r="B39" s="878" t="str">
        <f>VLOOKUP(A39,EQUIPOS!A9:D154,3,FALSE)</f>
        <v>Esparcidor de gravilla, Ancho de esparcimiento 3100mm, Velocidad de trabajo 10—20km2/h</v>
      </c>
      <c r="C39" s="879"/>
      <c r="D39" s="879"/>
      <c r="E39" s="879"/>
      <c r="F39" s="879"/>
      <c r="G39" s="879"/>
      <c r="H39" s="880"/>
      <c r="I39" s="881"/>
      <c r="J39" s="882"/>
      <c r="K39" s="268">
        <f>VLOOKUP(A39,EQUIPOS!A9:D166,4,FALSE)</f>
        <v>47091.047606746302</v>
      </c>
      <c r="L39" s="959">
        <v>275</v>
      </c>
      <c r="M39" s="960"/>
      <c r="N39" s="271">
        <f>K39/L39</f>
        <v>171.24017311544111</v>
      </c>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1.6229464709745818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1287.8117926997263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2.5000000000000001E-2</v>
      </c>
      <c r="L48" s="266"/>
      <c r="M48" s="401">
        <f>VLOOKUP(A48,MATERIALES!A5:D396,4,FALSE)</f>
        <v>62001.077512272037</v>
      </c>
      <c r="N48" s="271">
        <f>K48*M48</f>
        <v>1550.026937806801</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1.2999999999999999E-2</v>
      </c>
      <c r="L49" s="266"/>
      <c r="M49" s="401">
        <f>VLOOKUP(A49,MATERIALES!A6:D397,4,FALSE)</f>
        <v>63008.315233590525</v>
      </c>
      <c r="N49" s="271">
        <f>K49*M49</f>
        <v>819.10809803667678</v>
      </c>
    </row>
    <row r="50" spans="1:14">
      <c r="A50" t="s">
        <v>860</v>
      </c>
      <c r="B50" s="43" t="str">
        <f>VLOOKUP(A50,MATERIALES!A6:D373,3,FALSE)</f>
        <v>Emulsión CRR-2</v>
      </c>
      <c r="C50" s="280"/>
      <c r="D50" s="280"/>
      <c r="E50" s="280"/>
      <c r="F50" s="280"/>
      <c r="G50" s="280"/>
      <c r="H50" s="280"/>
      <c r="I50" s="267"/>
      <c r="J50" s="223" t="str">
        <f>VLOOKUP(A50,MATERIALES!A6:D373,2,FALSE)</f>
        <v>lt</v>
      </c>
      <c r="K50" s="281">
        <v>4.24</v>
      </c>
      <c r="L50" s="266"/>
      <c r="M50" s="401">
        <f>VLOOKUP(A50,MATERIALES!A6:D398,4,FALSE)</f>
        <v>3620.4600316281599</v>
      </c>
      <c r="N50" s="271">
        <f>K50*M50</f>
        <v>15350.750534103399</v>
      </c>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17719.885569946877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916">
        <f>VLOOKUP(A58,TRANSPORTE!A5:D117,4,FALSE)</f>
        <v>1417.5203733168512</v>
      </c>
      <c r="M58" s="917"/>
      <c r="N58" s="286">
        <f>K58*L58</f>
        <v>53.865774186040341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53.865774186040341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03">
        <v>2200</v>
      </c>
      <c r="N69" s="394">
        <f>K69/M69</f>
        <v>48.493747097458176</v>
      </c>
      <c r="O69" s="106"/>
    </row>
    <row r="70" spans="1:15">
      <c r="A70" t="s">
        <v>11</v>
      </c>
      <c r="B70" s="49" t="str">
        <f>VLOOKUP(A70,'MANO DE OBRA'!A8:D69,3,FALSE)</f>
        <v>Obrero (4)</v>
      </c>
      <c r="C70" s="47"/>
      <c r="D70" s="47"/>
      <c r="E70" s="47"/>
      <c r="F70" s="47"/>
      <c r="G70" s="47"/>
      <c r="H70" s="47"/>
      <c r="I70" s="291">
        <f>K70/J70*100</f>
        <v>135330.79999999999</v>
      </c>
      <c r="J70" s="292">
        <v>185</v>
      </c>
      <c r="K70" s="293">
        <f>VLOOKUP(A70,'MANO DE OBRA'!A8:D100,4,FALSE)</f>
        <v>250361.97999999998</v>
      </c>
      <c r="L70" s="50"/>
      <c r="M70" s="404">
        <v>2200</v>
      </c>
      <c r="N70" s="394">
        <f>K70/M70</f>
        <v>113.8009</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918" t="s">
        <v>953</v>
      </c>
      <c r="C76" s="872"/>
      <c r="D76" s="872"/>
      <c r="E76" s="872"/>
      <c r="F76" s="872"/>
      <c r="G76" s="872"/>
      <c r="H76" s="872"/>
      <c r="I76" s="872"/>
      <c r="J76" s="872"/>
      <c r="K76" s="872"/>
      <c r="L76" s="872"/>
      <c r="M76" s="873"/>
      <c r="N76" s="459">
        <f>SUM(N69:N75)</f>
        <v>162.29464709745818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19223.8577839301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3844.77155678602</v>
      </c>
      <c r="M83" s="865"/>
      <c r="N83" s="51"/>
    </row>
    <row r="84" spans="1:14">
      <c r="B84" s="89" t="s">
        <v>973</v>
      </c>
      <c r="C84" s="90"/>
      <c r="D84" s="90"/>
      <c r="E84" s="90"/>
      <c r="F84" s="90"/>
      <c r="G84" s="90"/>
      <c r="H84" s="90"/>
      <c r="I84" s="87"/>
      <c r="J84" s="88"/>
      <c r="K84" s="303">
        <v>0.05</v>
      </c>
      <c r="L84" s="864">
        <f>N78*K84</f>
        <v>961.19288919650501</v>
      </c>
      <c r="M84" s="865"/>
      <c r="N84" s="51"/>
    </row>
    <row r="85" spans="1:14" ht="15.75" thickBot="1">
      <c r="B85" s="91" t="s">
        <v>974</v>
      </c>
      <c r="C85" s="92"/>
      <c r="D85" s="92"/>
      <c r="E85" s="92"/>
      <c r="F85" s="92"/>
      <c r="G85" s="92"/>
      <c r="H85" s="92"/>
      <c r="I85" s="93"/>
      <c r="J85" s="94"/>
      <c r="K85" s="304">
        <v>0.05</v>
      </c>
      <c r="L85" s="866">
        <f>N78*K85</f>
        <v>961.19288919650501</v>
      </c>
      <c r="M85" s="867"/>
      <c r="N85" s="51"/>
    </row>
    <row r="86" spans="1:14" ht="15.75" thickBot="1">
      <c r="B86" s="829" t="s">
        <v>953</v>
      </c>
      <c r="C86" s="830"/>
      <c r="D86" s="830"/>
      <c r="E86" s="830"/>
      <c r="F86" s="830"/>
      <c r="G86" s="830"/>
      <c r="H86" s="830"/>
      <c r="I86" s="830"/>
      <c r="J86" s="830"/>
      <c r="K86" s="830"/>
      <c r="L86" s="830"/>
      <c r="M86" s="831"/>
      <c r="N86" s="52">
        <f>L83+L84+L85</f>
        <v>5767.1573351790303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24991.015119109128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1565</v>
      </c>
      <c r="C31" s="81" t="s">
        <v>1566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82">
        <v>275</v>
      </c>
      <c r="N36" s="271">
        <f>K36/M36</f>
        <v>424.08313623763399</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82">
        <v>275</v>
      </c>
      <c r="N37" s="271">
        <f>K37/M37</f>
        <v>501.69112807941656</v>
      </c>
    </row>
    <row r="38" spans="1:14">
      <c r="A38" t="s">
        <v>176</v>
      </c>
      <c r="B38" s="878" t="str">
        <f>VLOOKUP(A38,EQUIPOS!A8:D154,3,FALSE)</f>
        <v xml:space="preserve">Compresor (barrido y soplado)
</v>
      </c>
      <c r="C38" s="879"/>
      <c r="D38" s="879"/>
      <c r="E38" s="879"/>
      <c r="F38" s="879"/>
      <c r="G38" s="879"/>
      <c r="H38" s="880"/>
      <c r="I38" s="266"/>
      <c r="J38" s="267"/>
      <c r="K38" s="268">
        <f>VLOOKUP(A38,EQUIPOS!A8:D165,4,FALSE)</f>
        <v>52022.962418971518</v>
      </c>
      <c r="L38" s="269"/>
      <c r="M38" s="282">
        <v>275</v>
      </c>
      <c r="N38" s="271">
        <f>K38/M38</f>
        <v>189.17440879626005</v>
      </c>
    </row>
    <row r="39" spans="1:14">
      <c r="A39" t="s">
        <v>225</v>
      </c>
      <c r="B39" s="878" t="str">
        <f>VLOOKUP(A39,EQUIPOS!A9:D154,3,FALSE)</f>
        <v>Esparcidor de gravilla, Ancho de esparcimiento 3100mm, Velocidad de trabajo 10—20km2/h</v>
      </c>
      <c r="C39" s="879"/>
      <c r="D39" s="879"/>
      <c r="E39" s="879"/>
      <c r="F39" s="879"/>
      <c r="G39" s="879"/>
      <c r="H39" s="880"/>
      <c r="I39" s="881"/>
      <c r="J39" s="882"/>
      <c r="K39" s="268">
        <f>VLOOKUP(A39,EQUIPOS!A9:D166,4,FALSE)</f>
        <v>47091.047606746302</v>
      </c>
      <c r="L39" s="959">
        <v>275</v>
      </c>
      <c r="M39" s="960"/>
      <c r="N39" s="271">
        <f>K39/L39</f>
        <v>171.24017311544111</v>
      </c>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1.6229464709745818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1287.8117926997263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1.9E-2</v>
      </c>
      <c r="L48" s="266"/>
      <c r="M48" s="401">
        <f>VLOOKUP(A48,MATERIALES!A5:D396,4,FALSE)</f>
        <v>62001.077512272037</v>
      </c>
      <c r="N48" s="271">
        <f>K48*M48</f>
        <v>1178.0204727331686</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0.01</v>
      </c>
      <c r="L49" s="266"/>
      <c r="M49" s="401">
        <f>VLOOKUP(A49,MATERIALES!A6:D397,4,FALSE)</f>
        <v>63008.315233590525</v>
      </c>
      <c r="N49" s="271">
        <f>K49*M49</f>
        <v>630.08315233590531</v>
      </c>
    </row>
    <row r="50" spans="1:14">
      <c r="A50" t="s">
        <v>860</v>
      </c>
      <c r="B50" s="43" t="str">
        <f>VLOOKUP(A50,MATERIALES!A6:D373,3,FALSE)</f>
        <v>Emulsión CRR-2</v>
      </c>
      <c r="C50" s="280"/>
      <c r="D50" s="280"/>
      <c r="E50" s="280"/>
      <c r="F50" s="280"/>
      <c r="G50" s="280"/>
      <c r="H50" s="280"/>
      <c r="I50" s="267"/>
      <c r="J50" s="223" t="str">
        <f>VLOOKUP(A50,MATERIALES!A6:D373,2,FALSE)</f>
        <v>lt</v>
      </c>
      <c r="K50" s="281">
        <v>3.24</v>
      </c>
      <c r="L50" s="266"/>
      <c r="M50" s="401">
        <f>VLOOKUP(A50,MATERIALES!A6:D398,4,FALSE)</f>
        <v>3620.4600316281599</v>
      </c>
      <c r="N50" s="271">
        <f>K50*M50</f>
        <v>11730.290502475238</v>
      </c>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13538.394127544312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916">
        <f>VLOOKUP(A58,TRANSPORTE!A5:D117,4,FALSE)</f>
        <v>1417.5203733168512</v>
      </c>
      <c r="M58" s="917"/>
      <c r="N58" s="286">
        <f>K58*L58</f>
        <v>41.108090826188686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41.108090826188686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2200</v>
      </c>
      <c r="N69" s="394">
        <f>K69/M69</f>
        <v>113.8009</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05">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SUM(N69:N75)</f>
        <v>162.29464709745818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15029.608658167685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3005.9217316335371</v>
      </c>
      <c r="M83" s="865"/>
      <c r="N83" s="51"/>
    </row>
    <row r="84" spans="1:14">
      <c r="B84" s="89" t="s">
        <v>973</v>
      </c>
      <c r="C84" s="90"/>
      <c r="D84" s="90"/>
      <c r="E84" s="90"/>
      <c r="F84" s="90"/>
      <c r="G84" s="90"/>
      <c r="H84" s="90"/>
      <c r="I84" s="87"/>
      <c r="J84" s="88"/>
      <c r="K84" s="303">
        <v>0.05</v>
      </c>
      <c r="L84" s="864">
        <f>N78*K84</f>
        <v>751.48043290838427</v>
      </c>
      <c r="M84" s="865"/>
      <c r="N84" s="51"/>
    </row>
    <row r="85" spans="1:14" ht="15.75" thickBot="1">
      <c r="B85" s="91" t="s">
        <v>974</v>
      </c>
      <c r="C85" s="92"/>
      <c r="D85" s="92"/>
      <c r="E85" s="92"/>
      <c r="F85" s="92"/>
      <c r="G85" s="92"/>
      <c r="H85" s="92"/>
      <c r="I85" s="93"/>
      <c r="J85" s="94"/>
      <c r="K85" s="304">
        <v>0.05</v>
      </c>
      <c r="L85" s="866">
        <f>N78*K85</f>
        <v>751.48043290838427</v>
      </c>
      <c r="M85" s="867"/>
      <c r="N85" s="51"/>
    </row>
    <row r="86" spans="1:14" ht="15.75" thickBot="1">
      <c r="B86" s="829" t="s">
        <v>953</v>
      </c>
      <c r="C86" s="830"/>
      <c r="D86" s="830"/>
      <c r="E86" s="830"/>
      <c r="F86" s="830"/>
      <c r="G86" s="830"/>
      <c r="H86" s="830"/>
      <c r="I86" s="830"/>
      <c r="J86" s="830"/>
      <c r="K86" s="830"/>
      <c r="L86" s="830"/>
      <c r="M86" s="831"/>
      <c r="N86" s="52">
        <f>L83+L84+L85</f>
        <v>4508.8825974503061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19538.491255617992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1568</v>
      </c>
      <c r="C31" s="81" t="s">
        <v>1567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275</v>
      </c>
      <c r="N36" s="271">
        <f>K36/M36</f>
        <v>424.08313623763399</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275</v>
      </c>
      <c r="N37" s="271">
        <f>K37/M37</f>
        <v>501.69112807941656</v>
      </c>
    </row>
    <row r="38" spans="1:14">
      <c r="A38" t="s">
        <v>176</v>
      </c>
      <c r="B38" s="878" t="str">
        <f>VLOOKUP(A38,EQUIPOS!A8:D154,3,FALSE)</f>
        <v xml:space="preserve">Compresor (barrido y soplado)
</v>
      </c>
      <c r="C38" s="879"/>
      <c r="D38" s="879"/>
      <c r="E38" s="879"/>
      <c r="F38" s="879"/>
      <c r="G38" s="879"/>
      <c r="H38" s="880"/>
      <c r="I38" s="266"/>
      <c r="J38" s="267"/>
      <c r="K38" s="268">
        <f>VLOOKUP(A38,EQUIPOS!A8:D165,4,FALSE)</f>
        <v>52022.962418971518</v>
      </c>
      <c r="L38" s="269"/>
      <c r="M38" s="270">
        <v>275</v>
      </c>
      <c r="N38" s="271">
        <f>K38/M38</f>
        <v>189.17440879626005</v>
      </c>
    </row>
    <row r="39" spans="1:14">
      <c r="A39" t="s">
        <v>225</v>
      </c>
      <c r="B39" s="878" t="str">
        <f>VLOOKUP(A39,EQUIPOS!A9:D154,3,FALSE)</f>
        <v>Esparcidor de gravilla, Ancho de esparcimiento 3100mm, Velocidad de trabajo 10—20km2/h</v>
      </c>
      <c r="C39" s="879"/>
      <c r="D39" s="879"/>
      <c r="E39" s="879"/>
      <c r="F39" s="879"/>
      <c r="G39" s="879"/>
      <c r="H39" s="880"/>
      <c r="I39" s="881"/>
      <c r="J39" s="882"/>
      <c r="K39" s="268">
        <f>VLOOKUP(A39,EQUIPOS!A9:D166,4,FALSE)</f>
        <v>47091.047606746302</v>
      </c>
      <c r="L39" s="883">
        <v>275</v>
      </c>
      <c r="M39" s="884"/>
      <c r="N39" s="271">
        <f>K39/L39</f>
        <v>171.24017311544111</v>
      </c>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1.6229464709745818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1287.8117926997263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2.5000000000000001E-2</v>
      </c>
      <c r="L48" s="266"/>
      <c r="M48" s="401">
        <f>VLOOKUP(A48,MATERIALES!A5:D396,4,FALSE)</f>
        <v>62001.077512272037</v>
      </c>
      <c r="N48" s="271">
        <f>K48*M48</f>
        <v>1550.026937806801</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1.2999999999999999E-2</v>
      </c>
      <c r="L49" s="266"/>
      <c r="M49" s="401">
        <f>VLOOKUP(A49,MATERIALES!A6:D397,4,FALSE)</f>
        <v>63008.315233590525</v>
      </c>
      <c r="N49" s="271">
        <f>K49*M49</f>
        <v>819.10809803667678</v>
      </c>
    </row>
    <row r="50" spans="1:14">
      <c r="A50" t="s">
        <v>862</v>
      </c>
      <c r="B50" s="43" t="str">
        <f>VLOOKUP(A50,MATERIALES!A6:D373,3,FALSE)</f>
        <v>Emulsión CRR-2m</v>
      </c>
      <c r="C50" s="280"/>
      <c r="D50" s="280"/>
      <c r="E50" s="280"/>
      <c r="F50" s="280"/>
      <c r="G50" s="280"/>
      <c r="H50" s="280"/>
      <c r="I50" s="267"/>
      <c r="J50" s="223" t="str">
        <f>VLOOKUP(A50,MATERIALES!A6:D642,2,FALSE)</f>
        <v>lt</v>
      </c>
      <c r="K50" s="281">
        <v>4.24</v>
      </c>
      <c r="L50" s="266"/>
      <c r="M50" s="401">
        <f>VLOOKUP(A50,MATERIALES!A6:D398,4,FALSE)</f>
        <v>3788.3329851812427</v>
      </c>
      <c r="N50" s="271">
        <f>K50*M50</f>
        <v>16062.531857168469</v>
      </c>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18431.666893011949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916">
        <f>VLOOKUP(A58,TRANSPORTE!A5:D117,4,FALSE)</f>
        <v>1417.5203733168512</v>
      </c>
      <c r="M58" s="917"/>
      <c r="N58" s="286">
        <f>K58*L58</f>
        <v>53.865774186040341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53.865774186040341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2200</v>
      </c>
      <c r="N69" s="394">
        <f>K69/M69</f>
        <v>113.8009</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SUM(N69:N75)</f>
        <v>162.29464709745818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19935.639106995171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3987.1278213990345</v>
      </c>
      <c r="M83" s="865"/>
      <c r="N83" s="51"/>
    </row>
    <row r="84" spans="1:14">
      <c r="B84" s="89" t="s">
        <v>973</v>
      </c>
      <c r="C84" s="90"/>
      <c r="D84" s="90"/>
      <c r="E84" s="90"/>
      <c r="F84" s="90"/>
      <c r="G84" s="90"/>
      <c r="H84" s="90"/>
      <c r="I84" s="87"/>
      <c r="J84" s="88"/>
      <c r="K84" s="303">
        <v>0.05</v>
      </c>
      <c r="L84" s="864">
        <f>N78*K84</f>
        <v>996.78195534975862</v>
      </c>
      <c r="M84" s="865"/>
      <c r="N84" s="51"/>
    </row>
    <row r="85" spans="1:14" ht="15.75" thickBot="1">
      <c r="B85" s="91" t="s">
        <v>974</v>
      </c>
      <c r="C85" s="92"/>
      <c r="D85" s="92"/>
      <c r="E85" s="92"/>
      <c r="F85" s="92"/>
      <c r="G85" s="92"/>
      <c r="H85" s="92"/>
      <c r="I85" s="93"/>
      <c r="J85" s="94"/>
      <c r="K85" s="304">
        <v>0.05</v>
      </c>
      <c r="L85" s="866">
        <f>N78*K85</f>
        <v>996.78195534975862</v>
      </c>
      <c r="M85" s="867"/>
      <c r="N85" s="51"/>
    </row>
    <row r="86" spans="1:14" ht="15.75" thickBot="1">
      <c r="B86" s="829" t="s">
        <v>953</v>
      </c>
      <c r="C86" s="830"/>
      <c r="D86" s="830"/>
      <c r="E86" s="830"/>
      <c r="F86" s="830"/>
      <c r="G86" s="830"/>
      <c r="H86" s="830"/>
      <c r="I86" s="830"/>
      <c r="J86" s="830"/>
      <c r="K86" s="830"/>
      <c r="L86" s="830"/>
      <c r="M86" s="831"/>
      <c r="N86" s="52">
        <f>L83+L84+L85</f>
        <v>5980.6917320985513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25916.330839093724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1569</v>
      </c>
      <c r="C31" s="81" t="s">
        <v>1570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275</v>
      </c>
      <c r="N36" s="271">
        <f>K36/M36</f>
        <v>424.08313623763399</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275</v>
      </c>
      <c r="N37" s="271">
        <f>K37/M37</f>
        <v>501.69112807941656</v>
      </c>
    </row>
    <row r="38" spans="1:14">
      <c r="A38" t="s">
        <v>176</v>
      </c>
      <c r="B38" s="878" t="str">
        <f>VLOOKUP(A38,EQUIPOS!A8:D154,3,FALSE)</f>
        <v xml:space="preserve">Compresor (barrido y soplado)
</v>
      </c>
      <c r="C38" s="879"/>
      <c r="D38" s="879"/>
      <c r="E38" s="879"/>
      <c r="F38" s="879"/>
      <c r="G38" s="879"/>
      <c r="H38" s="880"/>
      <c r="I38" s="266"/>
      <c r="J38" s="267"/>
      <c r="K38" s="268">
        <f>VLOOKUP(A38,EQUIPOS!A8:D165,4,FALSE)</f>
        <v>52022.962418971518</v>
      </c>
      <c r="L38" s="269"/>
      <c r="M38" s="270">
        <v>275</v>
      </c>
      <c r="N38" s="271">
        <f>K38/M38</f>
        <v>189.17440879626005</v>
      </c>
    </row>
    <row r="39" spans="1:14">
      <c r="A39" t="s">
        <v>225</v>
      </c>
      <c r="B39" s="878" t="str">
        <f>VLOOKUP(A39,EQUIPOS!A9:D154,3,FALSE)</f>
        <v>Esparcidor de gravilla, Ancho de esparcimiento 3100mm, Velocidad de trabajo 10—20km2/h</v>
      </c>
      <c r="C39" s="879"/>
      <c r="D39" s="879"/>
      <c r="E39" s="879"/>
      <c r="F39" s="879"/>
      <c r="G39" s="879"/>
      <c r="H39" s="880"/>
      <c r="I39" s="881"/>
      <c r="J39" s="882"/>
      <c r="K39" s="268">
        <f>VLOOKUP(A39,EQUIPOS!A9:D166,4,FALSE)</f>
        <v>47091.047606746302</v>
      </c>
      <c r="L39" s="883">
        <v>275</v>
      </c>
      <c r="M39" s="884"/>
      <c r="N39" s="271">
        <f>K39/L39</f>
        <v>171.24017311544111</v>
      </c>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1.6229464709745818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1287.8117926997263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1.9E-2</v>
      </c>
      <c r="L48" s="266"/>
      <c r="M48" s="401">
        <f>VLOOKUP(A48,MATERIALES!A5:D396,4,FALSE)</f>
        <v>62001.077512272037</v>
      </c>
      <c r="N48" s="271">
        <f>K48*M48</f>
        <v>1178.0204727331686</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0.01</v>
      </c>
      <c r="L49" s="266"/>
      <c r="M49" s="401">
        <f>VLOOKUP(A49,MATERIALES!A6:D397,4,FALSE)</f>
        <v>63008.315233590525</v>
      </c>
      <c r="N49" s="271">
        <f>K49*M49</f>
        <v>630.08315233590531</v>
      </c>
    </row>
    <row r="50" spans="1:14">
      <c r="A50" t="s">
        <v>862</v>
      </c>
      <c r="B50" s="43" t="str">
        <f>VLOOKUP(A50,MATERIALES!A6:D373,3,FALSE)</f>
        <v>Emulsión CRR-2m</v>
      </c>
      <c r="C50" s="280"/>
      <c r="D50" s="280"/>
      <c r="E50" s="280"/>
      <c r="F50" s="280"/>
      <c r="G50" s="280"/>
      <c r="H50" s="280"/>
      <c r="I50" s="267"/>
      <c r="J50" s="223" t="str">
        <f>VLOOKUP(A50,MATERIALES!A6:D642,2,FALSE)</f>
        <v>lt</v>
      </c>
      <c r="K50" s="281">
        <v>3.24</v>
      </c>
      <c r="L50" s="266"/>
      <c r="M50" s="401">
        <f>VLOOKUP(A50,MATERIALES!A6:D398,4,FALSE)</f>
        <v>3788.3329851812427</v>
      </c>
      <c r="N50" s="271">
        <f>K50*M50</f>
        <v>12274.198871987228</v>
      </c>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14082.302497056302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916">
        <f>VLOOKUP(A58,TRANSPORTE!A5:D117,4,FALSE)</f>
        <v>1417.5203733168512</v>
      </c>
      <c r="M58" s="917"/>
      <c r="N58" s="286">
        <f>K58*L58</f>
        <v>41.108090826188686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41.108090826188686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2200</v>
      </c>
      <c r="N69" s="394">
        <f>K69/M69</f>
        <v>113.8009</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SUM(N69:N75)</f>
        <v>162.29464709745818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15573.517027679674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3114.703405535935</v>
      </c>
      <c r="M83" s="865"/>
      <c r="N83" s="51"/>
    </row>
    <row r="84" spans="1:14">
      <c r="B84" s="89" t="s">
        <v>973</v>
      </c>
      <c r="C84" s="90"/>
      <c r="D84" s="90"/>
      <c r="E84" s="90"/>
      <c r="F84" s="90"/>
      <c r="G84" s="90"/>
      <c r="H84" s="90"/>
      <c r="I84" s="87"/>
      <c r="J84" s="88"/>
      <c r="K84" s="303">
        <v>0.05</v>
      </c>
      <c r="L84" s="864">
        <f>N78*K84</f>
        <v>778.67585138398374</v>
      </c>
      <c r="M84" s="865"/>
      <c r="N84" s="51"/>
    </row>
    <row r="85" spans="1:14" ht="15.75" thickBot="1">
      <c r="B85" s="91" t="s">
        <v>974</v>
      </c>
      <c r="C85" s="92"/>
      <c r="D85" s="92"/>
      <c r="E85" s="92"/>
      <c r="F85" s="92"/>
      <c r="G85" s="92"/>
      <c r="H85" s="92"/>
      <c r="I85" s="93"/>
      <c r="J85" s="94"/>
      <c r="K85" s="304">
        <v>0.05</v>
      </c>
      <c r="L85" s="866">
        <f>N78*K85</f>
        <v>778.67585138398374</v>
      </c>
      <c r="M85" s="867"/>
      <c r="N85" s="51"/>
    </row>
    <row r="86" spans="1:14" ht="15.75" thickBot="1">
      <c r="B86" s="829" t="s">
        <v>953</v>
      </c>
      <c r="C86" s="830"/>
      <c r="D86" s="830"/>
      <c r="E86" s="830"/>
      <c r="F86" s="830"/>
      <c r="G86" s="830"/>
      <c r="H86" s="830"/>
      <c r="I86" s="830"/>
      <c r="J86" s="830"/>
      <c r="K86" s="830"/>
      <c r="L86" s="830"/>
      <c r="M86" s="831"/>
      <c r="N86" s="52">
        <f>L83+L84+L85</f>
        <v>4672.0551083039027</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20245.572135983577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1050</v>
      </c>
      <c r="C31" s="81" t="s">
        <v>1571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418</v>
      </c>
      <c r="N36" s="271">
        <f>K36/M36</f>
        <v>279.00206331423288</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418</v>
      </c>
      <c r="N37" s="271">
        <f>K37/M37</f>
        <v>330.05995268382668</v>
      </c>
    </row>
    <row r="38" spans="1:14">
      <c r="A38" t="s">
        <v>225</v>
      </c>
      <c r="B38" s="878" t="str">
        <f>VLOOKUP(A38,EQUIPOS!A8:D154,3,FALSE)</f>
        <v>Esparcidor de gravilla, Ancho de esparcimiento 3100mm, Velocidad de trabajo 10—20km2/h</v>
      </c>
      <c r="C38" s="879"/>
      <c r="D38" s="879"/>
      <c r="E38" s="879"/>
      <c r="F38" s="879"/>
      <c r="G38" s="879"/>
      <c r="H38" s="880"/>
      <c r="I38" s="266"/>
      <c r="J38" s="267"/>
      <c r="K38" s="268">
        <f>VLOOKUP(A38,EQUIPOS!A8:D165,4,FALSE)</f>
        <v>47091.047606746302</v>
      </c>
      <c r="L38" s="269"/>
      <c r="M38" s="270">
        <v>418</v>
      </c>
      <c r="N38" s="271">
        <f>K38/M38</f>
        <v>112.65800862857967</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1.0677279414306458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722.78775256806989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58631.273372417068</v>
      </c>
      <c r="N48" s="271">
        <f>K48*M48</f>
        <v>586.3127337241707</v>
      </c>
    </row>
    <row r="49" spans="1:14">
      <c r="A49" s="108" t="s">
        <v>860</v>
      </c>
      <c r="B49" s="43" t="str">
        <f>VLOOKUP(A49,MATERIALES!A6:D373,3,FALSE)</f>
        <v>Emulsión CRR-2</v>
      </c>
      <c r="C49" s="280"/>
      <c r="D49" s="280"/>
      <c r="E49" s="280"/>
      <c r="F49" s="280"/>
      <c r="G49" s="280"/>
      <c r="H49" s="280"/>
      <c r="I49" s="267"/>
      <c r="J49" s="223" t="str">
        <f>VLOOKUP(A49,MATERIALES!A5:D641,2,FALSE)</f>
        <v>lt</v>
      </c>
      <c r="K49" s="281">
        <v>1.25</v>
      </c>
      <c r="L49" s="266"/>
      <c r="M49" s="401">
        <f>VLOOKUP(A49,MATERIALES!A6:D397,4,FALSE)</f>
        <v>3620.4600316281599</v>
      </c>
      <c r="N49" s="271">
        <f>K49*M49</f>
        <v>4525.5750395351997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5111.8877732593701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1227</v>
      </c>
      <c r="B58" s="46" t="str">
        <f>VLOOKUP(A58,TRANSPORTE!A5:D117,3,FALSE)</f>
        <v>Transporte de Arena</v>
      </c>
      <c r="C58" s="316"/>
      <c r="D58" s="316"/>
      <c r="E58" s="316"/>
      <c r="F58" s="316"/>
      <c r="G58" s="316"/>
      <c r="H58" s="310" t="s">
        <v>1468</v>
      </c>
      <c r="I58" s="278">
        <v>0.01</v>
      </c>
      <c r="J58" s="285">
        <v>1</v>
      </c>
      <c r="K58" s="278">
        <f>I58*J58</f>
        <v>0.01</v>
      </c>
      <c r="L58" s="916">
        <f>VLOOKUP(A58,TRANSPORTE!A5:D117,4,FALSE)</f>
        <v>1417.5203733168512</v>
      </c>
      <c r="M58" s="917"/>
      <c r="N58" s="286">
        <f>K58*L58</f>
        <v>14.175203733168512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14.175203733168512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3344</v>
      </c>
      <c r="N69" s="394">
        <f>K69/M69</f>
        <v>74.869013157894727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SUM(N69:N75)</f>
        <v>106.77279414306457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5955.6235237036735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1191.1247047407348</v>
      </c>
      <c r="M83" s="865"/>
      <c r="N83" s="51"/>
    </row>
    <row r="84" spans="1:14">
      <c r="B84" s="89" t="s">
        <v>973</v>
      </c>
      <c r="C84" s="90"/>
      <c r="D84" s="90"/>
      <c r="E84" s="90"/>
      <c r="F84" s="90"/>
      <c r="G84" s="90"/>
      <c r="H84" s="90"/>
      <c r="I84" s="87"/>
      <c r="J84" s="88"/>
      <c r="K84" s="303">
        <v>0.05</v>
      </c>
      <c r="L84" s="864">
        <f>N78*K84</f>
        <v>297.78117618518371</v>
      </c>
      <c r="M84" s="865"/>
      <c r="N84" s="51"/>
    </row>
    <row r="85" spans="1:14" ht="15.75" thickBot="1">
      <c r="B85" s="91" t="s">
        <v>974</v>
      </c>
      <c r="C85" s="92"/>
      <c r="D85" s="92"/>
      <c r="E85" s="92"/>
      <c r="F85" s="92"/>
      <c r="G85" s="92"/>
      <c r="H85" s="92"/>
      <c r="I85" s="93"/>
      <c r="J85" s="94"/>
      <c r="K85" s="304">
        <v>0.05</v>
      </c>
      <c r="L85" s="866">
        <f>N78*K85</f>
        <v>297.78117618518371</v>
      </c>
      <c r="M85" s="867"/>
      <c r="N85" s="51"/>
    </row>
    <row r="86" spans="1:14" ht="15.75" thickBot="1">
      <c r="B86" s="829" t="s">
        <v>953</v>
      </c>
      <c r="C86" s="830"/>
      <c r="D86" s="830"/>
      <c r="E86" s="830"/>
      <c r="F86" s="830"/>
      <c r="G86" s="830"/>
      <c r="H86" s="830"/>
      <c r="I86" s="830"/>
      <c r="J86" s="830"/>
      <c r="K86" s="830"/>
      <c r="L86" s="830"/>
      <c r="M86" s="831"/>
      <c r="N86" s="52">
        <f>L83+L84+L85</f>
        <v>1786.6870571111024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7742.3105808147757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1051</v>
      </c>
      <c r="C31" s="81" t="s">
        <v>1572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154</v>
      </c>
      <c r="B36" s="878" t="str">
        <f>VLOOKUP(A36,EQUIPOS!A6:D154,3,FALSE)</f>
        <v>Carrotanque Irrigador de asfalto, 1000 GALONES DE CAPACIDAD</v>
      </c>
      <c r="C36" s="879"/>
      <c r="D36" s="879"/>
      <c r="E36" s="879"/>
      <c r="F36" s="879"/>
      <c r="G36" s="879"/>
      <c r="H36" s="880"/>
      <c r="I36" s="266"/>
      <c r="J36" s="267"/>
      <c r="K36" s="268">
        <f>VLOOKUP(A36,EQUIPOS!A6:D163,4,FALSE)</f>
        <v>116622.86246534935</v>
      </c>
      <c r="L36" s="269"/>
      <c r="M36" s="270">
        <v>418</v>
      </c>
      <c r="N36" s="271">
        <f>K36/M36</f>
        <v>279.00206331423288</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418</v>
      </c>
      <c r="N37" s="271">
        <f>K37/M37</f>
        <v>330.05995268382668</v>
      </c>
    </row>
    <row r="38" spans="1:14">
      <c r="A38" t="s">
        <v>225</v>
      </c>
      <c r="B38" s="878" t="str">
        <f>VLOOKUP(A38,EQUIPOS!A8:D154,3,FALSE)</f>
        <v>Esparcidor de gravilla, Ancho de esparcimiento 3100mm, Velocidad de trabajo 10—20km2/h</v>
      </c>
      <c r="C38" s="879"/>
      <c r="D38" s="879"/>
      <c r="E38" s="879"/>
      <c r="F38" s="879"/>
      <c r="G38" s="879"/>
      <c r="H38" s="880"/>
      <c r="I38" s="266"/>
      <c r="J38" s="267"/>
      <c r="K38" s="268">
        <f>VLOOKUP(A38,EQUIPOS!A8:D165,4,FALSE)</f>
        <v>47091.047606746302</v>
      </c>
      <c r="L38" s="269"/>
      <c r="M38" s="270">
        <v>418</v>
      </c>
      <c r="N38" s="271">
        <f>K38/M38</f>
        <v>112.65800862857967</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1.0677279414306458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722.78775256806989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58631.273372417068</v>
      </c>
      <c r="N48" s="271">
        <f>K48*M48</f>
        <v>586.3127337241707</v>
      </c>
    </row>
    <row r="49" spans="1:72">
      <c r="A49" s="108" t="s">
        <v>858</v>
      </c>
      <c r="B49" s="43" t="str">
        <f>VLOOKUP(A49,MATERIALES!A6:D373,3,FALSE)</f>
        <v>Emulsión CRR-1</v>
      </c>
      <c r="C49" s="280"/>
      <c r="D49" s="280"/>
      <c r="E49" s="280"/>
      <c r="F49" s="280"/>
      <c r="G49" s="280"/>
      <c r="H49" s="280"/>
      <c r="I49" s="267"/>
      <c r="J49" s="267" t="s">
        <v>980</v>
      </c>
      <c r="K49" s="281">
        <v>1.25</v>
      </c>
      <c r="L49" s="266"/>
      <c r="M49" s="401">
        <f>VLOOKUP(A49,MATERIALES!A6:D397,4,FALSE)</f>
        <v>3317.6420234041793</v>
      </c>
      <c r="N49" s="271">
        <f>K49*M49</f>
        <v>4147.0525292552238</v>
      </c>
      <c r="BT49">
        <v>1111</v>
      </c>
    </row>
    <row r="50" spans="1:72">
      <c r="B50" s="43"/>
      <c r="C50" s="280"/>
      <c r="D50" s="280"/>
      <c r="E50" s="280"/>
      <c r="F50" s="280"/>
      <c r="G50" s="280"/>
      <c r="H50" s="280"/>
      <c r="I50" s="267"/>
      <c r="J50" s="223"/>
      <c r="K50" s="281"/>
      <c r="L50" s="266"/>
      <c r="M50" s="282"/>
      <c r="N50" s="283"/>
    </row>
    <row r="51" spans="1:72">
      <c r="B51" s="43"/>
      <c r="C51" s="280"/>
      <c r="D51" s="280"/>
      <c r="E51" s="280"/>
      <c r="F51" s="280"/>
      <c r="G51" s="280"/>
      <c r="H51" s="280"/>
      <c r="I51" s="267"/>
      <c r="J51" s="223"/>
      <c r="K51" s="281"/>
      <c r="L51" s="266"/>
      <c r="M51" s="282"/>
      <c r="N51" s="283"/>
    </row>
    <row r="52" spans="1:72" ht="15.75" thickBot="1">
      <c r="B52" s="911"/>
      <c r="C52" s="912"/>
      <c r="D52" s="912"/>
      <c r="E52" s="912"/>
      <c r="F52" s="912"/>
      <c r="G52" s="912"/>
      <c r="H52" s="912"/>
      <c r="I52" s="882"/>
      <c r="J52" s="42"/>
      <c r="K52" s="44"/>
      <c r="L52" s="913"/>
      <c r="M52" s="914"/>
      <c r="N52" s="45"/>
    </row>
    <row r="53" spans="1:72" ht="15.75" thickBot="1">
      <c r="B53" s="829" t="s">
        <v>953</v>
      </c>
      <c r="C53" s="830"/>
      <c r="D53" s="830"/>
      <c r="E53" s="830"/>
      <c r="F53" s="830"/>
      <c r="G53" s="830"/>
      <c r="H53" s="830"/>
      <c r="I53" s="830"/>
      <c r="J53" s="830"/>
      <c r="K53" s="830"/>
      <c r="L53" s="830"/>
      <c r="M53" s="831"/>
      <c r="N53" s="393">
        <f>SUM(N48:N52)</f>
        <v>4733.3652629793942</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2" t="s">
        <v>957</v>
      </c>
      <c r="C57" s="313"/>
      <c r="D57" s="313"/>
      <c r="E57" s="313"/>
      <c r="F57" s="313"/>
      <c r="G57" s="313"/>
      <c r="H57" s="73" t="s">
        <v>945</v>
      </c>
      <c r="I57" s="74" t="s">
        <v>958</v>
      </c>
      <c r="J57" s="75" t="s">
        <v>959</v>
      </c>
      <c r="K57" s="73" t="s">
        <v>960</v>
      </c>
      <c r="L57" s="915" t="s">
        <v>961</v>
      </c>
      <c r="M57" s="894"/>
      <c r="N57" s="76" t="s">
        <v>951</v>
      </c>
    </row>
    <row r="58" spans="1:72">
      <c r="A58" t="s">
        <v>1227</v>
      </c>
      <c r="B58" s="46" t="str">
        <f>VLOOKUP(A58,TRANSPORTE!A5:D117,3,FALSE)</f>
        <v>Transporte de Arena</v>
      </c>
      <c r="C58" s="316"/>
      <c r="D58" s="316"/>
      <c r="E58" s="316"/>
      <c r="F58" s="316"/>
      <c r="G58" s="316"/>
      <c r="H58" s="310" t="s">
        <v>1468</v>
      </c>
      <c r="I58" s="278">
        <v>0.01</v>
      </c>
      <c r="J58" s="285">
        <v>1</v>
      </c>
      <c r="K58" s="278">
        <f>I58*J58</f>
        <v>0.01</v>
      </c>
      <c r="L58" s="916">
        <f>VLOOKUP(A58,TRANSPORTE!A5:D117,4,FALSE)</f>
        <v>1417.5203733168512</v>
      </c>
      <c r="M58" s="917"/>
      <c r="N58" s="286">
        <f>K58*L58</f>
        <v>14.175203733168512</v>
      </c>
    </row>
    <row r="59" spans="1:72">
      <c r="B59" s="46"/>
      <c r="C59" s="47"/>
      <c r="D59" s="47"/>
      <c r="E59" s="47"/>
      <c r="F59" s="47"/>
      <c r="G59" s="47"/>
      <c r="H59" s="287"/>
      <c r="I59" s="278"/>
      <c r="J59" s="278"/>
      <c r="K59" s="278"/>
      <c r="L59" s="288"/>
      <c r="M59" s="289"/>
      <c r="N59" s="290"/>
    </row>
    <row r="60" spans="1:72">
      <c r="B60" s="46"/>
      <c r="C60" s="47"/>
      <c r="D60" s="47"/>
      <c r="E60" s="47"/>
      <c r="F60" s="47"/>
      <c r="G60" s="47"/>
      <c r="H60" s="287"/>
      <c r="I60" s="278"/>
      <c r="J60" s="278"/>
      <c r="K60" s="278"/>
      <c r="L60" s="288"/>
      <c r="M60" s="289"/>
      <c r="N60" s="290"/>
    </row>
    <row r="61" spans="1:72">
      <c r="B61" s="46"/>
      <c r="C61" s="47"/>
      <c r="D61" s="47"/>
      <c r="E61" s="47"/>
      <c r="F61" s="47"/>
      <c r="G61" s="47"/>
      <c r="H61" s="287"/>
      <c r="I61" s="278"/>
      <c r="J61" s="278"/>
      <c r="K61" s="278"/>
      <c r="L61" s="288"/>
      <c r="M61" s="289"/>
      <c r="N61" s="290"/>
    </row>
    <row r="62" spans="1:72">
      <c r="B62" s="46"/>
      <c r="C62" s="47"/>
      <c r="D62" s="47"/>
      <c r="E62" s="47"/>
      <c r="F62" s="47"/>
      <c r="G62" s="47"/>
      <c r="H62" s="287"/>
      <c r="I62" s="278"/>
      <c r="J62" s="278"/>
      <c r="K62" s="278"/>
      <c r="L62" s="288"/>
      <c r="M62" s="289"/>
      <c r="N62" s="290"/>
    </row>
    <row r="63" spans="1:72" ht="15.75" thickBot="1">
      <c r="B63" s="446"/>
      <c r="C63" s="447"/>
      <c r="D63" s="447"/>
      <c r="E63" s="447"/>
      <c r="F63" s="447"/>
      <c r="G63" s="447"/>
      <c r="H63" s="48"/>
      <c r="I63" s="126"/>
      <c r="J63" s="126"/>
      <c r="K63" s="126"/>
      <c r="L63" s="907"/>
      <c r="M63" s="908"/>
      <c r="N63" s="127"/>
    </row>
    <row r="64" spans="1:72" ht="15.75" thickBot="1">
      <c r="B64" s="918" t="s">
        <v>953</v>
      </c>
      <c r="C64" s="872"/>
      <c r="D64" s="872"/>
      <c r="E64" s="872"/>
      <c r="F64" s="872"/>
      <c r="G64" s="872"/>
      <c r="H64" s="872"/>
      <c r="I64" s="872"/>
      <c r="J64" s="872"/>
      <c r="K64" s="872"/>
      <c r="L64" s="872"/>
      <c r="M64" s="873"/>
      <c r="N64" s="104">
        <f>N58+N59+N60+N61+N62</f>
        <v>14.175203733168512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3344</v>
      </c>
      <c r="N69" s="394">
        <f>K69/M69</f>
        <v>74.869013157894727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SUM(N69:N75)</f>
        <v>106.77279414306457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5577.1010134236976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1115.4202026847395</v>
      </c>
      <c r="M83" s="865"/>
      <c r="N83" s="51"/>
    </row>
    <row r="84" spans="1:14">
      <c r="B84" s="89" t="s">
        <v>973</v>
      </c>
      <c r="C84" s="90"/>
      <c r="D84" s="90"/>
      <c r="E84" s="90"/>
      <c r="F84" s="90"/>
      <c r="G84" s="90"/>
      <c r="H84" s="90"/>
      <c r="I84" s="87"/>
      <c r="J84" s="88"/>
      <c r="K84" s="303">
        <v>0.05</v>
      </c>
      <c r="L84" s="864">
        <f>N78*K84</f>
        <v>278.85505067118487</v>
      </c>
      <c r="M84" s="865"/>
      <c r="N84" s="51"/>
    </row>
    <row r="85" spans="1:14" ht="15.75" thickBot="1">
      <c r="B85" s="91" t="s">
        <v>974</v>
      </c>
      <c r="C85" s="92"/>
      <c r="D85" s="92"/>
      <c r="E85" s="92"/>
      <c r="F85" s="92"/>
      <c r="G85" s="92"/>
      <c r="H85" s="92"/>
      <c r="I85" s="93"/>
      <c r="J85" s="94"/>
      <c r="K85" s="304">
        <v>0.05</v>
      </c>
      <c r="L85" s="866">
        <f>N78*K85</f>
        <v>278.85505067118487</v>
      </c>
      <c r="M85" s="867"/>
      <c r="N85" s="51"/>
    </row>
    <row r="86" spans="1:14" ht="15.75" thickBot="1">
      <c r="B86" s="829" t="s">
        <v>953</v>
      </c>
      <c r="C86" s="830"/>
      <c r="D86" s="830"/>
      <c r="E86" s="830"/>
      <c r="F86" s="830"/>
      <c r="G86" s="830"/>
      <c r="H86" s="830"/>
      <c r="I86" s="830"/>
      <c r="J86" s="830"/>
      <c r="K86" s="830"/>
      <c r="L86" s="830"/>
      <c r="M86" s="831"/>
      <c r="N86" s="52">
        <f>L83+L84+L85</f>
        <v>1673.1303040271093</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7250.2313174508072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1052</v>
      </c>
      <c r="C31" s="81" t="s">
        <v>1529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136</v>
      </c>
      <c r="B36" s="878" t="str">
        <f>VLOOKUP(A36,EQUIPOS!A6:D154,3,FALSE)</f>
        <v>Camión de Slurry</v>
      </c>
      <c r="C36" s="879"/>
      <c r="D36" s="879"/>
      <c r="E36" s="879"/>
      <c r="F36" s="879"/>
      <c r="G36" s="879"/>
      <c r="H36" s="880"/>
      <c r="I36" s="266"/>
      <c r="J36" s="267"/>
      <c r="K36" s="268">
        <f>VLOOKUP(A36,EQUIPOS!A6:D163,4,FALSE)</f>
        <v>176373.04641627797</v>
      </c>
      <c r="L36" s="269"/>
      <c r="M36" s="270">
        <v>600</v>
      </c>
      <c r="N36" s="271">
        <f>K36/M36</f>
        <v>293.95507736046329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600</v>
      </c>
      <c r="N37" s="271">
        <f>K37/M37</f>
        <v>86.704937364952528</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0.74385046586334991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381.40386519127918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60993.839790953534</v>
      </c>
      <c r="N48" s="271">
        <f>K48*M48</f>
        <v>762.42299738691918</v>
      </c>
    </row>
    <row r="49" spans="1:14">
      <c r="A49" s="108" t="s">
        <v>850</v>
      </c>
      <c r="B49" s="43" t="str">
        <f>VLOOKUP(A49,MATERIALES!A6:D373,3,FALSE)</f>
        <v>Emulsión CRL-1h</v>
      </c>
      <c r="C49" s="280"/>
      <c r="D49" s="280"/>
      <c r="E49" s="280"/>
      <c r="F49" s="280"/>
      <c r="G49" s="280"/>
      <c r="H49" s="280"/>
      <c r="I49" s="267"/>
      <c r="J49" s="223" t="str">
        <f>VLOOKUP(A49,MATERIALES!A5:D641,2,FALSE)</f>
        <v>lt</v>
      </c>
      <c r="K49" s="406">
        <v>1.4625000000000001</v>
      </c>
      <c r="L49" s="266"/>
      <c r="M49" s="401">
        <f>VLOOKUP(A49,MATERIALES!A6:D397,4,FALSE)</f>
        <v>2518.0943032962468</v>
      </c>
      <c r="N49" s="271">
        <f>K49*M49</f>
        <v>3682.7129185707613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4445.1359159576805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916">
        <f>VLOOKUP(A58,TRANSPORTE!A5:D117,4,FALSE)</f>
        <v>1417.5203733168512</v>
      </c>
      <c r="M58" s="917"/>
      <c r="N58" s="286">
        <f>K58*L58</f>
        <v>17.719004666460641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17.719004666460641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SUM(N69:N75)</f>
        <v>74.385046586334994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4918.6438324017554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983.72876648035117</v>
      </c>
      <c r="M83" s="865"/>
      <c r="N83" s="51"/>
    </row>
    <row r="84" spans="1:14">
      <c r="B84" s="89" t="s">
        <v>973</v>
      </c>
      <c r="C84" s="90"/>
      <c r="D84" s="90"/>
      <c r="E84" s="90"/>
      <c r="F84" s="90"/>
      <c r="G84" s="90"/>
      <c r="H84" s="90"/>
      <c r="I84" s="87"/>
      <c r="J84" s="88"/>
      <c r="K84" s="303">
        <v>0.05</v>
      </c>
      <c r="L84" s="864">
        <f>N78*K84</f>
        <v>245.93219162008779</v>
      </c>
      <c r="M84" s="865"/>
      <c r="N84" s="51"/>
    </row>
    <row r="85" spans="1:14" ht="15.75" thickBot="1">
      <c r="B85" s="91" t="s">
        <v>974</v>
      </c>
      <c r="C85" s="92"/>
      <c r="D85" s="92"/>
      <c r="E85" s="92"/>
      <c r="F85" s="92"/>
      <c r="G85" s="92"/>
      <c r="H85" s="92"/>
      <c r="I85" s="93"/>
      <c r="J85" s="94"/>
      <c r="K85" s="304">
        <v>0.05</v>
      </c>
      <c r="L85" s="866">
        <f>N78*K85</f>
        <v>245.93219162008779</v>
      </c>
      <c r="M85" s="867"/>
      <c r="N85" s="51"/>
    </row>
    <row r="86" spans="1:14" ht="15.75" thickBot="1">
      <c r="B86" s="829" t="s">
        <v>953</v>
      </c>
      <c r="C86" s="830"/>
      <c r="D86" s="830"/>
      <c r="E86" s="830"/>
      <c r="F86" s="830"/>
      <c r="G86" s="830"/>
      <c r="H86" s="830"/>
      <c r="I86" s="830"/>
      <c r="J86" s="830"/>
      <c r="K86" s="830"/>
      <c r="L86" s="830"/>
      <c r="M86" s="831"/>
      <c r="N86" s="52">
        <f>L83+L84+L85</f>
        <v>1475.593149720527</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6394.2369821222819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1053</v>
      </c>
      <c r="C31" s="81" t="s">
        <v>2060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136</v>
      </c>
      <c r="B36" s="878" t="str">
        <f>VLOOKUP(A36,EQUIPOS!A6:D154,3,FALSE)</f>
        <v>Camión de Slurry</v>
      </c>
      <c r="C36" s="879"/>
      <c r="D36" s="879"/>
      <c r="E36" s="879"/>
      <c r="F36" s="879"/>
      <c r="G36" s="879"/>
      <c r="H36" s="880"/>
      <c r="I36" s="266"/>
      <c r="J36" s="267"/>
      <c r="K36" s="268">
        <f>VLOOKUP(A36,EQUIPOS!A6:D163,4,FALSE)</f>
        <v>176373.04641627797</v>
      </c>
      <c r="L36" s="269"/>
      <c r="M36" s="270">
        <v>600</v>
      </c>
      <c r="N36" s="271">
        <f>K36/M36</f>
        <v>293.95507736046329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600</v>
      </c>
      <c r="N37" s="271">
        <f>K37/M37</f>
        <v>86.704937364952528</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0.74385046586334991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381.40386519127918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54838.498160673815</v>
      </c>
      <c r="N48" s="271">
        <f>K48*M48</f>
        <v>520.96573252640121</v>
      </c>
    </row>
    <row r="49" spans="1:14">
      <c r="A49" s="108" t="s">
        <v>850</v>
      </c>
      <c r="B49" s="43" t="str">
        <f>VLOOKUP(A49,MATERIALES!A6:D373,3,FALSE)</f>
        <v>Emulsión CRL-1h</v>
      </c>
      <c r="C49" s="280"/>
      <c r="D49" s="280"/>
      <c r="E49" s="280"/>
      <c r="F49" s="280"/>
      <c r="G49" s="280"/>
      <c r="H49" s="280"/>
      <c r="I49" s="267"/>
      <c r="J49" s="223" t="str">
        <f>VLOOKUP(A49,MATERIALES!A5:D641,2,FALSE)</f>
        <v>lt</v>
      </c>
      <c r="K49" s="408">
        <v>1.4107499999999999</v>
      </c>
      <c r="L49" s="266"/>
      <c r="M49" s="401">
        <f>VLOOKUP(A49,MATERIALES!A6:D397,4,FALSE)</f>
        <v>2518.0943032962468</v>
      </c>
      <c r="N49" s="271">
        <f>K49*M49</f>
        <v>3552.4015383751803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4073.3672709015814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916">
        <f>VLOOKUP(A58,TRANSPORTE!A5:D117,4,FALSE)</f>
        <v>1417.5203733168512</v>
      </c>
      <c r="M58" s="917"/>
      <c r="N58" s="286">
        <f>K58*L58</f>
        <v>13.466443546510085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13.466443546510085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SUM(N69:N75)</f>
        <v>74.385046586334994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4542.622626225706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908.52452524514126</v>
      </c>
      <c r="M83" s="865"/>
      <c r="N83" s="51"/>
    </row>
    <row r="84" spans="1:14">
      <c r="B84" s="89" t="s">
        <v>973</v>
      </c>
      <c r="C84" s="90"/>
      <c r="D84" s="90"/>
      <c r="E84" s="90"/>
      <c r="F84" s="90"/>
      <c r="G84" s="90"/>
      <c r="H84" s="90"/>
      <c r="I84" s="87"/>
      <c r="J84" s="88"/>
      <c r="K84" s="303">
        <v>0.05</v>
      </c>
      <c r="L84" s="864">
        <f>N78*K84</f>
        <v>227.13113131128532</v>
      </c>
      <c r="M84" s="865"/>
      <c r="N84" s="51"/>
    </row>
    <row r="85" spans="1:14" ht="15.75" thickBot="1">
      <c r="B85" s="91" t="s">
        <v>974</v>
      </c>
      <c r="C85" s="92"/>
      <c r="D85" s="92"/>
      <c r="E85" s="92"/>
      <c r="F85" s="92"/>
      <c r="G85" s="92"/>
      <c r="H85" s="92"/>
      <c r="I85" s="93"/>
      <c r="J85" s="94"/>
      <c r="K85" s="304">
        <v>0.05</v>
      </c>
      <c r="L85" s="866">
        <f>N78*K85</f>
        <v>227.13113131128532</v>
      </c>
      <c r="M85" s="867"/>
      <c r="N85" s="51"/>
    </row>
    <row r="86" spans="1:14" ht="15.75" thickBot="1">
      <c r="B86" s="829" t="s">
        <v>953</v>
      </c>
      <c r="C86" s="830"/>
      <c r="D86" s="830"/>
      <c r="E86" s="830"/>
      <c r="F86" s="830"/>
      <c r="G86" s="830"/>
      <c r="H86" s="830"/>
      <c r="I86" s="830"/>
      <c r="J86" s="830"/>
      <c r="K86" s="830"/>
      <c r="L86" s="830"/>
      <c r="M86" s="831"/>
      <c r="N86" s="52">
        <f>L83+L84+L85</f>
        <v>1362.7867878677118</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5905.4094140934176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1054</v>
      </c>
      <c r="C31" s="81" t="s">
        <v>2061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136</v>
      </c>
      <c r="B36" s="878" t="str">
        <f>VLOOKUP(A36,EQUIPOS!A6:D154,3,FALSE)</f>
        <v>Camión de Slurry</v>
      </c>
      <c r="C36" s="879"/>
      <c r="D36" s="879"/>
      <c r="E36" s="879"/>
      <c r="F36" s="879"/>
      <c r="G36" s="879"/>
      <c r="H36" s="880"/>
      <c r="I36" s="266"/>
      <c r="J36" s="267"/>
      <c r="K36" s="268">
        <f>VLOOKUP(A36,EQUIPOS!A6:D163,4,FALSE)</f>
        <v>176373.04641627797</v>
      </c>
      <c r="L36" s="269"/>
      <c r="M36" s="270">
        <v>600</v>
      </c>
      <c r="N36" s="271">
        <f>K36/M36</f>
        <v>293.95507736046329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600</v>
      </c>
      <c r="N37" s="271">
        <f>K37/M37</f>
        <v>86.704937364952528</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0.74385046586334991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381.40386519127918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68268.334444920474</v>
      </c>
      <c r="N48" s="271">
        <f>K48*M48</f>
        <v>648.54917722674452</v>
      </c>
    </row>
    <row r="49" spans="1:14">
      <c r="A49" s="108" t="s">
        <v>850</v>
      </c>
      <c r="B49" s="43" t="str">
        <f>VLOOKUP(A49,MATERIALES!A6:D373,3,FALSE)</f>
        <v>Emulsión CRL-1h</v>
      </c>
      <c r="C49" s="280"/>
      <c r="D49" s="280"/>
      <c r="E49" s="280"/>
      <c r="F49" s="280"/>
      <c r="G49" s="280"/>
      <c r="H49" s="280"/>
      <c r="I49" s="267"/>
      <c r="J49" s="223" t="str">
        <f>VLOOKUP(A49,MATERIALES!A5:D641,2,FALSE)</f>
        <v>lt</v>
      </c>
      <c r="K49" s="281">
        <v>1.71</v>
      </c>
      <c r="L49" s="266"/>
      <c r="M49" s="401">
        <f>VLOOKUP(A49,MATERIALES!A6:D397,4,FALSE)</f>
        <v>2518.0943032962468</v>
      </c>
      <c r="N49" s="271">
        <f>K49*M49</f>
        <v>4305.9412586365816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SUM(N48:N53)</f>
        <v>4954.4904358633257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1333</v>
      </c>
      <c r="B59" s="46" t="str">
        <f>VLOOKUP(A59,TRANSPORTE!A5:D117,3,FALSE)</f>
        <v>Transporte de agregado tipo LA-3</v>
      </c>
      <c r="C59" s="316"/>
      <c r="D59" s="316"/>
      <c r="E59" s="316"/>
      <c r="F59" s="316"/>
      <c r="G59" s="316"/>
      <c r="H59" s="310" t="s">
        <v>1468</v>
      </c>
      <c r="I59" s="407">
        <v>9.4999999999999998E-3</v>
      </c>
      <c r="J59" s="285">
        <v>1</v>
      </c>
      <c r="K59" s="407">
        <f>I59*J59</f>
        <v>9.4999999999999998E-3</v>
      </c>
      <c r="L59" s="916">
        <f>VLOOKUP(A59,TRANSPORTE!A5:D117,4,FALSE)</f>
        <v>1417.5203733168512</v>
      </c>
      <c r="M59" s="917"/>
      <c r="N59" s="286">
        <f>K59*L59</f>
        <v>13.466443546510085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13.466443546510085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294">
        <v>4800</v>
      </c>
      <c r="N70" s="394">
        <f>K70/M70</f>
        <v>52.158745833333327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4800</v>
      </c>
      <c r="N71" s="394">
        <f>K71/M71</f>
        <v>22.226300753001663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74.385046586334994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5423.7457911874499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1084.7491582374901</v>
      </c>
      <c r="M83" s="865"/>
      <c r="N83" s="51"/>
    </row>
    <row r="84" spans="1:14">
      <c r="B84" s="89" t="s">
        <v>973</v>
      </c>
      <c r="C84" s="90"/>
      <c r="D84" s="90"/>
      <c r="E84" s="90"/>
      <c r="F84" s="90"/>
      <c r="G84" s="90"/>
      <c r="H84" s="90"/>
      <c r="I84" s="87"/>
      <c r="J84" s="88"/>
      <c r="K84" s="303">
        <v>0.05</v>
      </c>
      <c r="L84" s="864">
        <f>N78*K84</f>
        <v>271.18728955937252</v>
      </c>
      <c r="M84" s="865"/>
      <c r="N84" s="51"/>
    </row>
    <row r="85" spans="1:14" ht="15.75" thickBot="1">
      <c r="B85" s="91" t="s">
        <v>974</v>
      </c>
      <c r="C85" s="92"/>
      <c r="D85" s="92"/>
      <c r="E85" s="92"/>
      <c r="F85" s="92"/>
      <c r="G85" s="92"/>
      <c r="H85" s="92"/>
      <c r="I85" s="93"/>
      <c r="J85" s="94"/>
      <c r="K85" s="304">
        <v>0.05</v>
      </c>
      <c r="L85" s="866">
        <f>N78*K85</f>
        <v>271.18728955937252</v>
      </c>
      <c r="M85" s="867"/>
      <c r="N85" s="51"/>
    </row>
    <row r="86" spans="1:14" ht="15.75" thickBot="1">
      <c r="B86" s="829" t="s">
        <v>953</v>
      </c>
      <c r="C86" s="830"/>
      <c r="D86" s="830"/>
      <c r="E86" s="830"/>
      <c r="F86" s="830"/>
      <c r="G86" s="830"/>
      <c r="H86" s="830"/>
      <c r="I86" s="830"/>
      <c r="J86" s="830"/>
      <c r="K86" s="830"/>
      <c r="L86" s="830"/>
      <c r="M86" s="831"/>
      <c r="N86" s="52">
        <f>L83+L84+L85</f>
        <v>1627.1237373562349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7050.8695285436843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1055</v>
      </c>
      <c r="C31" s="81" t="s">
        <v>2062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136</v>
      </c>
      <c r="B36" s="878" t="str">
        <f>VLOOKUP(A36,EQUIPOS!A6:D154,3,FALSE)</f>
        <v>Camión de Slurry</v>
      </c>
      <c r="C36" s="879"/>
      <c r="D36" s="879"/>
      <c r="E36" s="879"/>
      <c r="F36" s="879"/>
      <c r="G36" s="879"/>
      <c r="H36" s="880"/>
      <c r="I36" s="266"/>
      <c r="J36" s="267"/>
      <c r="K36" s="268">
        <f>VLOOKUP(A36,EQUIPOS!A6:D163,4,FALSE)</f>
        <v>176373.04641627797</v>
      </c>
      <c r="L36" s="269"/>
      <c r="M36" s="270">
        <v>600</v>
      </c>
      <c r="N36" s="271">
        <f>K36/M36</f>
        <v>293.95507736046329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600</v>
      </c>
      <c r="N37" s="271">
        <f>K37/M37</f>
        <v>86.704937364952528</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0.74385046586334991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381.40386519127918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64239.383559646478</v>
      </c>
      <c r="N48" s="271">
        <f>K48*M48</f>
        <v>305.13707190832076</v>
      </c>
    </row>
    <row r="49" spans="1:14">
      <c r="A49" s="108" t="s">
        <v>850</v>
      </c>
      <c r="B49" s="43" t="str">
        <f>VLOOKUP(A49,MATERIALES!A6:D373,3,FALSE)</f>
        <v>Emulsión CRL-1h</v>
      </c>
      <c r="C49" s="280"/>
      <c r="D49" s="280"/>
      <c r="E49" s="280"/>
      <c r="F49" s="280"/>
      <c r="G49" s="280"/>
      <c r="H49" s="280"/>
      <c r="I49" s="267"/>
      <c r="J49" s="223" t="str">
        <f>VLOOKUP(A49,MATERIALES!A5:D641,2,FALSE)</f>
        <v>lt</v>
      </c>
      <c r="K49" s="408">
        <v>1.0687499999999999</v>
      </c>
      <c r="L49" s="266"/>
      <c r="M49" s="401">
        <f>VLOOKUP(A49,MATERIALES!A6:D397,4,FALSE)</f>
        <v>2518.0943032962468</v>
      </c>
      <c r="N49" s="271">
        <f>K49*M49</f>
        <v>2691.2132866478632</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2996.3503585561839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916">
        <f>VLOOKUP(A58,TRANSPORTE!A5:D117,4,FALSE)</f>
        <v>1417.5203733168512</v>
      </c>
      <c r="M58" s="917"/>
      <c r="N58" s="286">
        <f>K58*L58</f>
        <v>6.7332217732550426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6.7332217732550426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SUM(N69:N75)</f>
        <v>74.385046586334994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3458.8724921070534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691.77449842141073</v>
      </c>
      <c r="M83" s="865"/>
      <c r="N83" s="51"/>
    </row>
    <row r="84" spans="1:14">
      <c r="B84" s="89" t="s">
        <v>973</v>
      </c>
      <c r="C84" s="90"/>
      <c r="D84" s="90"/>
      <c r="E84" s="90"/>
      <c r="F84" s="90"/>
      <c r="G84" s="90"/>
      <c r="H84" s="90"/>
      <c r="I84" s="87"/>
      <c r="J84" s="88"/>
      <c r="K84" s="303">
        <v>0.05</v>
      </c>
      <c r="L84" s="864">
        <f>N78*K84</f>
        <v>172.94362460535268</v>
      </c>
      <c r="M84" s="865"/>
      <c r="N84" s="51"/>
    </row>
    <row r="85" spans="1:14" ht="15.75" thickBot="1">
      <c r="B85" s="91" t="s">
        <v>974</v>
      </c>
      <c r="C85" s="92"/>
      <c r="D85" s="92"/>
      <c r="E85" s="92"/>
      <c r="F85" s="92"/>
      <c r="G85" s="92"/>
      <c r="H85" s="92"/>
      <c r="I85" s="93"/>
      <c r="J85" s="94"/>
      <c r="K85" s="304">
        <v>0.05</v>
      </c>
      <c r="L85" s="866">
        <f>N78*K85</f>
        <v>172.94362460535268</v>
      </c>
      <c r="M85" s="867"/>
      <c r="N85" s="51"/>
    </row>
    <row r="86" spans="1:14" ht="15.75" thickBot="1">
      <c r="B86" s="829" t="s">
        <v>953</v>
      </c>
      <c r="C86" s="830"/>
      <c r="D86" s="830"/>
      <c r="E86" s="830"/>
      <c r="F86" s="830"/>
      <c r="G86" s="830"/>
      <c r="H86" s="830"/>
      <c r="I86" s="830"/>
      <c r="J86" s="830"/>
      <c r="K86" s="830"/>
      <c r="L86" s="830"/>
      <c r="M86" s="831"/>
      <c r="N86" s="52">
        <f>L83+L84+L85</f>
        <v>1037.661747632116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4496.5342397391696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1056</v>
      </c>
      <c r="C31" s="81" t="s">
        <v>2063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136</v>
      </c>
      <c r="B36" s="878" t="str">
        <f>VLOOKUP(A36,EQUIPOS!A6:D154,3,FALSE)</f>
        <v>Camión de Slurry</v>
      </c>
      <c r="C36" s="879"/>
      <c r="D36" s="879"/>
      <c r="E36" s="879"/>
      <c r="F36" s="879"/>
      <c r="G36" s="879"/>
      <c r="H36" s="880"/>
      <c r="I36" s="266"/>
      <c r="J36" s="267"/>
      <c r="K36" s="268">
        <f>VLOOKUP(A36,EQUIPOS!A6:D163,4,FALSE)</f>
        <v>176373.04641627797</v>
      </c>
      <c r="L36" s="269"/>
      <c r="M36" s="270">
        <v>600</v>
      </c>
      <c r="N36" s="271">
        <f>K36/M36</f>
        <v>293.95507736046329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600</v>
      </c>
      <c r="N37" s="271">
        <f>K37/M37</f>
        <v>86.704937364952528</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0.74385046586334991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381.40386519127918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60993.839790953534</v>
      </c>
      <c r="N48" s="271">
        <f>K48*M48</f>
        <v>762.42299738691918</v>
      </c>
    </row>
    <row r="49" spans="1:14">
      <c r="A49" s="108" t="s">
        <v>852</v>
      </c>
      <c r="B49" s="43" t="str">
        <f>VLOOKUP(A49,MATERIALES!A6:D373,3,FALSE)</f>
        <v>Emulsión CRL-1hm</v>
      </c>
      <c r="C49" s="280"/>
      <c r="D49" s="280"/>
      <c r="E49" s="280"/>
      <c r="F49" s="280"/>
      <c r="G49" s="280"/>
      <c r="H49" s="280"/>
      <c r="I49" s="267"/>
      <c r="J49" s="223" t="str">
        <f>VLOOKUP(A49,MATERIALES!A5:D641,2,FALSE)</f>
        <v>lt</v>
      </c>
      <c r="K49" s="406">
        <v>1.4625000000000001</v>
      </c>
      <c r="L49" s="266"/>
      <c r="M49" s="401">
        <f>VLOOKUP(A49,MATERIALES!A6:D397,4,FALSE)</f>
        <v>3385.4378966538429</v>
      </c>
      <c r="N49" s="271">
        <f>K49*M49</f>
        <v>4951.2029238562454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5713.6259212431651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916">
        <f>VLOOKUP(A58,TRANSPORTE!A5:D117,4,FALSE)</f>
        <v>1417.5203733168512</v>
      </c>
      <c r="M58" s="917"/>
      <c r="N58" s="286">
        <f>K58*L58</f>
        <v>17.719004666460641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17.719004666460641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918" t="s">
        <v>953</v>
      </c>
      <c r="C76" s="872"/>
      <c r="D76" s="872"/>
      <c r="E76" s="872"/>
      <c r="F76" s="872"/>
      <c r="G76" s="872"/>
      <c r="H76" s="872"/>
      <c r="I76" s="872"/>
      <c r="J76" s="872"/>
      <c r="K76" s="872"/>
      <c r="L76" s="872"/>
      <c r="M76" s="873"/>
      <c r="N76" s="459">
        <f>SUM(N69:N75)</f>
        <v>74.385046586334994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6187.13383768724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1237.4267675374481</v>
      </c>
      <c r="M83" s="865"/>
      <c r="N83" s="51"/>
    </row>
    <row r="84" spans="1:14">
      <c r="B84" s="89" t="s">
        <v>973</v>
      </c>
      <c r="C84" s="90"/>
      <c r="D84" s="90"/>
      <c r="E84" s="90"/>
      <c r="F84" s="90"/>
      <c r="G84" s="90"/>
      <c r="H84" s="90"/>
      <c r="I84" s="87"/>
      <c r="J84" s="88"/>
      <c r="K84" s="303">
        <v>0.05</v>
      </c>
      <c r="L84" s="864">
        <f>N78*K84</f>
        <v>309.35669188436202</v>
      </c>
      <c r="M84" s="865"/>
      <c r="N84" s="51"/>
    </row>
    <row r="85" spans="1:14" ht="15.75" thickBot="1">
      <c r="B85" s="91" t="s">
        <v>974</v>
      </c>
      <c r="C85" s="92"/>
      <c r="D85" s="92"/>
      <c r="E85" s="92"/>
      <c r="F85" s="92"/>
      <c r="G85" s="92"/>
      <c r="H85" s="92"/>
      <c r="I85" s="93"/>
      <c r="J85" s="94"/>
      <c r="K85" s="304">
        <v>0.05</v>
      </c>
      <c r="L85" s="866">
        <f>N78*K85</f>
        <v>309.35669188436202</v>
      </c>
      <c r="M85" s="867"/>
      <c r="N85" s="51"/>
    </row>
    <row r="86" spans="1:14" ht="15.75" thickBot="1">
      <c r="B86" s="829" t="s">
        <v>953</v>
      </c>
      <c r="C86" s="830"/>
      <c r="D86" s="830"/>
      <c r="E86" s="830"/>
      <c r="F86" s="830"/>
      <c r="G86" s="830"/>
      <c r="H86" s="830"/>
      <c r="I86" s="830"/>
      <c r="J86" s="830"/>
      <c r="K86" s="830"/>
      <c r="L86" s="830"/>
      <c r="M86" s="831"/>
      <c r="N86" s="52">
        <f>L83+L84+L85</f>
        <v>1856.1401513061724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8043.2739889934128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1057</v>
      </c>
      <c r="C31" s="81" t="s">
        <v>2064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136</v>
      </c>
      <c r="B36" s="878" t="str">
        <f>VLOOKUP(A36,EQUIPOS!A6:D154,3,FALSE)</f>
        <v>Camión de Slurry</v>
      </c>
      <c r="C36" s="879"/>
      <c r="D36" s="879"/>
      <c r="E36" s="879"/>
      <c r="F36" s="879"/>
      <c r="G36" s="879"/>
      <c r="H36" s="880"/>
      <c r="I36" s="266"/>
      <c r="J36" s="267"/>
      <c r="K36" s="268">
        <f>VLOOKUP(A36,EQUIPOS!A6:D163,4,FALSE)</f>
        <v>176373.04641627797</v>
      </c>
      <c r="L36" s="269"/>
      <c r="M36" s="270">
        <v>600</v>
      </c>
      <c r="N36" s="271">
        <f>K36/M36</f>
        <v>293.95507736046329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600</v>
      </c>
      <c r="N37" s="271">
        <f>K37/M37</f>
        <v>86.704937364952528</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0.74385046586334991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381.40386519127918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54838.498160673815</v>
      </c>
      <c r="N48" s="271">
        <f>K48*M48</f>
        <v>520.96573252640121</v>
      </c>
    </row>
    <row r="49" spans="1:14">
      <c r="A49" s="108" t="s">
        <v>852</v>
      </c>
      <c r="B49" s="43" t="str">
        <f>VLOOKUP(A49,MATERIALES!A6:D373,3,FALSE)</f>
        <v>Emulsión CRL-1hm</v>
      </c>
      <c r="C49" s="280"/>
      <c r="D49" s="280"/>
      <c r="E49" s="280"/>
      <c r="F49" s="280"/>
      <c r="G49" s="280"/>
      <c r="H49" s="280"/>
      <c r="I49" s="267"/>
      <c r="J49" s="223" t="str">
        <f>VLOOKUP(A49,MATERIALES!A5:D641,2,FALSE)</f>
        <v>lt</v>
      </c>
      <c r="K49" s="408">
        <v>1.4107499999999999</v>
      </c>
      <c r="L49" s="266"/>
      <c r="M49" s="401">
        <f>VLOOKUP(A49,MATERIALES!A6:D397,4,FALSE)</f>
        <v>3385.4378966538429</v>
      </c>
      <c r="N49" s="271">
        <f>K49*M49</f>
        <v>4776.006512704409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5296.9722452308106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916">
        <f>VLOOKUP(A58,TRANSPORTE!A5:D117,4,FALSE)</f>
        <v>1417.5203733168512</v>
      </c>
      <c r="M58" s="917"/>
      <c r="N58" s="286">
        <f>K58*L58</f>
        <v>13.466443546510085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13.466443546510085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SUM(N69:N75)</f>
        <v>74.385046586334994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5766.2276005549347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1153.2455201109869</v>
      </c>
      <c r="M83" s="865"/>
      <c r="N83" s="51"/>
    </row>
    <row r="84" spans="1:14">
      <c r="B84" s="89" t="s">
        <v>973</v>
      </c>
      <c r="C84" s="90"/>
      <c r="D84" s="90"/>
      <c r="E84" s="90"/>
      <c r="F84" s="90"/>
      <c r="G84" s="90"/>
      <c r="H84" s="90"/>
      <c r="I84" s="87"/>
      <c r="J84" s="88"/>
      <c r="K84" s="303">
        <v>0.05</v>
      </c>
      <c r="L84" s="864">
        <f>N78*K84</f>
        <v>288.31138002774674</v>
      </c>
      <c r="M84" s="865"/>
      <c r="N84" s="51"/>
    </row>
    <row r="85" spans="1:14" ht="15.75" thickBot="1">
      <c r="B85" s="91" t="s">
        <v>974</v>
      </c>
      <c r="C85" s="92"/>
      <c r="D85" s="92"/>
      <c r="E85" s="92"/>
      <c r="F85" s="92"/>
      <c r="G85" s="92"/>
      <c r="H85" s="92"/>
      <c r="I85" s="93"/>
      <c r="J85" s="94"/>
      <c r="K85" s="304">
        <v>0.05</v>
      </c>
      <c r="L85" s="866">
        <f>N78*K85</f>
        <v>288.31138002774674</v>
      </c>
      <c r="M85" s="867"/>
      <c r="N85" s="51"/>
    </row>
    <row r="86" spans="1:14" ht="15.75" thickBot="1">
      <c r="B86" s="829" t="s">
        <v>953</v>
      </c>
      <c r="C86" s="830"/>
      <c r="D86" s="830"/>
      <c r="E86" s="830"/>
      <c r="F86" s="830"/>
      <c r="G86" s="830"/>
      <c r="H86" s="830"/>
      <c r="I86" s="830"/>
      <c r="J86" s="830"/>
      <c r="K86" s="830"/>
      <c r="L86" s="830"/>
      <c r="M86" s="831"/>
      <c r="N86" s="52">
        <f>L83+L84+L85</f>
        <v>1729.8682801664804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7496.0958807214156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1058</v>
      </c>
      <c r="C31" s="81" t="s">
        <v>2065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136</v>
      </c>
      <c r="B36" s="878" t="str">
        <f>VLOOKUP(A36,EQUIPOS!A6:D154,3,FALSE)</f>
        <v>Camión de Slurry</v>
      </c>
      <c r="C36" s="879"/>
      <c r="D36" s="879"/>
      <c r="E36" s="879"/>
      <c r="F36" s="879"/>
      <c r="G36" s="879"/>
      <c r="H36" s="880"/>
      <c r="I36" s="266"/>
      <c r="J36" s="267"/>
      <c r="K36" s="268">
        <f>VLOOKUP(A36,EQUIPOS!A6:D163,4,FALSE)</f>
        <v>176373.04641627797</v>
      </c>
      <c r="L36" s="269"/>
      <c r="M36" s="270">
        <v>600</v>
      </c>
      <c r="N36" s="271">
        <f>K36/M36</f>
        <v>293.95507736046329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600</v>
      </c>
      <c r="N37" s="271">
        <f>K37/M37</f>
        <v>86.704937364952528</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0.74385046586334991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381.40386519127918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68268.334444920474</v>
      </c>
      <c r="N48" s="271">
        <f>K48*M48</f>
        <v>648.54917722674452</v>
      </c>
    </row>
    <row r="49" spans="1:14">
      <c r="A49" s="108" t="s">
        <v>852</v>
      </c>
      <c r="B49" s="43" t="str">
        <f>VLOOKUP(A49,MATERIALES!A6:D373,3,FALSE)</f>
        <v>Emulsión CRL-1hm</v>
      </c>
      <c r="C49" s="280"/>
      <c r="D49" s="280"/>
      <c r="E49" s="280"/>
      <c r="F49" s="280"/>
      <c r="G49" s="280"/>
      <c r="H49" s="280"/>
      <c r="I49" s="267"/>
      <c r="J49" s="223" t="str">
        <f>VLOOKUP(A49,MATERIALES!A5:D641,2,FALSE)</f>
        <v>lt</v>
      </c>
      <c r="K49" s="281">
        <v>1.71</v>
      </c>
      <c r="L49" s="266"/>
      <c r="M49" s="401">
        <f>VLOOKUP(A49,MATERIALES!A6:D397,4,FALSE)</f>
        <v>3385.4378966538429</v>
      </c>
      <c r="N49" s="271">
        <f>K49*M49</f>
        <v>5789.0988032780715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6437.6479805048157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1333</v>
      </c>
      <c r="B58" s="46" t="str">
        <f>VLOOKUP(A58,TRANSPORTE!A5:D117,3,FALSE)</f>
        <v>Transporte de agregado tipo LA-3</v>
      </c>
      <c r="C58" s="316"/>
      <c r="D58" s="316"/>
      <c r="E58" s="316"/>
      <c r="F58" s="316"/>
      <c r="G58" s="316"/>
      <c r="H58" s="310" t="s">
        <v>1468</v>
      </c>
      <c r="I58" s="407">
        <v>9.4999999999999998E-3</v>
      </c>
      <c r="J58" s="285">
        <v>1</v>
      </c>
      <c r="K58" s="407">
        <f>I58*J58</f>
        <v>9.4999999999999998E-3</v>
      </c>
      <c r="L58" s="916">
        <f>VLOOKUP(A58,TRANSPORTE!A5:D117,4,FALSE)</f>
        <v>1417.5203733168512</v>
      </c>
      <c r="M58" s="917"/>
      <c r="N58" s="286">
        <f>K58*L58</f>
        <v>13.466443546510085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13.466443546510085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SUM(N69:N75)</f>
        <v>74.385046586334994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6906.9033358289398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1381.3806671657881</v>
      </c>
      <c r="M83" s="865"/>
      <c r="N83" s="51"/>
    </row>
    <row r="84" spans="1:14">
      <c r="B84" s="89" t="s">
        <v>973</v>
      </c>
      <c r="C84" s="90"/>
      <c r="D84" s="90"/>
      <c r="E84" s="90"/>
      <c r="F84" s="90"/>
      <c r="G84" s="90"/>
      <c r="H84" s="90"/>
      <c r="I84" s="87"/>
      <c r="J84" s="88"/>
      <c r="K84" s="303">
        <v>0.05</v>
      </c>
      <c r="L84" s="864">
        <f>N78*K84</f>
        <v>345.34516679144701</v>
      </c>
      <c r="M84" s="865"/>
      <c r="N84" s="51"/>
    </row>
    <row r="85" spans="1:14" ht="15.75" thickBot="1">
      <c r="B85" s="91" t="s">
        <v>974</v>
      </c>
      <c r="C85" s="92"/>
      <c r="D85" s="92"/>
      <c r="E85" s="92"/>
      <c r="F85" s="92"/>
      <c r="G85" s="92"/>
      <c r="H85" s="92"/>
      <c r="I85" s="93"/>
      <c r="J85" s="94"/>
      <c r="K85" s="304">
        <v>0.05</v>
      </c>
      <c r="L85" s="866">
        <f>N78*K85</f>
        <v>345.34516679144701</v>
      </c>
      <c r="M85" s="867"/>
      <c r="N85" s="51"/>
    </row>
    <row r="86" spans="1:14" ht="15.75" thickBot="1">
      <c r="B86" s="829" t="s">
        <v>953</v>
      </c>
      <c r="C86" s="830"/>
      <c r="D86" s="830"/>
      <c r="E86" s="830"/>
      <c r="F86" s="830"/>
      <c r="G86" s="830"/>
      <c r="H86" s="830"/>
      <c r="I86" s="830"/>
      <c r="J86" s="830"/>
      <c r="K86" s="830"/>
      <c r="L86" s="830"/>
      <c r="M86" s="831"/>
      <c r="N86" s="52">
        <f>L83+L84+L85</f>
        <v>2072.0710007486819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8978.9743365776212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1059</v>
      </c>
      <c r="C31" s="81" t="s">
        <v>2066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136</v>
      </c>
      <c r="B36" s="878" t="str">
        <f>VLOOKUP(A36,EQUIPOS!A6:D154,3,FALSE)</f>
        <v>Camión de Slurry</v>
      </c>
      <c r="C36" s="879"/>
      <c r="D36" s="879"/>
      <c r="E36" s="879"/>
      <c r="F36" s="879"/>
      <c r="G36" s="879"/>
      <c r="H36" s="880"/>
      <c r="I36" s="266"/>
      <c r="J36" s="267"/>
      <c r="K36" s="268">
        <f>VLOOKUP(A36,EQUIPOS!A6:D163,4,FALSE)</f>
        <v>176373.04641627797</v>
      </c>
      <c r="L36" s="269"/>
      <c r="M36" s="270">
        <v>600</v>
      </c>
      <c r="N36" s="271">
        <f>K36/M36</f>
        <v>293.95507736046329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600</v>
      </c>
      <c r="N37" s="271">
        <f>K37/M37</f>
        <v>86.704937364952528</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N76*M41</f>
        <v>0.74385046586334991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381.40386519127918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64239.383559646478</v>
      </c>
      <c r="N48" s="271">
        <f>K48*M48</f>
        <v>305.13707190832076</v>
      </c>
    </row>
    <row r="49" spans="1:14">
      <c r="A49" s="108" t="s">
        <v>852</v>
      </c>
      <c r="B49" s="43" t="str">
        <f>VLOOKUP(A49,MATERIALES!A6:D373,3,FALSE)</f>
        <v>Emulsión CRL-1hm</v>
      </c>
      <c r="C49" s="280"/>
      <c r="D49" s="280"/>
      <c r="E49" s="280"/>
      <c r="F49" s="280"/>
      <c r="G49" s="280"/>
      <c r="H49" s="280"/>
      <c r="I49" s="267"/>
      <c r="J49" s="223" t="str">
        <f>VLOOKUP(A49,MATERIALES!A5:D641,2,FALSE)</f>
        <v>lt</v>
      </c>
      <c r="K49" s="408">
        <v>1.0687499999999999</v>
      </c>
      <c r="L49" s="266"/>
      <c r="M49" s="401">
        <f>VLOOKUP(A49,MATERIALES!A6:D397,4,FALSE)</f>
        <v>3385.4378966538429</v>
      </c>
      <c r="N49" s="271">
        <f>K49*M49</f>
        <v>3618.186752048794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3923.3238239571147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916">
        <f>VLOOKUP(A58,TRANSPORTE!A5:D117,4,FALSE)</f>
        <v>1417.5203733168512</v>
      </c>
      <c r="M58" s="917"/>
      <c r="N58" s="286">
        <f>K58*L58</f>
        <v>6.7332217732550426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6.7332217732550426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4800</v>
      </c>
      <c r="N69" s="394">
        <f>K69/M69</f>
        <v>52.158745833333327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SUM(N69:N75)</f>
        <v>74.385046586334994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N43+N53+N64+N76</f>
        <v>4385.8459575079833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877.16919150159674</v>
      </c>
      <c r="M83" s="865"/>
      <c r="N83" s="51"/>
    </row>
    <row r="84" spans="1:14">
      <c r="B84" s="89" t="s">
        <v>973</v>
      </c>
      <c r="C84" s="90"/>
      <c r="D84" s="90"/>
      <c r="E84" s="90"/>
      <c r="F84" s="90"/>
      <c r="G84" s="90"/>
      <c r="H84" s="90"/>
      <c r="I84" s="87"/>
      <c r="J84" s="88"/>
      <c r="K84" s="303">
        <v>0.05</v>
      </c>
      <c r="L84" s="864">
        <f>N78*K84</f>
        <v>219.29229787539919</v>
      </c>
      <c r="M84" s="865"/>
      <c r="N84" s="51"/>
    </row>
    <row r="85" spans="1:14" ht="15.75" thickBot="1">
      <c r="B85" s="91" t="s">
        <v>974</v>
      </c>
      <c r="C85" s="92"/>
      <c r="D85" s="92"/>
      <c r="E85" s="92"/>
      <c r="F85" s="92"/>
      <c r="G85" s="92"/>
      <c r="H85" s="92"/>
      <c r="I85" s="93"/>
      <c r="J85" s="94"/>
      <c r="K85" s="304">
        <v>0.05</v>
      </c>
      <c r="L85" s="866">
        <f>N78*K85</f>
        <v>219.29229787539919</v>
      </c>
      <c r="M85" s="867"/>
      <c r="N85" s="51"/>
    </row>
    <row r="86" spans="1:14" ht="15.75" thickBot="1">
      <c r="B86" s="829" t="s">
        <v>953</v>
      </c>
      <c r="C86" s="830"/>
      <c r="D86" s="830"/>
      <c r="E86" s="830"/>
      <c r="F86" s="830"/>
      <c r="G86" s="830"/>
      <c r="H86" s="830"/>
      <c r="I86" s="830"/>
      <c r="J86" s="830"/>
      <c r="K86" s="830"/>
      <c r="L86" s="830"/>
      <c r="M86" s="831"/>
      <c r="N86" s="52">
        <f>L83+L84+L85</f>
        <v>1315.7537872523949</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5701.5997447603786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1060</v>
      </c>
      <c r="C31" s="81" t="s">
        <v>1573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290</v>
      </c>
      <c r="B37" s="878" t="str">
        <f>VLOOKUP(A37,EQUIPOS!A7:D154,3,FALSE)</f>
        <v>Planta trituradora</v>
      </c>
      <c r="C37" s="879"/>
      <c r="D37" s="879"/>
      <c r="E37" s="879"/>
      <c r="F37" s="879"/>
      <c r="G37" s="879"/>
      <c r="H37" s="880"/>
      <c r="I37" s="266"/>
      <c r="J37" s="267"/>
      <c r="K37" s="268">
        <f>VLOOKUP(A37,EQUIPOS!A7:D164,4,FALSE)</f>
        <v>609494.2419042954</v>
      </c>
      <c r="L37" s="269"/>
      <c r="M37" s="270">
        <v>30</v>
      </c>
      <c r="N37" s="271">
        <f t="shared" ref="N37:N43" si="0">K37/M37</f>
        <v>20316.474730143182</v>
      </c>
    </row>
    <row r="38" spans="1:14">
      <c r="A38" t="s">
        <v>168</v>
      </c>
      <c r="B38" s="878" t="str">
        <f>VLOOKUP(A38,EQUIPOS!A8:D154,3,FALSE)</f>
        <v>Compactador tipo  POTENCIA: 105 HP, PESO: 6 ton</v>
      </c>
      <c r="C38" s="879"/>
      <c r="D38" s="879"/>
      <c r="E38" s="879"/>
      <c r="F38" s="879"/>
      <c r="G38" s="879"/>
      <c r="H38" s="880"/>
      <c r="I38" s="266"/>
      <c r="J38" s="267"/>
      <c r="K38" s="268">
        <f>VLOOKUP(A38,EQUIPOS!A8:D165,4,FALSE)</f>
        <v>109248.22107984019</v>
      </c>
      <c r="L38" s="269"/>
      <c r="M38" s="270">
        <v>9</v>
      </c>
      <c r="N38" s="271">
        <f t="shared" si="0"/>
        <v>12138.691231093355</v>
      </c>
    </row>
    <row r="39" spans="1:14">
      <c r="A39" t="s">
        <v>173</v>
      </c>
      <c r="B39" s="878" t="str">
        <f>VLOOKUP(A39,EQUIPOS!A9:D154,3,FALSE)</f>
        <v>Compactador neumático de Potencia 70 HP, peso de 13 ton</v>
      </c>
      <c r="C39" s="879"/>
      <c r="D39" s="879"/>
      <c r="E39" s="879"/>
      <c r="F39" s="879"/>
      <c r="G39" s="879"/>
      <c r="H39" s="880"/>
      <c r="I39" s="266"/>
      <c r="J39" s="267"/>
      <c r="K39" s="268">
        <f>VLOOKUP(A39,EQUIPOS!A9:D166,4,FALSE)</f>
        <v>137965.06022183955</v>
      </c>
      <c r="L39" s="269"/>
      <c r="M39" s="270">
        <v>9</v>
      </c>
      <c r="N39" s="271">
        <f t="shared" si="0"/>
        <v>15329.451135759949</v>
      </c>
    </row>
    <row r="40" spans="1:14">
      <c r="A40" t="s">
        <v>286</v>
      </c>
      <c r="B40" s="878" t="str">
        <f>VLOOKUP(A40,EQUIPOS!A10:D154,3,FALSE)</f>
        <v>Planta de asfalto en frio</v>
      </c>
      <c r="C40" s="879"/>
      <c r="D40" s="879"/>
      <c r="E40" s="879"/>
      <c r="F40" s="879"/>
      <c r="G40" s="879"/>
      <c r="H40" s="880"/>
      <c r="I40" s="266"/>
      <c r="J40" s="267"/>
      <c r="K40" s="268">
        <f>VLOOKUP(A40,EQUIPOS!A10:D167,4,FALSE)</f>
        <v>309516.39745551429</v>
      </c>
      <c r="L40" s="269"/>
      <c r="M40" s="270">
        <v>9</v>
      </c>
      <c r="N40" s="271">
        <f t="shared" si="0"/>
        <v>34390.710828390474</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9</v>
      </c>
      <c r="N42" s="271">
        <f t="shared" si="0"/>
        <v>31880.641956266572</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9</v>
      </c>
      <c r="N43" s="271">
        <f t="shared" si="0"/>
        <v>6473.9686565831225</v>
      </c>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N77*M46</f>
        <v>1065.8882903278056</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136179.25047360003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VLOOKUP(A53,MATERIALES!A4:D640,2,FALSE)</f>
        <v>m3</v>
      </c>
      <c r="K53" s="281">
        <v>1.4</v>
      </c>
      <c r="L53" s="266"/>
      <c r="M53" s="401">
        <f>VLOOKUP(A53,MATERIALES!A5:D396,4,FALSE)</f>
        <v>64113.698143351467</v>
      </c>
      <c r="N53" s="271">
        <f>K53*M53</f>
        <v>89759.177400692046</v>
      </c>
    </row>
    <row r="54" spans="1:14">
      <c r="A54" s="108" t="s">
        <v>774</v>
      </c>
      <c r="B54" s="43" t="str">
        <f>VLOOKUP(A54,MATERIALES!A6:D373,3,FALSE)</f>
        <v>Agua</v>
      </c>
      <c r="C54" s="280"/>
      <c r="D54" s="280"/>
      <c r="E54" s="280"/>
      <c r="F54" s="280"/>
      <c r="G54" s="280"/>
      <c r="H54" s="280"/>
      <c r="I54" s="267"/>
      <c r="J54" s="223" t="str">
        <f>VLOOKUP(A54,MATERIALES!A5:D641,2,FALSE)</f>
        <v>lt</v>
      </c>
      <c r="K54" s="281">
        <v>25</v>
      </c>
      <c r="L54" s="266"/>
      <c r="M54" s="401">
        <f>VLOOKUP(A54,MATERIALES!A6:D397,4,FALSE)</f>
        <v>74.983252587043793</v>
      </c>
      <c r="N54" s="271">
        <f>K54*M54</f>
        <v>1874.5813146760947</v>
      </c>
    </row>
    <row r="55" spans="1:14" ht="15.75" thickBot="1">
      <c r="B55" s="43"/>
      <c r="C55" s="280"/>
      <c r="D55" s="280"/>
      <c r="E55" s="280"/>
      <c r="F55" s="280"/>
      <c r="G55" s="280"/>
      <c r="H55" s="280"/>
      <c r="I55" s="267"/>
      <c r="J55" s="223"/>
      <c r="K55" s="281"/>
      <c r="L55" s="266"/>
      <c r="M55" s="282"/>
      <c r="N55" s="283"/>
    </row>
    <row r="56" spans="1:14" ht="15.75" thickBot="1">
      <c r="B56" s="829" t="s">
        <v>953</v>
      </c>
      <c r="C56" s="830"/>
      <c r="D56" s="830"/>
      <c r="E56" s="830"/>
      <c r="F56" s="830"/>
      <c r="G56" s="830"/>
      <c r="H56" s="830"/>
      <c r="I56" s="830"/>
      <c r="J56" s="830"/>
      <c r="K56" s="830"/>
      <c r="L56" s="830"/>
      <c r="M56" s="831"/>
      <c r="N56" s="393">
        <f>SUM(N53:N55)</f>
        <v>91633.758715368138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5" t="s">
        <v>961</v>
      </c>
      <c r="M60" s="894"/>
      <c r="N60" s="76" t="s">
        <v>951</v>
      </c>
    </row>
    <row r="61" spans="1:14">
      <c r="A61" t="s">
        <v>1347</v>
      </c>
      <c r="B61" s="46" t="str">
        <f>VLOOKUP(A61,TRANSPORTE!A5:D117,3,FALSE)</f>
        <v>Transporte de Mezcla en Frio MDF-38</v>
      </c>
      <c r="C61" s="316"/>
      <c r="D61" s="316"/>
      <c r="E61" s="316"/>
      <c r="F61" s="316"/>
      <c r="G61" s="316"/>
      <c r="H61" s="310" t="s">
        <v>1468</v>
      </c>
      <c r="I61" s="278">
        <v>1.25</v>
      </c>
      <c r="J61" s="285">
        <v>1</v>
      </c>
      <c r="K61" s="278">
        <f>I61*J61</f>
        <v>1.25</v>
      </c>
      <c r="L61" s="916">
        <f>VLOOKUP(A61,TRANSPORTE!A5:D117,4,FALSE)</f>
        <v>1417.5203733168512</v>
      </c>
      <c r="M61" s="917"/>
      <c r="N61" s="286">
        <f>K61*L61</f>
        <v>1771.9004666460639</v>
      </c>
    </row>
    <row r="62" spans="1:14">
      <c r="A62" t="s">
        <v>1269</v>
      </c>
      <c r="B62" s="46" t="str">
        <f>VLOOKUP(A62,TRANSPORTE!A6:D117,3,FALSE)</f>
        <v>Transporte de Material Crudo de Rio</v>
      </c>
      <c r="C62" s="47"/>
      <c r="D62" s="47"/>
      <c r="E62" s="47"/>
      <c r="F62" s="47"/>
      <c r="G62" s="47"/>
      <c r="H62" s="310" t="s">
        <v>1468</v>
      </c>
      <c r="I62" s="278">
        <v>1.4</v>
      </c>
      <c r="J62" s="285">
        <v>1</v>
      </c>
      <c r="K62" s="278">
        <f>I62*J62</f>
        <v>1.4</v>
      </c>
      <c r="L62" s="916">
        <f>VLOOKUP(A62,TRANSPORTE!A6:D117,4,FALSE)</f>
        <v>1417.5203733168512</v>
      </c>
      <c r="M62" s="917"/>
      <c r="N62" s="286">
        <f>K62*L62</f>
        <v>1984.5285226435915</v>
      </c>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7"/>
      <c r="M66" s="908"/>
      <c r="N66" s="127"/>
    </row>
    <row r="67" spans="1:15" ht="15.75" thickBot="1">
      <c r="B67" s="918" t="s">
        <v>953</v>
      </c>
      <c r="C67" s="872"/>
      <c r="D67" s="872"/>
      <c r="E67" s="872"/>
      <c r="F67" s="872"/>
      <c r="G67" s="872"/>
      <c r="H67" s="872"/>
      <c r="I67" s="872"/>
      <c r="J67" s="872"/>
      <c r="K67" s="872"/>
      <c r="L67" s="872"/>
      <c r="M67" s="873"/>
      <c r="N67" s="104">
        <f>N61+N62+N63+N64+N65</f>
        <v>3756.4289892896554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8" t="s">
        <v>963</v>
      </c>
      <c r="C71" s="869"/>
      <c r="D71" s="869"/>
      <c r="E71" s="869"/>
      <c r="F71" s="869"/>
      <c r="G71" s="869"/>
      <c r="H71" s="869"/>
      <c r="I71" s="73" t="s">
        <v>964</v>
      </c>
      <c r="J71" s="75" t="s">
        <v>1410</v>
      </c>
      <c r="K71" s="74" t="s">
        <v>966</v>
      </c>
      <c r="L71" s="870" t="s">
        <v>950</v>
      </c>
      <c r="M71" s="871"/>
      <c r="N71" s="98" t="s">
        <v>951</v>
      </c>
    </row>
    <row r="72" spans="1:15">
      <c r="A72" t="s">
        <v>19</v>
      </c>
      <c r="B72" s="49" t="str">
        <f>VLOOKUP(A72,'MANO DE OBRA'!A8:D68,3,FALSE)</f>
        <v>Obrero (8)</v>
      </c>
      <c r="C72" s="47"/>
      <c r="D72" s="47"/>
      <c r="E72" s="47"/>
      <c r="F72" s="47"/>
      <c r="G72" s="47"/>
      <c r="H72" s="47"/>
      <c r="I72" s="291">
        <f>K72/J72*100</f>
        <v>270661.59999999998</v>
      </c>
      <c r="J72" s="292">
        <v>185</v>
      </c>
      <c r="K72" s="293">
        <f>VLOOKUP(A72,'MANO DE OBRA'!A8:D99,4,FALSE)</f>
        <v>500723.95999999996</v>
      </c>
      <c r="L72" s="50"/>
      <c r="M72" s="294">
        <f>M38*8</f>
        <v>72</v>
      </c>
      <c r="N72" s="394">
        <f>K72/M72</f>
        <v>6954.4994444444437</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8">
        <f>M72</f>
        <v>72</v>
      </c>
      <c r="N73" s="394">
        <f>K73/M73</f>
        <v>1481.7533835334443</v>
      </c>
    </row>
    <row r="74" spans="1:15">
      <c r="A74" t="s">
        <v>54</v>
      </c>
      <c r="B74" s="49" t="str">
        <f>VLOOKUP(A74,'MANO DE OBRA'!A9:D70,3,FALSE)</f>
        <v>Rastrilleros (2)</v>
      </c>
      <c r="C74" s="47"/>
      <c r="D74" s="47"/>
      <c r="E74" s="47"/>
      <c r="F74" s="47"/>
      <c r="G74" s="47"/>
      <c r="H74" s="47"/>
      <c r="I74" s="291">
        <f>K74/J74*100</f>
        <v>86502.359687357821</v>
      </c>
      <c r="J74" s="292">
        <v>185</v>
      </c>
      <c r="K74" s="293">
        <f>VLOOKUP(A74,'MANO DE OBRA'!A9:D101,4,FALSE)</f>
        <v>160029.36542161196</v>
      </c>
      <c r="L74" s="50"/>
      <c r="M74" s="299">
        <f>M73</f>
        <v>72</v>
      </c>
      <c r="N74" s="394">
        <f>K74/M74</f>
        <v>2222.630075300166</v>
      </c>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SUM(N72:N76)</f>
        <v>10658.882903278056</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N48+N56+N67+N77</f>
        <v>242228.32108153586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48445.664216307174</v>
      </c>
      <c r="M84" s="865"/>
      <c r="N84" s="51"/>
    </row>
    <row r="85" spans="1:14">
      <c r="B85" s="89" t="s">
        <v>973</v>
      </c>
      <c r="C85" s="90"/>
      <c r="D85" s="90"/>
      <c r="E85" s="90"/>
      <c r="F85" s="90"/>
      <c r="G85" s="90"/>
      <c r="H85" s="90"/>
      <c r="I85" s="87"/>
      <c r="J85" s="88"/>
      <c r="K85" s="303">
        <v>0.05</v>
      </c>
      <c r="L85" s="864">
        <f>N79*K85</f>
        <v>12111.416054076793</v>
      </c>
      <c r="M85" s="865"/>
      <c r="N85" s="51"/>
    </row>
    <row r="86" spans="1:14" ht="15.75" thickBot="1">
      <c r="B86" s="91" t="s">
        <v>974</v>
      </c>
      <c r="C86" s="92"/>
      <c r="D86" s="92"/>
      <c r="E86" s="92"/>
      <c r="F86" s="92"/>
      <c r="G86" s="92"/>
      <c r="H86" s="92"/>
      <c r="I86" s="93"/>
      <c r="J86" s="94"/>
      <c r="K86" s="304">
        <v>0.05</v>
      </c>
      <c r="L86" s="866">
        <f>N79*K86</f>
        <v>12111.416054076793</v>
      </c>
      <c r="M86" s="867"/>
      <c r="N86" s="51"/>
    </row>
    <row r="87" spans="1:14" ht="15.75" thickBot="1">
      <c r="B87" s="829" t="s">
        <v>953</v>
      </c>
      <c r="C87" s="830"/>
      <c r="D87" s="830"/>
      <c r="E87" s="830"/>
      <c r="F87" s="830"/>
      <c r="G87" s="830"/>
      <c r="H87" s="830"/>
      <c r="I87" s="830"/>
      <c r="J87" s="830"/>
      <c r="K87" s="830"/>
      <c r="L87" s="830"/>
      <c r="M87" s="831"/>
      <c r="N87" s="52">
        <f>L84+L85+L86</f>
        <v>72668.496324460764</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314896.81740599661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32" t="s">
        <v>2218</v>
      </c>
      <c r="C106" s="833"/>
      <c r="D106" s="833"/>
      <c r="E106" s="833"/>
      <c r="F106" s="833"/>
      <c r="G106" s="833"/>
      <c r="H106" s="833"/>
      <c r="I106" s="833"/>
      <c r="J106" s="833"/>
      <c r="K106" s="833"/>
      <c r="L106" s="833"/>
      <c r="M106" s="833"/>
      <c r="N106" s="834"/>
    </row>
    <row r="107" spans="2:14" ht="15" customHeight="1">
      <c r="B107" s="832"/>
      <c r="C107" s="833"/>
      <c r="D107" s="833"/>
      <c r="E107" s="833"/>
      <c r="F107" s="833"/>
      <c r="G107" s="833"/>
      <c r="H107" s="833"/>
      <c r="I107" s="833"/>
      <c r="J107" s="833"/>
      <c r="K107" s="833"/>
      <c r="L107" s="833"/>
      <c r="M107" s="833"/>
      <c r="N107" s="834"/>
    </row>
    <row r="108" spans="2:14" ht="30" customHeight="1">
      <c r="B108" s="835" t="s">
        <v>2219</v>
      </c>
      <c r="C108" s="836"/>
      <c r="D108" s="836"/>
      <c r="E108" s="836"/>
      <c r="F108" s="836"/>
      <c r="G108" s="836"/>
      <c r="H108" s="836"/>
      <c r="I108" s="836"/>
      <c r="J108" s="836"/>
      <c r="K108" s="836"/>
      <c r="L108" s="836"/>
      <c r="M108" s="836"/>
      <c r="N108" s="837"/>
    </row>
    <row r="109" spans="2:14">
      <c r="B109" s="835"/>
      <c r="C109" s="836"/>
      <c r="D109" s="836"/>
      <c r="E109" s="836"/>
      <c r="F109" s="836"/>
      <c r="G109" s="836"/>
      <c r="H109" s="836"/>
      <c r="I109" s="836"/>
      <c r="J109" s="836"/>
      <c r="K109" s="836"/>
      <c r="L109" s="836"/>
      <c r="M109" s="836"/>
      <c r="N109" s="837"/>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5"/>
      <c r="K119" s="895"/>
      <c r="L119" s="895"/>
      <c r="M119" s="895"/>
      <c r="N119" s="896"/>
    </row>
    <row r="120" spans="2:14" ht="15.75" thickBot="1">
      <c r="B120" s="260" t="s">
        <v>2221</v>
      </c>
      <c r="C120" s="392"/>
      <c r="D120" s="392"/>
      <c r="E120" s="57"/>
      <c r="F120" s="57"/>
      <c r="G120" s="57"/>
      <c r="H120" s="57"/>
      <c r="I120" s="57"/>
      <c r="J120" s="897"/>
      <c r="K120" s="897"/>
      <c r="L120" s="897"/>
      <c r="M120" s="897"/>
      <c r="N120" s="898"/>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1061</v>
      </c>
      <c r="C31" s="81" t="s">
        <v>1574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168</v>
      </c>
      <c r="B37" s="878" t="str">
        <f>VLOOKUP(A37,EQUIPOS!A7:D154,3,FALSE)</f>
        <v>Compactador tipo  POTENCIA: 105 HP, PESO: 6 ton</v>
      </c>
      <c r="C37" s="879"/>
      <c r="D37" s="879"/>
      <c r="E37" s="879"/>
      <c r="F37" s="879"/>
      <c r="G37" s="879"/>
      <c r="H37" s="880"/>
      <c r="I37" s="266"/>
      <c r="J37" s="267"/>
      <c r="K37" s="268">
        <f>VLOOKUP(A37,EQUIPOS!A7:D164,4,FALSE)</f>
        <v>109248.22107984019</v>
      </c>
      <c r="L37" s="269"/>
      <c r="M37" s="270">
        <v>9</v>
      </c>
      <c r="N37" s="271">
        <f t="shared" ref="N37:N43" si="0">K37/M37</f>
        <v>12138.691231093355</v>
      </c>
    </row>
    <row r="38" spans="1:14">
      <c r="A38" t="s">
        <v>173</v>
      </c>
      <c r="B38" s="878" t="str">
        <f>VLOOKUP(A38,EQUIPOS!A8:D154,3,FALSE)</f>
        <v>Compactador neumático de Potencia 70 HP, peso de 13 ton</v>
      </c>
      <c r="C38" s="879"/>
      <c r="D38" s="879"/>
      <c r="E38" s="879"/>
      <c r="F38" s="879"/>
      <c r="G38" s="879"/>
      <c r="H38" s="880"/>
      <c r="I38" s="266"/>
      <c r="J38" s="267"/>
      <c r="K38" s="268">
        <f>VLOOKUP(A38,EQUIPOS!A8:D165,4,FALSE)</f>
        <v>137965.06022183955</v>
      </c>
      <c r="L38" s="269"/>
      <c r="M38" s="270">
        <v>9</v>
      </c>
      <c r="N38" s="271">
        <f t="shared" si="0"/>
        <v>15329.451135759949</v>
      </c>
    </row>
    <row r="39" spans="1:14">
      <c r="A39" t="s">
        <v>286</v>
      </c>
      <c r="B39" s="878" t="str">
        <f>VLOOKUP(A39,EQUIPOS!A9:D154,3,FALSE)</f>
        <v>Planta de asfalto en frio</v>
      </c>
      <c r="C39" s="879"/>
      <c r="D39" s="879"/>
      <c r="E39" s="879"/>
      <c r="F39" s="879"/>
      <c r="G39" s="879"/>
      <c r="H39" s="880"/>
      <c r="I39" s="266"/>
      <c r="J39" s="267"/>
      <c r="K39" s="268">
        <f>VLOOKUP(A39,EQUIPOS!A9:D166,4,FALSE)</f>
        <v>309516.39745551429</v>
      </c>
      <c r="L39" s="269"/>
      <c r="M39" s="270">
        <v>9</v>
      </c>
      <c r="N39" s="271">
        <f t="shared" si="0"/>
        <v>34390.710828390474</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9</v>
      </c>
      <c r="N42" s="271">
        <f t="shared" si="0"/>
        <v>31880.641956266572</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9</v>
      </c>
      <c r="N43" s="271">
        <f t="shared" si="0"/>
        <v>6473.9686565831225</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85"/>
      <c r="F46" s="879"/>
      <c r="G46" s="879"/>
      <c r="H46" s="880"/>
      <c r="I46" s="36"/>
      <c r="J46" s="37"/>
      <c r="K46" s="273"/>
      <c r="L46" s="275"/>
      <c r="M46" s="276"/>
      <c r="N46" s="277"/>
    </row>
    <row r="47" spans="1:14">
      <c r="B47" s="886" t="s">
        <v>952</v>
      </c>
      <c r="C47" s="887"/>
      <c r="D47" s="887"/>
      <c r="E47" s="38"/>
      <c r="F47" s="39"/>
      <c r="G47" s="39"/>
      <c r="H47" s="40"/>
      <c r="I47" s="36"/>
      <c r="J47" s="37"/>
      <c r="K47" s="278"/>
      <c r="L47" s="275"/>
      <c r="M47" s="400">
        <v>0.1</v>
      </c>
      <c r="N47" s="343">
        <f>N81*M47</f>
        <v>1065.8882903278056</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136179.25047360003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VLOOKUP(A54,MATERIALES!A4:D640,2,FALSE)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VLOOKUP(A55,MATERIALES!A5:D641,2,FALSE)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1369</v>
      </c>
      <c r="B65" s="46" t="str">
        <f>VLOOKUP(A65,TRANSPORTE!A6:D117,3,FALSE)</f>
        <v>Transporte de Mezcla densa En Frio MDF-25</v>
      </c>
      <c r="C65" s="47"/>
      <c r="D65" s="47"/>
      <c r="E65" s="47"/>
      <c r="F65" s="47"/>
      <c r="G65" s="47"/>
      <c r="H65" s="310" t="s">
        <v>1468</v>
      </c>
      <c r="I65" s="278">
        <v>1.25</v>
      </c>
      <c r="J65" s="285">
        <v>1</v>
      </c>
      <c r="K65" s="278">
        <f>I65*J65</f>
        <v>1.25</v>
      </c>
      <c r="L65" s="916">
        <f>VLOOKUP(A65,TRANSPORTE!A6:D117,4,FALSE)</f>
        <v>1417.5203733168512</v>
      </c>
      <c r="M65" s="917"/>
      <c r="N65" s="286">
        <f>K65*L65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72</v>
      </c>
      <c r="N75" s="394">
        <f>K75/M75</f>
        <v>6954.4994444444437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10658.882903278056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242228.32108153586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48445.664216307174</v>
      </c>
      <c r="M88" s="865"/>
      <c r="N88" s="51"/>
    </row>
    <row r="89" spans="1:14">
      <c r="B89" s="89" t="s">
        <v>973</v>
      </c>
      <c r="C89" s="90"/>
      <c r="D89" s="90"/>
      <c r="E89" s="90"/>
      <c r="F89" s="90"/>
      <c r="G89" s="90"/>
      <c r="H89" s="90"/>
      <c r="I89" s="87"/>
      <c r="J89" s="88"/>
      <c r="K89" s="303">
        <v>0.05</v>
      </c>
      <c r="L89" s="864">
        <f>N83*K89</f>
        <v>12111.416054076793</v>
      </c>
      <c r="M89" s="865"/>
      <c r="N89" s="51"/>
    </row>
    <row r="90" spans="1:14" ht="15.75" thickBot="1">
      <c r="B90" s="91" t="s">
        <v>974</v>
      </c>
      <c r="C90" s="92"/>
      <c r="D90" s="92"/>
      <c r="E90" s="92"/>
      <c r="F90" s="92"/>
      <c r="G90" s="92"/>
      <c r="H90" s="92"/>
      <c r="I90" s="93"/>
      <c r="J90" s="94"/>
      <c r="K90" s="304">
        <v>0.05</v>
      </c>
      <c r="L90" s="866">
        <f>N83*K90</f>
        <v>12111.416054076793</v>
      </c>
      <c r="M90" s="867"/>
      <c r="N90" s="51"/>
    </row>
    <row r="91" spans="1:14" ht="15.75" thickBot="1">
      <c r="B91" s="829" t="s">
        <v>953</v>
      </c>
      <c r="C91" s="830"/>
      <c r="D91" s="830"/>
      <c r="E91" s="830"/>
      <c r="F91" s="830"/>
      <c r="G91" s="830"/>
      <c r="H91" s="830"/>
      <c r="I91" s="830"/>
      <c r="J91" s="830"/>
      <c r="K91" s="830"/>
      <c r="L91" s="830"/>
      <c r="M91" s="831"/>
      <c r="N91" s="52">
        <f>L88+L89+L90</f>
        <v>72668.496324460764</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314896.81740599661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1062</v>
      </c>
      <c r="C31" s="81" t="s">
        <v>1575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168</v>
      </c>
      <c r="B37" s="878" t="str">
        <f>VLOOKUP(A37,EQUIPOS!A7:D154,3,FALSE)</f>
        <v>Compactador tipo  POTENCIA: 105 HP, PESO: 6 ton</v>
      </c>
      <c r="C37" s="879"/>
      <c r="D37" s="879"/>
      <c r="E37" s="879"/>
      <c r="F37" s="879"/>
      <c r="G37" s="879"/>
      <c r="H37" s="880"/>
      <c r="I37" s="266"/>
      <c r="J37" s="267"/>
      <c r="K37" s="268">
        <f>VLOOKUP(A37,EQUIPOS!A7:D164,4,FALSE)</f>
        <v>109248.22107984019</v>
      </c>
      <c r="L37" s="269"/>
      <c r="M37" s="270">
        <v>9</v>
      </c>
      <c r="N37" s="271">
        <f t="shared" ref="N37:N43" si="0">K37/M37</f>
        <v>12138.691231093355</v>
      </c>
    </row>
    <row r="38" spans="1:14">
      <c r="A38" t="s">
        <v>173</v>
      </c>
      <c r="B38" s="878" t="str">
        <f>VLOOKUP(A38,EQUIPOS!A8:D154,3,FALSE)</f>
        <v>Compactador neumático de Potencia 70 HP, peso de 13 ton</v>
      </c>
      <c r="C38" s="879"/>
      <c r="D38" s="879"/>
      <c r="E38" s="879"/>
      <c r="F38" s="879"/>
      <c r="G38" s="879"/>
      <c r="H38" s="880"/>
      <c r="I38" s="266"/>
      <c r="J38" s="267"/>
      <c r="K38" s="268">
        <f>VLOOKUP(A38,EQUIPOS!A8:D165,4,FALSE)</f>
        <v>137965.06022183955</v>
      </c>
      <c r="L38" s="269"/>
      <c r="M38" s="270">
        <v>9</v>
      </c>
      <c r="N38" s="271">
        <f t="shared" si="0"/>
        <v>15329.451135759949</v>
      </c>
    </row>
    <row r="39" spans="1:14">
      <c r="A39" t="s">
        <v>286</v>
      </c>
      <c r="B39" s="878" t="str">
        <f>VLOOKUP(A39,EQUIPOS!A9:D154,3,FALSE)</f>
        <v>Planta de asfalto en frio</v>
      </c>
      <c r="C39" s="879"/>
      <c r="D39" s="879"/>
      <c r="E39" s="879"/>
      <c r="F39" s="879"/>
      <c r="G39" s="879"/>
      <c r="H39" s="880"/>
      <c r="I39" s="266"/>
      <c r="J39" s="267"/>
      <c r="K39" s="268">
        <f>VLOOKUP(A39,EQUIPOS!A9:D166,4,FALSE)</f>
        <v>309516.39745551429</v>
      </c>
      <c r="L39" s="269"/>
      <c r="M39" s="270">
        <v>9</v>
      </c>
      <c r="N39" s="271">
        <f t="shared" si="0"/>
        <v>34390.710828390474</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9</v>
      </c>
      <c r="N42" s="271">
        <f t="shared" si="0"/>
        <v>31880.641956266572</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9</v>
      </c>
      <c r="N43" s="271">
        <f t="shared" si="0"/>
        <v>6473.9686565831225</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85"/>
      <c r="F46" s="879"/>
      <c r="G46" s="879"/>
      <c r="H46" s="880"/>
      <c r="I46" s="36"/>
      <c r="J46" s="37"/>
      <c r="K46" s="273"/>
      <c r="L46" s="275"/>
      <c r="M46" s="276"/>
      <c r="N46" s="277"/>
    </row>
    <row r="47" spans="1:14">
      <c r="B47" s="886" t="s">
        <v>952</v>
      </c>
      <c r="C47" s="887"/>
      <c r="D47" s="887"/>
      <c r="E47" s="38"/>
      <c r="F47" s="39"/>
      <c r="G47" s="39"/>
      <c r="H47" s="40"/>
      <c r="I47" s="36"/>
      <c r="J47" s="37"/>
      <c r="K47" s="278"/>
      <c r="L47" s="275"/>
      <c r="M47" s="400">
        <v>0.1</v>
      </c>
      <c r="N47" s="343">
        <f>N81*M47</f>
        <v>1065.8882903278056</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136179.25047360003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410">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v>1.4</v>
      </c>
      <c r="L64" s="916">
        <f>VLOOKUP(A64,TRANSPORTE!A5:D117,4,FALSE)</f>
        <v>1417.5203733168512</v>
      </c>
      <c r="M64" s="917"/>
      <c r="N64" s="286">
        <f>K64*L64</f>
        <v>1984.5285226435915</v>
      </c>
    </row>
    <row r="65" spans="1:15">
      <c r="A65" t="s">
        <v>1349</v>
      </c>
      <c r="B65" s="46" t="str">
        <f>VLOOKUP(A65,TRANSPORTE!A6:D117,3,FALSE)</f>
        <v>Transporte de Mezcla en Frio DMF-19</v>
      </c>
      <c r="C65" s="47"/>
      <c r="D65" s="47"/>
      <c r="E65" s="47"/>
      <c r="F65" s="47"/>
      <c r="G65" s="47"/>
      <c r="H65" s="310" t="s">
        <v>1468</v>
      </c>
      <c r="I65" s="278">
        <v>1.25</v>
      </c>
      <c r="J65" s="285">
        <v>1</v>
      </c>
      <c r="K65" s="278">
        <v>1.25</v>
      </c>
      <c r="L65" s="916">
        <f>VLOOKUP(A65,TRANSPORTE!A6:D117,4,FALSE)</f>
        <v>1417.5203733168512</v>
      </c>
      <c r="M65" s="917"/>
      <c r="N65" s="286">
        <f>K65*L65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72</v>
      </c>
      <c r="N75" s="394">
        <f>K75/M75</f>
        <v>6954.4994444444437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10658.882903278056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242228.32108153586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48445.664216307174</v>
      </c>
      <c r="M88" s="865"/>
      <c r="N88" s="51"/>
    </row>
    <row r="89" spans="1:14">
      <c r="B89" s="89" t="s">
        <v>973</v>
      </c>
      <c r="C89" s="90"/>
      <c r="D89" s="90"/>
      <c r="E89" s="90"/>
      <c r="F89" s="90"/>
      <c r="G89" s="90"/>
      <c r="H89" s="90"/>
      <c r="I89" s="87"/>
      <c r="J89" s="88"/>
      <c r="K89" s="303">
        <v>0.05</v>
      </c>
      <c r="L89" s="864">
        <f>N83*K89</f>
        <v>12111.416054076793</v>
      </c>
      <c r="M89" s="865"/>
      <c r="N89" s="51"/>
    </row>
    <row r="90" spans="1:14" ht="15.75" thickBot="1">
      <c r="B90" s="91" t="s">
        <v>974</v>
      </c>
      <c r="C90" s="92"/>
      <c r="D90" s="92"/>
      <c r="E90" s="92"/>
      <c r="F90" s="92"/>
      <c r="G90" s="92"/>
      <c r="H90" s="92"/>
      <c r="I90" s="93"/>
      <c r="J90" s="94"/>
      <c r="K90" s="304">
        <v>0.05</v>
      </c>
      <c r="L90" s="866">
        <f>N83*K90</f>
        <v>12111.416054076793</v>
      </c>
      <c r="M90" s="867"/>
      <c r="N90" s="51"/>
    </row>
    <row r="91" spans="1:14" ht="15.75" thickBot="1">
      <c r="B91" s="829" t="s">
        <v>953</v>
      </c>
      <c r="C91" s="830"/>
      <c r="D91" s="830"/>
      <c r="E91" s="830"/>
      <c r="F91" s="830"/>
      <c r="G91" s="830"/>
      <c r="H91" s="830"/>
      <c r="I91" s="830"/>
      <c r="J91" s="830"/>
      <c r="K91" s="830"/>
      <c r="L91" s="830"/>
      <c r="M91" s="831"/>
      <c r="N91" s="52">
        <f>L88+L89+L90</f>
        <v>72668.496324460764</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52">
        <f>N83+N91</f>
        <v>314896.81740599661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1063</v>
      </c>
      <c r="C31" s="81" t="s">
        <v>1576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168</v>
      </c>
      <c r="B37" s="878" t="str">
        <f>VLOOKUP(A37,EQUIPOS!A7:D154,3,FALSE)</f>
        <v>Compactador tipo  POTENCIA: 105 HP, PESO: 6 ton</v>
      </c>
      <c r="C37" s="879"/>
      <c r="D37" s="879"/>
      <c r="E37" s="879"/>
      <c r="F37" s="879"/>
      <c r="G37" s="879"/>
      <c r="H37" s="880"/>
      <c r="I37" s="266"/>
      <c r="J37" s="267"/>
      <c r="K37" s="268">
        <f>VLOOKUP(A37,EQUIPOS!A7:D164,4,FALSE)</f>
        <v>109248.22107984019</v>
      </c>
      <c r="L37" s="269"/>
      <c r="M37" s="270">
        <v>7</v>
      </c>
      <c r="N37" s="271">
        <f t="shared" ref="N37:N43" si="0">K37/M37</f>
        <v>15606.888725691457</v>
      </c>
    </row>
    <row r="38" spans="1:14">
      <c r="A38" t="s">
        <v>173</v>
      </c>
      <c r="B38" s="878" t="str">
        <f>VLOOKUP(A38,EQUIPOS!A8:D154,3,FALSE)</f>
        <v>Compactador neumático de Potencia 70 HP, peso de 13 ton</v>
      </c>
      <c r="C38" s="879"/>
      <c r="D38" s="879"/>
      <c r="E38" s="879"/>
      <c r="F38" s="879"/>
      <c r="G38" s="879"/>
      <c r="H38" s="880"/>
      <c r="I38" s="266"/>
      <c r="J38" s="267"/>
      <c r="K38" s="268">
        <f>VLOOKUP(A38,EQUIPOS!A8:D165,4,FALSE)</f>
        <v>137965.06022183955</v>
      </c>
      <c r="L38" s="269"/>
      <c r="M38" s="270">
        <v>7</v>
      </c>
      <c r="N38" s="271">
        <f t="shared" si="0"/>
        <v>19709.294317405649</v>
      </c>
    </row>
    <row r="39" spans="1:14">
      <c r="A39" t="s">
        <v>286</v>
      </c>
      <c r="B39" s="878" t="str">
        <f>VLOOKUP(A39,EQUIPOS!A9:D154,3,FALSE)</f>
        <v>Planta de asfalto en frio</v>
      </c>
      <c r="C39" s="879"/>
      <c r="D39" s="879"/>
      <c r="E39" s="879"/>
      <c r="F39" s="879"/>
      <c r="G39" s="879"/>
      <c r="H39" s="880"/>
      <c r="I39" s="266"/>
      <c r="J39" s="267"/>
      <c r="K39" s="268">
        <f>VLOOKUP(A39,EQUIPOS!A9:D166,4,FALSE)</f>
        <v>309516.39745551429</v>
      </c>
      <c r="L39" s="269"/>
      <c r="M39" s="270">
        <v>9</v>
      </c>
      <c r="N39" s="271">
        <f t="shared" si="0"/>
        <v>34390.710828390474</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7</v>
      </c>
      <c r="N42" s="271">
        <f t="shared" si="0"/>
        <v>40989.396800914161</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9</v>
      </c>
      <c r="N43" s="271">
        <f t="shared" si="0"/>
        <v>6473.9686565831225</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85"/>
      <c r="F46" s="879"/>
      <c r="G46" s="879"/>
      <c r="H46" s="880"/>
      <c r="I46" s="36"/>
      <c r="J46" s="37"/>
      <c r="K46" s="273"/>
      <c r="L46" s="275"/>
      <c r="M46" s="276"/>
      <c r="N46" s="277"/>
    </row>
    <row r="47" spans="1:14">
      <c r="B47" s="886" t="s">
        <v>952</v>
      </c>
      <c r="C47" s="887"/>
      <c r="D47" s="887"/>
      <c r="E47" s="38"/>
      <c r="F47" s="39"/>
      <c r="G47" s="39"/>
      <c r="H47" s="40"/>
      <c r="I47" s="36"/>
      <c r="J47" s="37"/>
      <c r="K47" s="278"/>
      <c r="L47" s="275"/>
      <c r="M47" s="400">
        <v>0.1</v>
      </c>
      <c r="N47" s="343">
        <f>N81*M47</f>
        <v>1218.1580460889206</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153288.31575025251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1343</v>
      </c>
      <c r="B65" s="46" t="str">
        <f>VLOOKUP(A65,TRANSPORTE!A5:D117,3,FALSE)</f>
        <v>Transporte de Mezcla Densa para Bacheo</v>
      </c>
      <c r="C65" s="47"/>
      <c r="D65" s="47"/>
      <c r="E65" s="47"/>
      <c r="F65" s="47"/>
      <c r="G65" s="47"/>
      <c r="H65" s="310" t="s">
        <v>1468</v>
      </c>
      <c r="I65" s="278">
        <v>1.25</v>
      </c>
      <c r="J65" s="278">
        <v>1</v>
      </c>
      <c r="K65" s="278">
        <f>I65*J65</f>
        <v>1.25</v>
      </c>
      <c r="L65" s="288"/>
      <c r="M65" s="289">
        <f>VLOOKUP(A64,TRANSPORTE!A5:D117,4,FALSE)</f>
        <v>1417.5203733168512</v>
      </c>
      <c r="N65" s="411">
        <f>K65*M65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63</v>
      </c>
      <c r="N75" s="394">
        <f>K75/M75</f>
        <v>7947.9993650793649</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63</v>
      </c>
      <c r="N76" s="394">
        <f>K76/M76</f>
        <v>1693.4324383239361</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63</v>
      </c>
      <c r="N77" s="394">
        <f>K77/M77</f>
        <v>2540.1486574859041</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12181.580460889205</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260860.08391579951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52172.016783159903</v>
      </c>
      <c r="M88" s="865"/>
      <c r="N88" s="51"/>
    </row>
    <row r="89" spans="1:14">
      <c r="B89" s="89" t="s">
        <v>973</v>
      </c>
      <c r="C89" s="90"/>
      <c r="D89" s="90"/>
      <c r="E89" s="90"/>
      <c r="F89" s="90"/>
      <c r="G89" s="90"/>
      <c r="H89" s="90"/>
      <c r="I89" s="87"/>
      <c r="J89" s="88"/>
      <c r="K89" s="303">
        <v>0.05</v>
      </c>
      <c r="L89" s="864">
        <f>N83*K89</f>
        <v>13043.004195789976</v>
      </c>
      <c r="M89" s="865"/>
      <c r="N89" s="51"/>
    </row>
    <row r="90" spans="1:14" ht="15.75" thickBot="1">
      <c r="B90" s="91" t="s">
        <v>974</v>
      </c>
      <c r="C90" s="92"/>
      <c r="D90" s="92"/>
      <c r="E90" s="92"/>
      <c r="F90" s="92"/>
      <c r="G90" s="92"/>
      <c r="H90" s="92"/>
      <c r="I90" s="93"/>
      <c r="J90" s="94"/>
      <c r="K90" s="304">
        <v>0.05</v>
      </c>
      <c r="L90" s="866">
        <f>N83*K90</f>
        <v>13043.004195789976</v>
      </c>
      <c r="M90" s="867"/>
      <c r="N90" s="51"/>
    </row>
    <row r="91" spans="1:14" ht="15.75" thickBot="1">
      <c r="B91" s="829" t="s">
        <v>953</v>
      </c>
      <c r="C91" s="830"/>
      <c r="D91" s="830"/>
      <c r="E91" s="830"/>
      <c r="F91" s="830"/>
      <c r="G91" s="830"/>
      <c r="H91" s="830"/>
      <c r="I91" s="830"/>
      <c r="J91" s="830"/>
      <c r="K91" s="830"/>
      <c r="L91" s="830"/>
      <c r="M91" s="831"/>
      <c r="N91" s="52">
        <f>L88+L89+L90</f>
        <v>78258.025174739858</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339118.10909053939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1064</v>
      </c>
      <c r="C31" s="81" t="s">
        <v>1577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9</v>
      </c>
      <c r="N37" s="271">
        <f t="shared" ref="N37:N43" si="0">K37/M37</f>
        <v>15329.451135759949</v>
      </c>
    </row>
    <row r="38" spans="1:14">
      <c r="A38" t="s">
        <v>168</v>
      </c>
      <c r="B38" s="878" t="str">
        <f>VLOOKUP(A38,EQUIPOS!A8:D154,3,FALSE)</f>
        <v>Compactador tipo  POTENCIA: 105 HP, PESO: 6 ton</v>
      </c>
      <c r="C38" s="879"/>
      <c r="D38" s="879"/>
      <c r="E38" s="879"/>
      <c r="F38" s="879"/>
      <c r="G38" s="879"/>
      <c r="H38" s="880"/>
      <c r="I38" s="266"/>
      <c r="J38" s="267"/>
      <c r="K38" s="268">
        <f>VLOOKUP(A38,EQUIPOS!A8:D165,4,FALSE)</f>
        <v>109248.22107984019</v>
      </c>
      <c r="L38" s="269"/>
      <c r="M38" s="270">
        <v>9</v>
      </c>
      <c r="N38" s="271">
        <f t="shared" si="0"/>
        <v>12138.691231093355</v>
      </c>
    </row>
    <row r="39" spans="1:14">
      <c r="A39" t="s">
        <v>286</v>
      </c>
      <c r="B39" s="878" t="str">
        <f>VLOOKUP(A39,EQUIPOS!A9:D154,3,FALSE)</f>
        <v>Planta de asfalto en frio</v>
      </c>
      <c r="C39" s="879"/>
      <c r="D39" s="879"/>
      <c r="E39" s="879"/>
      <c r="F39" s="879"/>
      <c r="G39" s="879"/>
      <c r="H39" s="880"/>
      <c r="I39" s="266"/>
      <c r="J39" s="267"/>
      <c r="K39" s="268">
        <f>VLOOKUP(A39,EQUIPOS!A9:D166,4,FALSE)</f>
        <v>309516.39745551429</v>
      </c>
      <c r="L39" s="269"/>
      <c r="M39" s="270">
        <v>9</v>
      </c>
      <c r="N39" s="271">
        <f t="shared" si="0"/>
        <v>34390.710828390474</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9</v>
      </c>
      <c r="N42" s="271">
        <f t="shared" si="0"/>
        <v>31880.641956266572</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9</v>
      </c>
      <c r="N43" s="271">
        <f t="shared" si="0"/>
        <v>6473.9686565831225</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79"/>
      <c r="F46" s="879"/>
      <c r="G46" s="879"/>
      <c r="H46" s="880"/>
      <c r="I46" s="36"/>
      <c r="J46" s="37"/>
      <c r="K46" s="273"/>
      <c r="L46" s="275"/>
      <c r="M46" s="276"/>
      <c r="N46" s="277"/>
    </row>
    <row r="47" spans="1:14">
      <c r="B47" s="886" t="s">
        <v>952</v>
      </c>
      <c r="C47" s="964"/>
      <c r="D47" s="964"/>
      <c r="E47" s="38"/>
      <c r="F47" s="39"/>
      <c r="G47" s="39"/>
      <c r="H47" s="40"/>
      <c r="I47" s="36"/>
      <c r="J47" s="37"/>
      <c r="K47" s="278"/>
      <c r="L47" s="275"/>
      <c r="M47" s="400">
        <v>0.1</v>
      </c>
      <c r="N47" s="343">
        <f>N81*M47</f>
        <v>1065.8882903278056</v>
      </c>
    </row>
    <row r="48" spans="1:14" ht="15.75" thickBot="1">
      <c r="B48" s="965"/>
      <c r="C48" s="966"/>
      <c r="D48" s="966"/>
      <c r="E48" s="966"/>
      <c r="F48" s="966"/>
      <c r="G48" s="966"/>
      <c r="H48" s="967"/>
      <c r="I48" s="888"/>
      <c r="J48" s="889"/>
      <c r="K48" s="41"/>
      <c r="L48" s="890"/>
      <c r="M48" s="968"/>
      <c r="N48" s="105"/>
    </row>
    <row r="49" spans="1:14" ht="15.75" thickBot="1">
      <c r="B49" s="829" t="s">
        <v>953</v>
      </c>
      <c r="C49" s="830"/>
      <c r="D49" s="830"/>
      <c r="E49" s="830"/>
      <c r="F49" s="830"/>
      <c r="G49" s="830"/>
      <c r="H49" s="830"/>
      <c r="I49" s="830"/>
      <c r="J49" s="830"/>
      <c r="K49" s="830"/>
      <c r="L49" s="830"/>
      <c r="M49" s="831"/>
      <c r="N49" s="393">
        <f>SUM(N36:N48)</f>
        <v>136179.25047360003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1350</v>
      </c>
      <c r="B65" s="46" t="str">
        <f>VLOOKUP(A65,TRANSPORTE!A6:D117,3,FALSE)</f>
        <v>Transporte de Mezcla en Frio  MAF-19</v>
      </c>
      <c r="C65" s="47"/>
      <c r="D65" s="47"/>
      <c r="E65" s="47"/>
      <c r="F65" s="47"/>
      <c r="G65" s="47"/>
      <c r="H65" s="310" t="s">
        <v>1468</v>
      </c>
      <c r="I65" s="278">
        <v>1.25</v>
      </c>
      <c r="J65" s="285">
        <v>1</v>
      </c>
      <c r="K65" s="278">
        <f>I65*J65</f>
        <v>1.25</v>
      </c>
      <c r="L65" s="916">
        <f>VLOOKUP(A65,TRANSPORTE!A6:D117,4,FALSE)</f>
        <v>1417.5203733168512</v>
      </c>
      <c r="M65" s="917"/>
      <c r="N65" s="286">
        <f>K65*L65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72</v>
      </c>
      <c r="N75" s="394">
        <f>K75/M75</f>
        <v>6954.4994444444437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10658.882903278056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242228.32108153586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48445.664216307174</v>
      </c>
      <c r="M88" s="865"/>
      <c r="N88" s="51"/>
    </row>
    <row r="89" spans="1:14">
      <c r="B89" s="89" t="s">
        <v>973</v>
      </c>
      <c r="C89" s="90"/>
      <c r="D89" s="90"/>
      <c r="E89" s="90"/>
      <c r="F89" s="90"/>
      <c r="G89" s="90"/>
      <c r="H89" s="90"/>
      <c r="I89" s="87"/>
      <c r="J89" s="88"/>
      <c r="K89" s="303">
        <v>0.05</v>
      </c>
      <c r="L89" s="864">
        <f>N83*K89</f>
        <v>12111.416054076793</v>
      </c>
      <c r="M89" s="865"/>
      <c r="N89" s="51"/>
    </row>
    <row r="90" spans="1:14" ht="15.75" thickBot="1">
      <c r="B90" s="91" t="s">
        <v>974</v>
      </c>
      <c r="C90" s="92"/>
      <c r="D90" s="92"/>
      <c r="E90" s="92"/>
      <c r="F90" s="92"/>
      <c r="G90" s="92"/>
      <c r="H90" s="92"/>
      <c r="I90" s="93"/>
      <c r="J90" s="94"/>
      <c r="K90" s="304">
        <v>0.05</v>
      </c>
      <c r="L90" s="866">
        <f>N83*K90</f>
        <v>12111.416054076793</v>
      </c>
      <c r="M90" s="867"/>
      <c r="N90" s="51"/>
    </row>
    <row r="91" spans="1:14" ht="15.75" thickBot="1">
      <c r="B91" s="829" t="s">
        <v>953</v>
      </c>
      <c r="C91" s="830"/>
      <c r="D91" s="830"/>
      <c r="E91" s="830"/>
      <c r="F91" s="830"/>
      <c r="G91" s="830"/>
      <c r="H91" s="830"/>
      <c r="I91" s="830"/>
      <c r="J91" s="830"/>
      <c r="K91" s="830"/>
      <c r="L91" s="830"/>
      <c r="M91" s="831"/>
      <c r="N91" s="52">
        <f>L88+L89+L90</f>
        <v>72668.496324460764</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314896.81740599661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1065</v>
      </c>
      <c r="C31" s="81" t="s">
        <v>1578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9</v>
      </c>
      <c r="N37" s="271">
        <f t="shared" ref="N37:N43" si="0">K37/M37</f>
        <v>15329.451135759949</v>
      </c>
    </row>
    <row r="38" spans="1:14">
      <c r="A38" t="s">
        <v>168</v>
      </c>
      <c r="B38" s="878" t="str">
        <f>VLOOKUP(A38,EQUIPOS!A8:D154,3,FALSE)</f>
        <v>Compactador tipo  POTENCIA: 105 HP, PESO: 6 ton</v>
      </c>
      <c r="C38" s="879"/>
      <c r="D38" s="879"/>
      <c r="E38" s="879"/>
      <c r="F38" s="879"/>
      <c r="G38" s="879"/>
      <c r="H38" s="880"/>
      <c r="I38" s="266"/>
      <c r="J38" s="267"/>
      <c r="K38" s="268">
        <f>VLOOKUP(A38,EQUIPOS!A8:D165,4,FALSE)</f>
        <v>109248.22107984019</v>
      </c>
      <c r="L38" s="269"/>
      <c r="M38" s="270">
        <v>9</v>
      </c>
      <c r="N38" s="271">
        <f t="shared" si="0"/>
        <v>12138.691231093355</v>
      </c>
    </row>
    <row r="39" spans="1:14">
      <c r="A39" t="s">
        <v>286</v>
      </c>
      <c r="B39" s="878" t="str">
        <f>VLOOKUP(A39,EQUIPOS!A9:D154,3,FALSE)</f>
        <v>Planta de asfalto en frio</v>
      </c>
      <c r="C39" s="879"/>
      <c r="D39" s="879"/>
      <c r="E39" s="879"/>
      <c r="F39" s="879"/>
      <c r="G39" s="879"/>
      <c r="H39" s="880"/>
      <c r="I39" s="266"/>
      <c r="J39" s="267"/>
      <c r="K39" s="268">
        <f>VLOOKUP(A39,EQUIPOS!A9:D166,4,FALSE)</f>
        <v>309516.39745551429</v>
      </c>
      <c r="L39" s="269"/>
      <c r="M39" s="270">
        <v>9</v>
      </c>
      <c r="N39" s="271">
        <f t="shared" si="0"/>
        <v>34390.710828390474</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9</v>
      </c>
      <c r="N42" s="271">
        <f t="shared" si="0"/>
        <v>31880.641956266572</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9</v>
      </c>
      <c r="N43" s="271">
        <f t="shared" si="0"/>
        <v>6473.9686565831225</v>
      </c>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1065.8882903278056</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136179.25047360003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64113.698143351467</v>
      </c>
      <c r="N53" s="271">
        <f>K53*M53</f>
        <v>89759.177400692046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74.983252587043793</v>
      </c>
      <c r="N54" s="271">
        <f>K54*M54</f>
        <v>1874.5813146760947</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91633.758715368138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6">
        <f>VLOOKUP(A63,TRANSPORTE!A5:D117,4,FALSE)</f>
        <v>1417.5203733168512</v>
      </c>
      <c r="M63" s="917"/>
      <c r="N63" s="286">
        <f>K63*L63</f>
        <v>1984.5285226435915</v>
      </c>
    </row>
    <row r="64" spans="1:14">
      <c r="A64" t="s">
        <v>1357</v>
      </c>
      <c r="B64" s="46" t="str">
        <f>VLOOKUP(A64,TRANSPORTE!A6:D117,3,FALSE)</f>
        <v>Transporte de Mezcla Abierta en Frio MAF-25</v>
      </c>
      <c r="C64" s="47"/>
      <c r="D64" s="47"/>
      <c r="E64" s="47"/>
      <c r="F64" s="47"/>
      <c r="G64" s="47"/>
      <c r="H64" s="310" t="s">
        <v>1468</v>
      </c>
      <c r="I64" s="278">
        <v>1.25</v>
      </c>
      <c r="J64" s="285">
        <v>1</v>
      </c>
      <c r="K64" s="278">
        <f>I64*J64</f>
        <v>1.25</v>
      </c>
      <c r="L64" s="916">
        <f>VLOOKUP(A64,TRANSPORTE!A6:D117,4,FALSE)</f>
        <v>1417.5203733168512</v>
      </c>
      <c r="M64" s="917"/>
      <c r="N64" s="286">
        <f>K64*L64</f>
        <v>1771.9004666460639</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3756.4289892896554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8">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10658.882903278056</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242228.32108153586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48445.664216307174</v>
      </c>
      <c r="M87" s="865"/>
      <c r="N87" s="51"/>
    </row>
    <row r="88" spans="1:14">
      <c r="B88" s="89" t="s">
        <v>973</v>
      </c>
      <c r="C88" s="90"/>
      <c r="D88" s="90"/>
      <c r="E88" s="90"/>
      <c r="F88" s="90"/>
      <c r="G88" s="90"/>
      <c r="H88" s="90"/>
      <c r="I88" s="87"/>
      <c r="J88" s="88"/>
      <c r="K88" s="303">
        <v>0.05</v>
      </c>
      <c r="L88" s="864">
        <f>N82*K88</f>
        <v>12111.416054076793</v>
      </c>
      <c r="M88" s="865"/>
      <c r="N88" s="51"/>
    </row>
    <row r="89" spans="1:14" ht="15.75" thickBot="1">
      <c r="B89" s="91" t="s">
        <v>974</v>
      </c>
      <c r="C89" s="92"/>
      <c r="D89" s="92"/>
      <c r="E89" s="92"/>
      <c r="F89" s="92"/>
      <c r="G89" s="92"/>
      <c r="H89" s="92"/>
      <c r="I89" s="93"/>
      <c r="J89" s="94"/>
      <c r="K89" s="304">
        <v>0.05</v>
      </c>
      <c r="L89" s="866">
        <f>N82*K89</f>
        <v>12111.416054076793</v>
      </c>
      <c r="M89" s="867"/>
      <c r="N89" s="51"/>
    </row>
    <row r="90" spans="1:14" ht="15.75" thickBot="1">
      <c r="B90" s="829" t="s">
        <v>953</v>
      </c>
      <c r="C90" s="830"/>
      <c r="D90" s="830"/>
      <c r="E90" s="830"/>
      <c r="F90" s="830"/>
      <c r="G90" s="830"/>
      <c r="H90" s="830"/>
      <c r="I90" s="830"/>
      <c r="J90" s="830"/>
      <c r="K90" s="830"/>
      <c r="L90" s="830"/>
      <c r="M90" s="831"/>
      <c r="N90" s="52">
        <f>L87+L88+L89</f>
        <v>72668.496324460764</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314896.81740599661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1066</v>
      </c>
      <c r="C31" s="81" t="s">
        <v>1579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9</v>
      </c>
      <c r="N37" s="271">
        <f t="shared" ref="N37:N43" si="0">K37/M37</f>
        <v>15329.451135759949</v>
      </c>
    </row>
    <row r="38" spans="1:14">
      <c r="A38" t="s">
        <v>168</v>
      </c>
      <c r="B38" s="878" t="str">
        <f>VLOOKUP(A38,EQUIPOS!A8:D154,3,FALSE)</f>
        <v>Compactador tipo  POTENCIA: 105 HP, PESO: 6 ton</v>
      </c>
      <c r="C38" s="879"/>
      <c r="D38" s="879"/>
      <c r="E38" s="879"/>
      <c r="F38" s="879"/>
      <c r="G38" s="879"/>
      <c r="H38" s="880"/>
      <c r="I38" s="266"/>
      <c r="J38" s="267"/>
      <c r="K38" s="268">
        <f>VLOOKUP(A38,EQUIPOS!A8:D165,4,FALSE)</f>
        <v>109248.22107984019</v>
      </c>
      <c r="L38" s="269"/>
      <c r="M38" s="270">
        <v>9</v>
      </c>
      <c r="N38" s="271">
        <f t="shared" si="0"/>
        <v>12138.691231093355</v>
      </c>
    </row>
    <row r="39" spans="1:14">
      <c r="A39" t="s">
        <v>286</v>
      </c>
      <c r="B39" s="878" t="str">
        <f>VLOOKUP(A39,EQUIPOS!A9:D154,3,FALSE)</f>
        <v>Planta de asfalto en frio</v>
      </c>
      <c r="C39" s="879"/>
      <c r="D39" s="879"/>
      <c r="E39" s="879"/>
      <c r="F39" s="879"/>
      <c r="G39" s="879"/>
      <c r="H39" s="880"/>
      <c r="I39" s="266"/>
      <c r="J39" s="267"/>
      <c r="K39" s="268">
        <f>VLOOKUP(A39,EQUIPOS!A9:D166,4,FALSE)</f>
        <v>309516.39745551429</v>
      </c>
      <c r="L39" s="269"/>
      <c r="M39" s="270">
        <v>9</v>
      </c>
      <c r="N39" s="271">
        <f t="shared" si="0"/>
        <v>34390.710828390474</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9</v>
      </c>
      <c r="N42" s="271">
        <f t="shared" si="0"/>
        <v>31880.641956266572</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9</v>
      </c>
      <c r="N43" s="271">
        <f t="shared" si="0"/>
        <v>6473.9686565831225</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79"/>
      <c r="F46" s="879"/>
      <c r="G46" s="879"/>
      <c r="H46" s="880"/>
      <c r="I46" s="36"/>
      <c r="J46" s="37"/>
      <c r="K46" s="273"/>
      <c r="L46" s="275"/>
      <c r="M46" s="276"/>
      <c r="N46" s="277"/>
    </row>
    <row r="47" spans="1:14">
      <c r="B47" s="886" t="s">
        <v>952</v>
      </c>
      <c r="C47" s="964"/>
      <c r="D47" s="964"/>
      <c r="E47" s="38"/>
      <c r="F47" s="39"/>
      <c r="G47" s="39"/>
      <c r="H47" s="40"/>
      <c r="I47" s="36"/>
      <c r="J47" s="37"/>
      <c r="K47" s="278"/>
      <c r="L47" s="275"/>
      <c r="M47" s="400">
        <v>0.1</v>
      </c>
      <c r="N47" s="343">
        <f>N81*M47</f>
        <v>1065.8882903278056</v>
      </c>
    </row>
    <row r="48" spans="1:14" ht="15.75" thickBot="1">
      <c r="B48" s="965"/>
      <c r="C48" s="966"/>
      <c r="D48" s="966"/>
      <c r="E48" s="966"/>
      <c r="F48" s="966"/>
      <c r="G48" s="966"/>
      <c r="H48" s="967"/>
      <c r="I48" s="888"/>
      <c r="J48" s="889"/>
      <c r="K48" s="41"/>
      <c r="L48" s="890"/>
      <c r="M48" s="968"/>
      <c r="N48" s="105"/>
    </row>
    <row r="49" spans="1:14" ht="15.75" thickBot="1">
      <c r="B49" s="829" t="s">
        <v>953</v>
      </c>
      <c r="C49" s="830"/>
      <c r="D49" s="830"/>
      <c r="E49" s="830"/>
      <c r="F49" s="830"/>
      <c r="G49" s="830"/>
      <c r="H49" s="830"/>
      <c r="I49" s="830"/>
      <c r="J49" s="830"/>
      <c r="K49" s="830"/>
      <c r="L49" s="830"/>
      <c r="M49" s="831"/>
      <c r="N49" s="393">
        <f>SUM(N36:N48)</f>
        <v>136179.25047360003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1352</v>
      </c>
      <c r="B65" s="46" t="str">
        <f>VLOOKUP(A65,TRANSPORTE!A6:D117,3,FALSE)</f>
        <v xml:space="preserve">Transporte de Mezcla Abierta en Frio MAF-38 </v>
      </c>
      <c r="C65" s="47"/>
      <c r="D65" s="47"/>
      <c r="E65" s="47"/>
      <c r="F65" s="47"/>
      <c r="G65" s="47"/>
      <c r="H65" s="310" t="s">
        <v>1468</v>
      </c>
      <c r="I65" s="278">
        <v>1.25</v>
      </c>
      <c r="J65" s="285">
        <v>1</v>
      </c>
      <c r="K65" s="278">
        <f>I65*J65</f>
        <v>1.25</v>
      </c>
      <c r="L65" s="916">
        <f>VLOOKUP(A65,TRANSPORTE!A6:D117,4,FALSE)</f>
        <v>1417.5203733168512</v>
      </c>
      <c r="M65" s="917"/>
      <c r="N65" s="286">
        <f>K65*L65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72</v>
      </c>
      <c r="N75" s="394">
        <f>K75/M75</f>
        <v>6954.4994444444437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10658.882903278056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242228.32108153586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48445.664216307174</v>
      </c>
      <c r="M88" s="865"/>
      <c r="N88" s="51"/>
    </row>
    <row r="89" spans="1:14">
      <c r="B89" s="89" t="s">
        <v>973</v>
      </c>
      <c r="C89" s="90"/>
      <c r="D89" s="90"/>
      <c r="E89" s="90"/>
      <c r="F89" s="90"/>
      <c r="G89" s="90"/>
      <c r="H89" s="90"/>
      <c r="I89" s="87"/>
      <c r="J89" s="88"/>
      <c r="K89" s="303">
        <v>0.05</v>
      </c>
      <c r="L89" s="864">
        <f>N83*K89</f>
        <v>12111.416054076793</v>
      </c>
      <c r="M89" s="865"/>
      <c r="N89" s="51"/>
    </row>
    <row r="90" spans="1:14" ht="15.75" thickBot="1">
      <c r="B90" s="91" t="s">
        <v>974</v>
      </c>
      <c r="C90" s="92"/>
      <c r="D90" s="92"/>
      <c r="E90" s="92"/>
      <c r="F90" s="92"/>
      <c r="G90" s="92"/>
      <c r="H90" s="92"/>
      <c r="I90" s="93"/>
      <c r="J90" s="94"/>
      <c r="K90" s="304">
        <v>0.05</v>
      </c>
      <c r="L90" s="866">
        <f>N83*K90</f>
        <v>12111.416054076793</v>
      </c>
      <c r="M90" s="867"/>
      <c r="N90" s="51"/>
    </row>
    <row r="91" spans="1:14" ht="15.75" thickBot="1">
      <c r="B91" s="829" t="s">
        <v>953</v>
      </c>
      <c r="C91" s="830"/>
      <c r="D91" s="830"/>
      <c r="E91" s="830"/>
      <c r="F91" s="830"/>
      <c r="G91" s="830"/>
      <c r="H91" s="830"/>
      <c r="I91" s="830"/>
      <c r="J91" s="830"/>
      <c r="K91" s="830"/>
      <c r="L91" s="830"/>
      <c r="M91" s="831"/>
      <c r="N91" s="52">
        <f>L88+L89+L90</f>
        <v>72668.496324460764</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314896.81740599661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 customHeight="1" thickBot="1">
      <c r="A31" t="s">
        <v>1845</v>
      </c>
      <c r="B31" s="80" t="s">
        <v>1067</v>
      </c>
      <c r="C31" s="969" t="s">
        <v>1580</v>
      </c>
      <c r="D31" s="969"/>
      <c r="E31" s="969"/>
      <c r="F31" s="970"/>
      <c r="G31" s="970"/>
      <c r="H31" s="970"/>
      <c r="I31" s="970"/>
      <c r="J31" s="970"/>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7</v>
      </c>
      <c r="N37" s="271">
        <f t="shared" ref="N37:N43" si="0">K37/M37</f>
        <v>19709.294317405649</v>
      </c>
    </row>
    <row r="38" spans="1:14">
      <c r="A38" t="s">
        <v>168</v>
      </c>
      <c r="B38" s="878" t="str">
        <f>VLOOKUP(A38,EQUIPOS!A8:D154,3,FALSE)</f>
        <v>Compactador tipo  POTENCIA: 105 HP, PESO: 6 ton</v>
      </c>
      <c r="C38" s="879"/>
      <c r="D38" s="879"/>
      <c r="E38" s="879"/>
      <c r="F38" s="879"/>
      <c r="G38" s="879"/>
      <c r="H38" s="880"/>
      <c r="I38" s="266"/>
      <c r="J38" s="267"/>
      <c r="K38" s="268">
        <f>VLOOKUP(A38,EQUIPOS!A8:D165,4,FALSE)</f>
        <v>109248.22107984019</v>
      </c>
      <c r="L38" s="269"/>
      <c r="M38" s="270">
        <v>7</v>
      </c>
      <c r="N38" s="271">
        <f t="shared" si="0"/>
        <v>15606.888725691457</v>
      </c>
    </row>
    <row r="39" spans="1:14">
      <c r="A39" t="s">
        <v>286</v>
      </c>
      <c r="B39" s="878" t="str">
        <f>VLOOKUP(A39,EQUIPOS!A9:D154,3,FALSE)</f>
        <v>Planta de asfalto en frio</v>
      </c>
      <c r="C39" s="879"/>
      <c r="D39" s="879"/>
      <c r="E39" s="879"/>
      <c r="F39" s="879"/>
      <c r="G39" s="879"/>
      <c r="H39" s="880"/>
      <c r="I39" s="266"/>
      <c r="J39" s="267"/>
      <c r="K39" s="268">
        <f>VLOOKUP(A39,EQUIPOS!A9:D166,4,FALSE)</f>
        <v>309516.39745551429</v>
      </c>
      <c r="L39" s="269"/>
      <c r="M39" s="270">
        <v>9</v>
      </c>
      <c r="N39" s="271">
        <f t="shared" si="0"/>
        <v>34390.710828390474</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7</v>
      </c>
      <c r="N42" s="271">
        <f t="shared" si="0"/>
        <v>40989.396800914161</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9</v>
      </c>
      <c r="N43" s="271">
        <f t="shared" si="0"/>
        <v>6473.9686565831225</v>
      </c>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1218.1580460889206</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153288.31575025254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64113.698143351467</v>
      </c>
      <c r="N53" s="271">
        <f>K53*M53</f>
        <v>89759.177400692046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74.983252587043793</v>
      </c>
      <c r="N54" s="271">
        <f>K54*M54</f>
        <v>1874.5813146760947</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91633.758715368138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6">
        <f>VLOOKUP(A63,TRANSPORTE!A5:D117,4,FALSE)</f>
        <v>1417.5203733168512</v>
      </c>
      <c r="M63" s="917"/>
      <c r="N63" s="286">
        <f>K63*L63</f>
        <v>1984.5285226435915</v>
      </c>
    </row>
    <row r="64" spans="1:14">
      <c r="A64" t="s">
        <v>1352</v>
      </c>
      <c r="B64" s="46" t="str">
        <f>VLOOKUP(A64,TRANSPORTE!A6:D117,3,FALSE)</f>
        <v xml:space="preserve">Transporte de Mezcla Abierta en Frio MAF-38 </v>
      </c>
      <c r="C64" s="47"/>
      <c r="D64" s="47"/>
      <c r="E64" s="47"/>
      <c r="F64" s="47"/>
      <c r="G64" s="47"/>
      <c r="H64" s="310" t="s">
        <v>1468</v>
      </c>
      <c r="I64" s="278">
        <v>1.25</v>
      </c>
      <c r="J64" s="285">
        <v>1</v>
      </c>
      <c r="K64" s="278">
        <f>I64*J64</f>
        <v>1.25</v>
      </c>
      <c r="L64" s="916">
        <f>VLOOKUP(A64,TRANSPORTE!A6:D117,4,FALSE)</f>
        <v>1417.5203733168512</v>
      </c>
      <c r="M64" s="917"/>
      <c r="N64" s="286">
        <f>K64*L64</f>
        <v>1771.9004666460639</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309"/>
      <c r="E68" s="309"/>
      <c r="F68" s="309"/>
      <c r="G68" s="309"/>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3756.4289892896554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63</v>
      </c>
      <c r="N74" s="394">
        <f>K74/M74</f>
        <v>7947.9993650793649</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63</v>
      </c>
      <c r="N75" s="394">
        <f>K75/M75</f>
        <v>1693.4324383239361</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63</v>
      </c>
      <c r="N76" s="394">
        <f>K76/M76</f>
        <v>2540.1486574859041</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12181.580460889205</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260860.08391579954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52172.01678315991</v>
      </c>
      <c r="M87" s="865"/>
      <c r="N87" s="51"/>
    </row>
    <row r="88" spans="1:14">
      <c r="B88" s="89" t="s">
        <v>973</v>
      </c>
      <c r="C88" s="90"/>
      <c r="D88" s="90"/>
      <c r="E88" s="90"/>
      <c r="F88" s="90"/>
      <c r="G88" s="90"/>
      <c r="H88" s="90"/>
      <c r="I88" s="87"/>
      <c r="J88" s="88"/>
      <c r="K88" s="303">
        <v>0.05</v>
      </c>
      <c r="L88" s="864">
        <f>N82*K88</f>
        <v>13043.004195789978</v>
      </c>
      <c r="M88" s="865"/>
      <c r="N88" s="51"/>
    </row>
    <row r="89" spans="1:14" ht="15.75" thickBot="1">
      <c r="B89" s="91" t="s">
        <v>974</v>
      </c>
      <c r="C89" s="92"/>
      <c r="D89" s="92"/>
      <c r="E89" s="92"/>
      <c r="F89" s="92"/>
      <c r="G89" s="92"/>
      <c r="H89" s="92"/>
      <c r="I89" s="93"/>
      <c r="J89" s="94"/>
      <c r="K89" s="304">
        <v>0.05</v>
      </c>
      <c r="L89" s="866">
        <f>N82*K89</f>
        <v>13043.004195789978</v>
      </c>
      <c r="M89" s="867"/>
      <c r="N89" s="51"/>
    </row>
    <row r="90" spans="1:14" ht="15.75" thickBot="1">
      <c r="B90" s="829" t="s">
        <v>953</v>
      </c>
      <c r="C90" s="830"/>
      <c r="D90" s="830"/>
      <c r="E90" s="830"/>
      <c r="F90" s="830"/>
      <c r="G90" s="830"/>
      <c r="H90" s="830"/>
      <c r="I90" s="830"/>
      <c r="J90" s="830"/>
      <c r="K90" s="830"/>
      <c r="L90" s="830"/>
      <c r="M90" s="831"/>
      <c r="N90" s="52">
        <f>L87+L88+L89</f>
        <v>78258.025174739872</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339118.10909053939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1068</v>
      </c>
      <c r="C31" s="81" t="s">
        <v>2067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319"/>
      <c r="C44" s="320"/>
      <c r="D44" s="320"/>
      <c r="E44" s="320"/>
      <c r="F44" s="320"/>
      <c r="G44" s="320"/>
      <c r="H44" s="321"/>
      <c r="I44" s="266"/>
      <c r="J44" s="267"/>
      <c r="K44" s="268"/>
      <c r="L44" s="269"/>
      <c r="M44" s="270"/>
      <c r="N44" s="271"/>
    </row>
    <row r="45" spans="1:14">
      <c r="B45" s="319"/>
      <c r="C45" s="320"/>
      <c r="D45" s="320"/>
      <c r="E45" s="320"/>
      <c r="F45" s="320"/>
      <c r="G45" s="320"/>
      <c r="H45" s="321"/>
      <c r="I45" s="266"/>
      <c r="J45" s="267"/>
      <c r="K45" s="268"/>
      <c r="L45" s="269"/>
      <c r="M45" s="270"/>
      <c r="N45" s="271"/>
    </row>
    <row r="46" spans="1:14">
      <c r="B46" s="319"/>
      <c r="C46" s="320"/>
      <c r="D46" s="320"/>
      <c r="E46" s="320"/>
      <c r="F46" s="320"/>
      <c r="G46" s="320"/>
      <c r="H46" s="321"/>
      <c r="I46" s="266"/>
      <c r="J46" s="267"/>
      <c r="K46" s="268"/>
      <c r="L46" s="269"/>
      <c r="M46" s="270"/>
      <c r="N46" s="271"/>
    </row>
    <row r="47" spans="1:14">
      <c r="B47" s="878"/>
      <c r="C47" s="879"/>
      <c r="D47" s="879"/>
      <c r="E47" s="879"/>
      <c r="F47" s="879"/>
      <c r="G47" s="879"/>
      <c r="H47" s="880"/>
      <c r="I47" s="881"/>
      <c r="J47" s="882"/>
      <c r="K47" s="268"/>
      <c r="L47" s="883"/>
      <c r="M47" s="884"/>
      <c r="N47" s="271"/>
    </row>
    <row r="48" spans="1:14">
      <c r="B48" s="878"/>
      <c r="C48" s="879"/>
      <c r="D48" s="879"/>
      <c r="E48" s="885"/>
      <c r="F48" s="879"/>
      <c r="G48" s="879"/>
      <c r="H48" s="880"/>
      <c r="I48" s="36"/>
      <c r="J48" s="37"/>
      <c r="K48" s="273"/>
      <c r="L48" s="275"/>
      <c r="M48" s="276"/>
      <c r="N48" s="277"/>
    </row>
    <row r="49" spans="1:14">
      <c r="B49" s="886" t="s">
        <v>952</v>
      </c>
      <c r="C49" s="887"/>
      <c r="D49" s="887"/>
      <c r="E49" s="38"/>
      <c r="F49" s="39"/>
      <c r="G49" s="39"/>
      <c r="H49" s="40"/>
      <c r="I49" s="36"/>
      <c r="J49" s="37"/>
      <c r="K49" s="278"/>
      <c r="L49" s="275"/>
      <c r="M49" s="400">
        <v>0.1</v>
      </c>
      <c r="N49" s="343">
        <f>N83*M49</f>
        <v>959.29946129502503</v>
      </c>
    </row>
    <row r="50" spans="1:14" ht="15.75" thickBot="1">
      <c r="B50" s="878"/>
      <c r="C50" s="879"/>
      <c r="D50" s="879"/>
      <c r="E50" s="879"/>
      <c r="F50" s="879"/>
      <c r="G50" s="879"/>
      <c r="H50" s="880"/>
      <c r="I50" s="888"/>
      <c r="J50" s="889"/>
      <c r="K50" s="41"/>
      <c r="L50" s="890"/>
      <c r="M50" s="891"/>
      <c r="N50" s="105"/>
    </row>
    <row r="51" spans="1:14" ht="15.75" thickBot="1">
      <c r="B51" s="829" t="s">
        <v>953</v>
      </c>
      <c r="C51" s="830"/>
      <c r="D51" s="830"/>
      <c r="E51" s="830"/>
      <c r="F51" s="830"/>
      <c r="G51" s="830"/>
      <c r="H51" s="830"/>
      <c r="I51" s="830"/>
      <c r="J51" s="830"/>
      <c r="K51" s="830"/>
      <c r="L51" s="830"/>
      <c r="M51" s="831"/>
      <c r="N51" s="393">
        <f>SUM(N36:N50)</f>
        <v>138719.45780370495</v>
      </c>
    </row>
    <row r="52" spans="1:14">
      <c r="B52" s="279"/>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4" t="s">
        <v>944</v>
      </c>
      <c r="C55" s="875"/>
      <c r="D55" s="875"/>
      <c r="E55" s="875"/>
      <c r="F55" s="875"/>
      <c r="G55" s="875"/>
      <c r="H55" s="875"/>
      <c r="I55" s="909"/>
      <c r="J55" s="314" t="s">
        <v>945</v>
      </c>
      <c r="K55" s="85" t="s">
        <v>946</v>
      </c>
      <c r="L55" s="910" t="s">
        <v>955</v>
      </c>
      <c r="M55" s="909"/>
      <c r="N55" s="86" t="s">
        <v>951</v>
      </c>
    </row>
    <row r="56" spans="1:14">
      <c r="A56" t="s">
        <v>772</v>
      </c>
      <c r="B56" s="43" t="str">
        <f>VLOOKUP(A56,MATERIALES!A5:D373,3,FALSE)</f>
        <v>Agregado Petreo para Triturar (Crudo)</v>
      </c>
      <c r="C56" s="280"/>
      <c r="D56" s="280"/>
      <c r="E56" s="280"/>
      <c r="F56" s="280"/>
      <c r="G56" s="280"/>
      <c r="H56" s="280"/>
      <c r="I56" s="267"/>
      <c r="J56" s="223" t="str">
        <f>VLOOKUP(A56,MATERIALES!A10:D648,2,FALSE)</f>
        <v>m3</v>
      </c>
      <c r="K56" s="281">
        <v>1.4</v>
      </c>
      <c r="L56" s="266"/>
      <c r="M56" s="401">
        <f>VLOOKUP(A56,MATERIALES!A5:D396,4,FALSE)</f>
        <v>64113.698143351467</v>
      </c>
      <c r="N56" s="271">
        <f>K56*M56</f>
        <v>89759.177400692046</v>
      </c>
    </row>
    <row r="57" spans="1:14">
      <c r="A57" s="108" t="s">
        <v>774</v>
      </c>
      <c r="B57" s="43" t="str">
        <f>VLOOKUP(A57,MATERIALES!A6:D373,3,FALSE)</f>
        <v>Agua</v>
      </c>
      <c r="C57" s="280"/>
      <c r="D57" s="280"/>
      <c r="E57" s="280"/>
      <c r="F57" s="280"/>
      <c r="G57" s="280"/>
      <c r="H57" s="280"/>
      <c r="I57" s="267"/>
      <c r="J57" s="223" t="str">
        <f>VLOOKUP(A57,MATERIALES!A11:D649,2,FALSE)</f>
        <v>lt</v>
      </c>
      <c r="K57" s="281">
        <v>25</v>
      </c>
      <c r="L57" s="266"/>
      <c r="M57" s="401">
        <f>VLOOKUP(A57,MATERIALES!A6:D397,4,FALSE)</f>
        <v>74.983252587043793</v>
      </c>
      <c r="N57" s="271">
        <f>K57*M57</f>
        <v>1874.5813146760947</v>
      </c>
    </row>
    <row r="58" spans="1:14">
      <c r="B58" s="43"/>
      <c r="C58" s="280"/>
      <c r="D58" s="280"/>
      <c r="E58" s="280"/>
      <c r="F58" s="280"/>
      <c r="G58" s="280"/>
      <c r="H58" s="280"/>
      <c r="I58" s="267"/>
      <c r="J58" s="223"/>
      <c r="K58" s="281"/>
      <c r="L58" s="266"/>
      <c r="M58" s="282"/>
      <c r="N58" s="283"/>
    </row>
    <row r="59" spans="1:14">
      <c r="B59" s="43"/>
      <c r="C59" s="280"/>
      <c r="D59" s="280"/>
      <c r="E59" s="280"/>
      <c r="F59" s="280"/>
      <c r="G59" s="280"/>
      <c r="H59" s="280"/>
      <c r="I59" s="267"/>
      <c r="J59" s="223"/>
      <c r="K59" s="281"/>
      <c r="L59" s="266"/>
      <c r="M59" s="282"/>
      <c r="N59" s="283"/>
    </row>
    <row r="60" spans="1:14" ht="15.75" thickBot="1">
      <c r="B60" s="911"/>
      <c r="C60" s="912"/>
      <c r="D60" s="912"/>
      <c r="E60" s="912"/>
      <c r="F60" s="912"/>
      <c r="G60" s="912"/>
      <c r="H60" s="912"/>
      <c r="I60" s="882"/>
      <c r="J60" s="42"/>
      <c r="K60" s="44"/>
      <c r="L60" s="913"/>
      <c r="M60" s="914"/>
      <c r="N60" s="45"/>
    </row>
    <row r="61" spans="1:14" ht="15.75" thickBot="1">
      <c r="B61" s="829" t="s">
        <v>953</v>
      </c>
      <c r="C61" s="830"/>
      <c r="D61" s="830"/>
      <c r="E61" s="830"/>
      <c r="F61" s="830"/>
      <c r="G61" s="830"/>
      <c r="H61" s="830"/>
      <c r="I61" s="830"/>
      <c r="J61" s="830"/>
      <c r="K61" s="830"/>
      <c r="L61" s="830"/>
      <c r="M61" s="831"/>
      <c r="N61" s="393">
        <f>SUM(N56:N60)</f>
        <v>91633.758715368138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15" t="s">
        <v>961</v>
      </c>
      <c r="M65" s="894"/>
      <c r="N65" s="76" t="s">
        <v>951</v>
      </c>
    </row>
    <row r="66" spans="1:15">
      <c r="A66" t="s">
        <v>1269</v>
      </c>
      <c r="B66" s="46" t="str">
        <f>VLOOKUP(A66,TRANSPORTE!A5:D117,3,FALSE)</f>
        <v>Transporte de Material Crudo de Rio</v>
      </c>
      <c r="C66" s="316"/>
      <c r="D66" s="316"/>
      <c r="E66" s="316"/>
      <c r="F66" s="316"/>
      <c r="G66" s="316"/>
      <c r="H66" s="310" t="s">
        <v>1468</v>
      </c>
      <c r="I66" s="278">
        <v>1.4</v>
      </c>
      <c r="J66" s="285">
        <v>1</v>
      </c>
      <c r="K66" s="278">
        <f>I66*J66</f>
        <v>1.4</v>
      </c>
      <c r="L66" s="916">
        <f>VLOOKUP(A66,TRANSPORTE!A5:D117,4,FALSE)</f>
        <v>1417.5203733168512</v>
      </c>
      <c r="M66" s="917"/>
      <c r="N66" s="286">
        <f>K66*L66</f>
        <v>1984.5285226435915</v>
      </c>
    </row>
    <row r="67" spans="1:15">
      <c r="A67" t="s">
        <v>1364</v>
      </c>
      <c r="B67" s="46" t="str">
        <f>VLOOKUP(A67,TRANSPORTE!A6:D117,3,FALSE)</f>
        <v>Transporte de Mezcla densa en Caliente MDC-25</v>
      </c>
      <c r="C67" s="47"/>
      <c r="D67" s="47"/>
      <c r="E67" s="47"/>
      <c r="F67" s="47"/>
      <c r="G67" s="47"/>
      <c r="H67" s="310" t="s">
        <v>1468</v>
      </c>
      <c r="I67" s="278">
        <v>1.25</v>
      </c>
      <c r="J67" s="285">
        <v>1</v>
      </c>
      <c r="K67" s="278">
        <f>I67*J67</f>
        <v>1.25</v>
      </c>
      <c r="L67" s="916">
        <f>VLOOKUP(A67,TRANSPORTE!A6:D117,4,FALSE)</f>
        <v>1417.5203733168512</v>
      </c>
      <c r="M67" s="917"/>
      <c r="N67" s="286">
        <f>K67*L67</f>
        <v>1771.9004666460639</v>
      </c>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907"/>
      <c r="M71" s="908"/>
      <c r="N71" s="127"/>
    </row>
    <row r="72" spans="1:15" ht="15.75" thickBot="1">
      <c r="B72" s="918" t="s">
        <v>953</v>
      </c>
      <c r="C72" s="872"/>
      <c r="D72" s="872"/>
      <c r="E72" s="872"/>
      <c r="F72" s="872"/>
      <c r="G72" s="872"/>
      <c r="H72" s="872"/>
      <c r="I72" s="872"/>
      <c r="J72" s="872"/>
      <c r="K72" s="872"/>
      <c r="L72" s="872"/>
      <c r="M72" s="873"/>
      <c r="N72" s="104">
        <f>N66+N67+N68+N69+N70</f>
        <v>3756.4289892896554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8" t="s">
        <v>963</v>
      </c>
      <c r="C76" s="869"/>
      <c r="D76" s="869"/>
      <c r="E76" s="869"/>
      <c r="F76" s="869"/>
      <c r="G76" s="869"/>
      <c r="H76" s="869"/>
      <c r="I76" s="73" t="s">
        <v>964</v>
      </c>
      <c r="J76" s="75" t="s">
        <v>1410</v>
      </c>
      <c r="K76" s="74" t="s">
        <v>966</v>
      </c>
      <c r="L76" s="870" t="s">
        <v>950</v>
      </c>
      <c r="M76" s="871"/>
      <c r="N76" s="98" t="s">
        <v>951</v>
      </c>
    </row>
    <row r="77" spans="1:15">
      <c r="A77" t="s">
        <v>19</v>
      </c>
      <c r="B77" s="49" t="str">
        <f>VLOOKUP(A77,'MANO DE OBRA'!A8:D68,3,FALSE)</f>
        <v>Obrero (8)</v>
      </c>
      <c r="C77" s="47"/>
      <c r="D77" s="47"/>
      <c r="E77" s="47"/>
      <c r="F77" s="47"/>
      <c r="G77" s="47"/>
      <c r="H77" s="47"/>
      <c r="I77" s="291">
        <f>K77/J77*100</f>
        <v>270661.59999999998</v>
      </c>
      <c r="J77" s="292">
        <v>185</v>
      </c>
      <c r="K77" s="293">
        <f>VLOOKUP(A77,'MANO DE OBRA'!A8:D99,4,FALSE)</f>
        <v>500723.95999999996</v>
      </c>
      <c r="L77" s="50"/>
      <c r="M77" s="294">
        <v>80</v>
      </c>
      <c r="N77" s="394">
        <f>K77/M77</f>
        <v>6259.0494999999992</v>
      </c>
      <c r="O77" s="106"/>
    </row>
    <row r="78" spans="1:15">
      <c r="A78"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80</v>
      </c>
      <c r="N78" s="394">
        <f>K78/M78</f>
        <v>1333.5780451800997</v>
      </c>
    </row>
    <row r="79" spans="1:15">
      <c r="A79" t="s">
        <v>54</v>
      </c>
      <c r="B79" s="49" t="str">
        <f>VLOOKUP(A79,'MANO DE OBRA'!A9:D70,3,FALSE)</f>
        <v>Rastrilleros (2)</v>
      </c>
      <c r="C79" s="47"/>
      <c r="D79" s="47"/>
      <c r="E79" s="47"/>
      <c r="F79" s="47"/>
      <c r="G79" s="47"/>
      <c r="H79" s="47"/>
      <c r="I79" s="291">
        <f>K79/J79*100</f>
        <v>86502.359687357821</v>
      </c>
      <c r="J79" s="292">
        <v>185</v>
      </c>
      <c r="K79" s="293">
        <f>VLOOKUP(A79,'MANO DE OBRA'!A9:D101,4,FALSE)</f>
        <v>160029.36542161196</v>
      </c>
      <c r="L79" s="50"/>
      <c r="M79" s="299">
        <v>80</v>
      </c>
      <c r="N79" s="394">
        <f>K79/M79</f>
        <v>2000.3670677701496</v>
      </c>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905"/>
      <c r="C82" s="906"/>
      <c r="D82" s="906"/>
      <c r="E82" s="906"/>
      <c r="F82" s="906"/>
      <c r="G82" s="906"/>
      <c r="H82" s="906"/>
      <c r="I82" s="126"/>
      <c r="J82" s="126"/>
      <c r="K82" s="126"/>
      <c r="L82" s="919"/>
      <c r="M82" s="919"/>
      <c r="N82" s="45"/>
    </row>
    <row r="83" spans="1:14" ht="15.75" thickBot="1">
      <c r="B83" s="918" t="s">
        <v>953</v>
      </c>
      <c r="C83" s="872"/>
      <c r="D83" s="872"/>
      <c r="E83" s="872"/>
      <c r="F83" s="872"/>
      <c r="G83" s="872"/>
      <c r="H83" s="872"/>
      <c r="I83" s="872"/>
      <c r="J83" s="872"/>
      <c r="K83" s="872"/>
      <c r="L83" s="872"/>
      <c r="M83" s="873"/>
      <c r="N83" s="300">
        <f>SUM(N77:N82)</f>
        <v>9592.9946129502496</v>
      </c>
    </row>
    <row r="84" spans="1:14" ht="15.75" thickBot="1">
      <c r="B84" s="33"/>
      <c r="C84" s="34"/>
      <c r="D84" s="34"/>
      <c r="E84" s="34"/>
      <c r="F84" s="34"/>
      <c r="G84" s="34"/>
      <c r="H84" s="34"/>
      <c r="I84" s="34"/>
      <c r="J84" s="34"/>
      <c r="K84" s="34"/>
      <c r="L84" s="34"/>
      <c r="M84" s="34"/>
      <c r="N84" s="35"/>
    </row>
    <row r="85" spans="1:14" ht="15.75" thickBot="1">
      <c r="B85" s="829" t="s">
        <v>967</v>
      </c>
      <c r="C85" s="830"/>
      <c r="D85" s="830"/>
      <c r="E85" s="830"/>
      <c r="F85" s="830"/>
      <c r="G85" s="830"/>
      <c r="H85" s="830"/>
      <c r="I85" s="830"/>
      <c r="J85" s="830"/>
      <c r="K85" s="830"/>
      <c r="L85" s="830"/>
      <c r="M85" s="831"/>
      <c r="N85" s="99">
        <f>N51+N61+N72+N83</f>
        <v>243702.64012131299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4" t="s">
        <v>969</v>
      </c>
      <c r="C89" s="875"/>
      <c r="D89" s="875"/>
      <c r="E89" s="875"/>
      <c r="F89" s="875"/>
      <c r="G89" s="875"/>
      <c r="H89" s="875"/>
      <c r="I89" s="313"/>
      <c r="J89" s="333"/>
      <c r="K89" s="301" t="s">
        <v>970</v>
      </c>
      <c r="L89" s="876" t="s">
        <v>971</v>
      </c>
      <c r="M89" s="877"/>
      <c r="N89" s="302"/>
    </row>
    <row r="90" spans="1:14">
      <c r="B90" s="862" t="s">
        <v>972</v>
      </c>
      <c r="C90" s="863"/>
      <c r="D90" s="863"/>
      <c r="E90" s="863"/>
      <c r="F90" s="863"/>
      <c r="G90" s="863"/>
      <c r="H90" s="863"/>
      <c r="I90" s="87"/>
      <c r="J90" s="88"/>
      <c r="K90" s="303">
        <v>0.2</v>
      </c>
      <c r="L90" s="864">
        <f>N85*K90</f>
        <v>48740.528024262603</v>
      </c>
      <c r="M90" s="865"/>
      <c r="N90" s="51"/>
    </row>
    <row r="91" spans="1:14">
      <c r="B91" s="89" t="s">
        <v>973</v>
      </c>
      <c r="C91" s="90"/>
      <c r="D91" s="90"/>
      <c r="E91" s="90"/>
      <c r="F91" s="90"/>
      <c r="G91" s="90"/>
      <c r="H91" s="90"/>
      <c r="I91" s="87"/>
      <c r="J91" s="88"/>
      <c r="K91" s="303">
        <v>0.05</v>
      </c>
      <c r="L91" s="864">
        <f>N85*K91</f>
        <v>12185.132006065651</v>
      </c>
      <c r="M91" s="865"/>
      <c r="N91" s="51"/>
    </row>
    <row r="92" spans="1:14" ht="15.75" thickBot="1">
      <c r="B92" s="91" t="s">
        <v>974</v>
      </c>
      <c r="C92" s="92"/>
      <c r="D92" s="92"/>
      <c r="E92" s="92"/>
      <c r="F92" s="92"/>
      <c r="G92" s="92"/>
      <c r="H92" s="92"/>
      <c r="I92" s="93"/>
      <c r="J92" s="94"/>
      <c r="K92" s="304">
        <v>0.05</v>
      </c>
      <c r="L92" s="866">
        <f>N85*K92</f>
        <v>12185.132006065651</v>
      </c>
      <c r="M92" s="867"/>
      <c r="N92" s="51"/>
    </row>
    <row r="93" spans="1:14" ht="15.75" thickBot="1">
      <c r="B93" s="829" t="s">
        <v>953</v>
      </c>
      <c r="C93" s="830"/>
      <c r="D93" s="830"/>
      <c r="E93" s="830"/>
      <c r="F93" s="830"/>
      <c r="G93" s="830"/>
      <c r="H93" s="830"/>
      <c r="I93" s="830"/>
      <c r="J93" s="830"/>
      <c r="K93" s="830"/>
      <c r="L93" s="830"/>
      <c r="M93" s="831"/>
      <c r="N93" s="52">
        <f>L90+L91+L92</f>
        <v>73110.792036393905</v>
      </c>
    </row>
    <row r="94" spans="1:14" ht="15.75" thickBot="1">
      <c r="B94" s="33"/>
      <c r="C94" s="34"/>
      <c r="D94" s="34"/>
      <c r="E94" s="34"/>
      <c r="F94" s="34"/>
      <c r="G94" s="34"/>
      <c r="H94" s="34"/>
      <c r="I94" s="34"/>
      <c r="J94" s="34"/>
      <c r="K94" s="34"/>
      <c r="L94" s="34"/>
      <c r="M94" s="34"/>
      <c r="N94" s="35"/>
    </row>
    <row r="95" spans="1:14" ht="15.75" thickBot="1">
      <c r="A95" t="s">
        <v>2016</v>
      </c>
      <c r="B95" s="829" t="s">
        <v>975</v>
      </c>
      <c r="C95" s="830"/>
      <c r="D95" s="830"/>
      <c r="E95" s="830"/>
      <c r="F95" s="830"/>
      <c r="G95" s="830"/>
      <c r="H95" s="830"/>
      <c r="I95" s="830"/>
      <c r="J95" s="830"/>
      <c r="K95" s="830"/>
      <c r="L95" s="830"/>
      <c r="M95" s="831"/>
      <c r="N95" s="187">
        <f>N85+N93</f>
        <v>316813.43215770688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32" t="s">
        <v>2218</v>
      </c>
      <c r="C112" s="833"/>
      <c r="D112" s="833"/>
      <c r="E112" s="833"/>
      <c r="F112" s="833"/>
      <c r="G112" s="833"/>
      <c r="H112" s="833"/>
      <c r="I112" s="833"/>
      <c r="J112" s="833"/>
      <c r="K112" s="833"/>
      <c r="L112" s="833"/>
      <c r="M112" s="833"/>
      <c r="N112" s="834"/>
    </row>
    <row r="113" spans="2:14" ht="15" customHeight="1">
      <c r="B113" s="832"/>
      <c r="C113" s="833"/>
      <c r="D113" s="833"/>
      <c r="E113" s="833"/>
      <c r="F113" s="833"/>
      <c r="G113" s="833"/>
      <c r="H113" s="833"/>
      <c r="I113" s="833"/>
      <c r="J113" s="833"/>
      <c r="K113" s="833"/>
      <c r="L113" s="833"/>
      <c r="M113" s="833"/>
      <c r="N113" s="834"/>
    </row>
    <row r="114" spans="2:14" ht="30" customHeight="1">
      <c r="B114" s="835" t="s">
        <v>2219</v>
      </c>
      <c r="C114" s="836"/>
      <c r="D114" s="836"/>
      <c r="E114" s="836"/>
      <c r="F114" s="836"/>
      <c r="G114" s="836"/>
      <c r="H114" s="836"/>
      <c r="I114" s="836"/>
      <c r="J114" s="836"/>
      <c r="K114" s="836"/>
      <c r="L114" s="836"/>
      <c r="M114" s="836"/>
      <c r="N114" s="837"/>
    </row>
    <row r="115" spans="2:14">
      <c r="B115" s="835"/>
      <c r="C115" s="836"/>
      <c r="D115" s="836"/>
      <c r="E115" s="836"/>
      <c r="F115" s="836"/>
      <c r="G115" s="836"/>
      <c r="H115" s="836"/>
      <c r="I115" s="836"/>
      <c r="J115" s="836"/>
      <c r="K115" s="836"/>
      <c r="L115" s="836"/>
      <c r="M115" s="836"/>
      <c r="N115" s="837"/>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5"/>
      <c r="K125" s="895"/>
      <c r="L125" s="895"/>
      <c r="M125" s="895"/>
      <c r="N125" s="896"/>
    </row>
    <row r="126" spans="2:14" ht="15.75" thickBot="1">
      <c r="B126" s="260" t="s">
        <v>2221</v>
      </c>
      <c r="C126" s="392"/>
      <c r="D126" s="392"/>
      <c r="E126" s="57"/>
      <c r="F126" s="57"/>
      <c r="G126" s="57"/>
      <c r="H126" s="57"/>
      <c r="I126" s="57"/>
      <c r="J126" s="897"/>
      <c r="K126" s="897"/>
      <c r="L126" s="897"/>
      <c r="M126" s="897"/>
      <c r="N126" s="898"/>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1069</v>
      </c>
      <c r="C31" s="81" t="s">
        <v>2068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85"/>
      <c r="F46" s="879"/>
      <c r="G46" s="879"/>
      <c r="H46" s="880"/>
      <c r="I46" s="36"/>
      <c r="J46" s="37"/>
      <c r="K46" s="273"/>
      <c r="L46" s="275"/>
      <c r="M46" s="276"/>
      <c r="N46" s="277"/>
    </row>
    <row r="47" spans="1:14">
      <c r="B47" s="886" t="s">
        <v>952</v>
      </c>
      <c r="C47" s="887"/>
      <c r="D47" s="887"/>
      <c r="E47" s="38"/>
      <c r="F47" s="39"/>
      <c r="G47" s="39"/>
      <c r="H47" s="40"/>
      <c r="I47" s="36"/>
      <c r="J47" s="37"/>
      <c r="K47" s="278"/>
      <c r="L47" s="275"/>
      <c r="M47" s="400">
        <v>0.1</v>
      </c>
      <c r="N47" s="343">
        <f>N81*M47</f>
        <v>959.29946129502503</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138719.45780370495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1362</v>
      </c>
      <c r="B65" s="46" t="str">
        <f>VLOOKUP(A65,TRANSPORTE!A6:D117,3,FALSE)</f>
        <v>Transporte de Mezcla Densa en Caliente MDC-19</v>
      </c>
      <c r="C65" s="47"/>
      <c r="D65" s="47"/>
      <c r="E65" s="47"/>
      <c r="F65" s="47"/>
      <c r="G65" s="47"/>
      <c r="H65" s="310" t="s">
        <v>1468</v>
      </c>
      <c r="I65" s="278">
        <v>1.25</v>
      </c>
      <c r="J65" s="285">
        <v>1</v>
      </c>
      <c r="K65" s="278">
        <f>I65*J65</f>
        <v>1.25</v>
      </c>
      <c r="L65" s="916">
        <f>VLOOKUP(A65,TRANSPORTE!A6:D117,4,FALSE)</f>
        <v>1417.5203733168512</v>
      </c>
      <c r="M65" s="917"/>
      <c r="N65" s="286">
        <f>K65*L65</f>
        <v>1771.9004666460639</v>
      </c>
    </row>
    <row r="66" spans="1:15">
      <c r="B66" s="46"/>
      <c r="C66" s="47"/>
      <c r="D66" s="47"/>
      <c r="E66" s="47"/>
      <c r="F66" s="47"/>
      <c r="G66" s="47"/>
      <c r="H66" s="287"/>
      <c r="I66" s="278"/>
      <c r="J66" s="278"/>
      <c r="K66" s="278"/>
      <c r="L66" s="916"/>
      <c r="M66" s="917"/>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9592.9946129502496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243702.64012131299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48740.528024262603</v>
      </c>
      <c r="M88" s="865"/>
      <c r="N88" s="51"/>
    </row>
    <row r="89" spans="1:14">
      <c r="B89" s="89" t="s">
        <v>973</v>
      </c>
      <c r="C89" s="90"/>
      <c r="D89" s="90"/>
      <c r="E89" s="90"/>
      <c r="F89" s="90"/>
      <c r="G89" s="90"/>
      <c r="H89" s="90"/>
      <c r="I89" s="87"/>
      <c r="J89" s="88"/>
      <c r="K89" s="303">
        <v>0.05</v>
      </c>
      <c r="L89" s="864">
        <f>N83*K89</f>
        <v>12185.132006065651</v>
      </c>
      <c r="M89" s="865"/>
      <c r="N89" s="51"/>
    </row>
    <row r="90" spans="1:14" ht="15.75" thickBot="1">
      <c r="B90" s="91" t="s">
        <v>974</v>
      </c>
      <c r="C90" s="92"/>
      <c r="D90" s="92"/>
      <c r="E90" s="92"/>
      <c r="F90" s="92"/>
      <c r="G90" s="92"/>
      <c r="H90" s="92"/>
      <c r="I90" s="93"/>
      <c r="J90" s="94"/>
      <c r="K90" s="304">
        <v>0.05</v>
      </c>
      <c r="L90" s="866">
        <f>N83*K90</f>
        <v>12185.132006065651</v>
      </c>
      <c r="M90" s="867"/>
      <c r="N90" s="51"/>
    </row>
    <row r="91" spans="1:14" ht="15.75" thickBot="1">
      <c r="B91" s="829" t="s">
        <v>953</v>
      </c>
      <c r="C91" s="830"/>
      <c r="D91" s="830"/>
      <c r="E91" s="830"/>
      <c r="F91" s="830"/>
      <c r="G91" s="830"/>
      <c r="H91" s="830"/>
      <c r="I91" s="830"/>
      <c r="J91" s="830"/>
      <c r="K91" s="830"/>
      <c r="L91" s="830"/>
      <c r="M91" s="831"/>
      <c r="N91" s="52">
        <f>L88+L89+L90</f>
        <v>73110.792036393905</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316813.43215770688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1070</v>
      </c>
      <c r="C31" s="81" t="s">
        <v>2069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85"/>
      <c r="F46" s="879"/>
      <c r="G46" s="879"/>
      <c r="H46" s="880"/>
      <c r="I46" s="36"/>
      <c r="J46" s="37"/>
      <c r="K46" s="273"/>
      <c r="L46" s="275"/>
      <c r="M46" s="276"/>
      <c r="N46" s="277"/>
    </row>
    <row r="47" spans="1:14">
      <c r="B47" s="886" t="s">
        <v>952</v>
      </c>
      <c r="C47" s="887"/>
      <c r="D47" s="887"/>
      <c r="E47" s="38"/>
      <c r="F47" s="39"/>
      <c r="G47" s="39"/>
      <c r="H47" s="40"/>
      <c r="I47" s="36"/>
      <c r="J47" s="37"/>
      <c r="K47" s="278"/>
      <c r="L47" s="275"/>
      <c r="M47" s="400">
        <v>0.1</v>
      </c>
      <c r="N47" s="343">
        <f>N81*M47</f>
        <v>959.29946129502503</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138719.45780370495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1376</v>
      </c>
      <c r="B65" s="46" t="str">
        <f>VLOOKUP(A65,TRANSPORTE!A6:D117,3,FALSE)</f>
        <v>Transporte de Mezcla Densa en Caliente MDC-10</v>
      </c>
      <c r="C65" s="47"/>
      <c r="D65" s="47"/>
      <c r="E65" s="47"/>
      <c r="F65" s="47"/>
      <c r="G65" s="47"/>
      <c r="H65" s="310" t="s">
        <v>1468</v>
      </c>
      <c r="I65" s="278">
        <v>1.25</v>
      </c>
      <c r="J65" s="285">
        <v>1</v>
      </c>
      <c r="K65" s="278">
        <f>I65*J65</f>
        <v>1.25</v>
      </c>
      <c r="L65" s="916">
        <f>VLOOKUP(A65,TRANSPORTE!A6:D117,4,FALSE)</f>
        <v>1417.5203733168512</v>
      </c>
      <c r="M65" s="917"/>
      <c r="N65" s="286">
        <f>K65*L65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394"/>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9592.9946129502496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243702.64012131299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48740.528024262603</v>
      </c>
      <c r="M88" s="865"/>
      <c r="N88" s="51"/>
    </row>
    <row r="89" spans="1:14">
      <c r="B89" s="89" t="s">
        <v>973</v>
      </c>
      <c r="C89" s="90"/>
      <c r="D89" s="90"/>
      <c r="E89" s="90"/>
      <c r="F89" s="90"/>
      <c r="G89" s="90"/>
      <c r="H89" s="90"/>
      <c r="I89" s="87"/>
      <c r="J89" s="88"/>
      <c r="K89" s="303">
        <v>0.05</v>
      </c>
      <c r="L89" s="864">
        <f>N83*K89</f>
        <v>12185.132006065651</v>
      </c>
      <c r="M89" s="865"/>
      <c r="N89" s="51"/>
    </row>
    <row r="90" spans="1:14" ht="15.75" thickBot="1">
      <c r="B90" s="91" t="s">
        <v>974</v>
      </c>
      <c r="C90" s="92"/>
      <c r="D90" s="92"/>
      <c r="E90" s="92"/>
      <c r="F90" s="92"/>
      <c r="G90" s="92"/>
      <c r="H90" s="92"/>
      <c r="I90" s="93"/>
      <c r="J90" s="94"/>
      <c r="K90" s="304">
        <v>0.05</v>
      </c>
      <c r="L90" s="866">
        <f>N83*K90</f>
        <v>12185.132006065651</v>
      </c>
      <c r="M90" s="867"/>
      <c r="N90" s="51"/>
    </row>
    <row r="91" spans="1:14" ht="15.75" thickBot="1">
      <c r="B91" s="829" t="s">
        <v>953</v>
      </c>
      <c r="C91" s="830"/>
      <c r="D91" s="830"/>
      <c r="E91" s="830"/>
      <c r="F91" s="830"/>
      <c r="G91" s="830"/>
      <c r="H91" s="830"/>
      <c r="I91" s="830"/>
      <c r="J91" s="830"/>
      <c r="K91" s="830"/>
      <c r="L91" s="830"/>
      <c r="M91" s="831"/>
      <c r="N91" s="52">
        <f>L88+L89+L90</f>
        <v>73110.792036393905</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316813.43215770688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 customHeight="1" thickBot="1">
      <c r="A31" t="s">
        <v>1845</v>
      </c>
      <c r="B31" s="80" t="s">
        <v>1071</v>
      </c>
      <c r="C31" s="81" t="s">
        <v>2070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ht="15" customHeight="1">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959.29946129502503</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138719.45780370495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64113.698143351467</v>
      </c>
      <c r="N53" s="271">
        <f>K53*M53</f>
        <v>89759.177400692046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74.983252587043793</v>
      </c>
      <c r="N54" s="271">
        <f>K54*M54</f>
        <v>1874.5813146760947</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91633.758715368138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6">
        <f>VLOOKUP(A63,TRANSPORTE!A5:D117,4,FALSE)</f>
        <v>1417.5203733168512</v>
      </c>
      <c r="M63" s="917"/>
      <c r="N63" s="286">
        <f>K63*L63</f>
        <v>1984.5285226435915</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916">
        <f>VLOOKUP(A64,TRANSPORTE!A6:D117,4,FALSE)</f>
        <v>1417.5203733168512</v>
      </c>
      <c r="M64" s="917"/>
      <c r="N64" s="286">
        <f>K64*L64</f>
        <v>1771.9004666460639</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3756.4289892896554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9592.9946129502496</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243702.64012131299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48740.528024262603</v>
      </c>
      <c r="M87" s="865"/>
      <c r="N87" s="51"/>
    </row>
    <row r="88" spans="1:14">
      <c r="B88" s="89" t="s">
        <v>973</v>
      </c>
      <c r="C88" s="90"/>
      <c r="D88" s="90"/>
      <c r="E88" s="90"/>
      <c r="F88" s="90"/>
      <c r="G88" s="90"/>
      <c r="H88" s="90"/>
      <c r="I88" s="87"/>
      <c r="J88" s="88"/>
      <c r="K88" s="303">
        <v>0.05</v>
      </c>
      <c r="L88" s="864">
        <f>N82*K88</f>
        <v>12185.132006065651</v>
      </c>
      <c r="M88" s="865"/>
      <c r="N88" s="51"/>
    </row>
    <row r="89" spans="1:14" ht="15.75" thickBot="1">
      <c r="B89" s="91" t="s">
        <v>974</v>
      </c>
      <c r="C89" s="92"/>
      <c r="D89" s="92"/>
      <c r="E89" s="92"/>
      <c r="F89" s="92"/>
      <c r="G89" s="92"/>
      <c r="H89" s="92"/>
      <c r="I89" s="93"/>
      <c r="J89" s="94"/>
      <c r="K89" s="304">
        <v>0.05</v>
      </c>
      <c r="L89" s="866">
        <f>N82*K89</f>
        <v>12185.132006065651</v>
      </c>
      <c r="M89" s="867"/>
      <c r="N89" s="51"/>
    </row>
    <row r="90" spans="1:14" ht="15.75" thickBot="1">
      <c r="B90" s="829" t="s">
        <v>953</v>
      </c>
      <c r="C90" s="830"/>
      <c r="D90" s="830"/>
      <c r="E90" s="830"/>
      <c r="F90" s="830"/>
      <c r="G90" s="830"/>
      <c r="H90" s="830"/>
      <c r="I90" s="830"/>
      <c r="J90" s="830"/>
      <c r="K90" s="830"/>
      <c r="L90" s="830"/>
      <c r="M90" s="831"/>
      <c r="N90" s="52">
        <f>L87+L88+L89</f>
        <v>73110.792036393905</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316813.43215770688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1072</v>
      </c>
      <c r="C31" s="81" t="s">
        <v>2071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959.29946129502503</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138719.45780370495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64113.698143351467</v>
      </c>
      <c r="N53" s="271">
        <f>K53*M53</f>
        <v>89759.177400692046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74.983252587043793</v>
      </c>
      <c r="N54" s="271">
        <f>K54*M54</f>
        <v>1874.5813146760947</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91633.758715368138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6">
        <f>VLOOKUP(A63,TRANSPORTE!A5:D117,4,FALSE)</f>
        <v>1417.5203733168512</v>
      </c>
      <c r="M63" s="917"/>
      <c r="N63" s="286">
        <f>K63*L63</f>
        <v>1984.5285226435915</v>
      </c>
    </row>
    <row r="64" spans="1:14">
      <c r="A64" t="s">
        <v>1339</v>
      </c>
      <c r="B64" s="46" t="str">
        <f>VLOOKUP(A64,TRANSPORTE!A6:D117,3,FALSE)</f>
        <v>Transporte de Mezcla Semi- Densa en Caliente MSC-19</v>
      </c>
      <c r="C64" s="47"/>
      <c r="D64" s="47"/>
      <c r="E64" s="47"/>
      <c r="F64" s="47"/>
      <c r="G64" s="47"/>
      <c r="H64" s="310" t="s">
        <v>1468</v>
      </c>
      <c r="I64" s="278">
        <v>1.25</v>
      </c>
      <c r="J64" s="285">
        <v>1</v>
      </c>
      <c r="K64" s="278">
        <f>I64*J64</f>
        <v>1.25</v>
      </c>
      <c r="L64" s="916">
        <f>VLOOKUP(A64,TRANSPORTE!A6:D117,4,FALSE)</f>
        <v>1417.5203733168512</v>
      </c>
      <c r="M64" s="917"/>
      <c r="N64" s="286">
        <f>K64*L64</f>
        <v>1771.9004666460639</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3756.4289892896554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9592.9946129502496</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243702.64012131299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48740.528024262603</v>
      </c>
      <c r="M87" s="865"/>
      <c r="N87" s="51"/>
    </row>
    <row r="88" spans="1:14">
      <c r="B88" s="89" t="s">
        <v>973</v>
      </c>
      <c r="C88" s="90"/>
      <c r="D88" s="90"/>
      <c r="E88" s="90"/>
      <c r="F88" s="90"/>
      <c r="G88" s="90"/>
      <c r="H88" s="90"/>
      <c r="I88" s="87"/>
      <c r="J88" s="88"/>
      <c r="K88" s="303">
        <v>0.05</v>
      </c>
      <c r="L88" s="864">
        <f>N82*K88</f>
        <v>12185.132006065651</v>
      </c>
      <c r="M88" s="865"/>
      <c r="N88" s="51"/>
    </row>
    <row r="89" spans="1:14" ht="15.75" thickBot="1">
      <c r="B89" s="91" t="s">
        <v>974</v>
      </c>
      <c r="C89" s="92"/>
      <c r="D89" s="92"/>
      <c r="E89" s="92"/>
      <c r="F89" s="92"/>
      <c r="G89" s="92"/>
      <c r="H89" s="92"/>
      <c r="I89" s="93"/>
      <c r="J89" s="94"/>
      <c r="K89" s="304">
        <v>0.05</v>
      </c>
      <c r="L89" s="866">
        <f>N82*K89</f>
        <v>12185.132006065651</v>
      </c>
      <c r="M89" s="867"/>
      <c r="N89" s="51"/>
    </row>
    <row r="90" spans="1:14" ht="15.75" thickBot="1">
      <c r="B90" s="829" t="s">
        <v>953</v>
      </c>
      <c r="C90" s="830"/>
      <c r="D90" s="830"/>
      <c r="E90" s="830"/>
      <c r="F90" s="830"/>
      <c r="G90" s="830"/>
      <c r="H90" s="830"/>
      <c r="I90" s="830"/>
      <c r="J90" s="830"/>
      <c r="K90" s="830"/>
      <c r="L90" s="830"/>
      <c r="M90" s="831"/>
      <c r="N90" s="52">
        <f>L87+L88+L89</f>
        <v>73110.792036393905</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316813.43215770688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5.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1073</v>
      </c>
      <c r="C31" s="81" t="s">
        <v>1581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85"/>
      <c r="F46" s="879"/>
      <c r="G46" s="879"/>
      <c r="H46" s="880"/>
      <c r="I46" s="36"/>
      <c r="J46" s="37"/>
      <c r="K46" s="273"/>
      <c r="L46" s="275"/>
      <c r="M46" s="276"/>
      <c r="N46" s="277"/>
    </row>
    <row r="47" spans="1:14">
      <c r="B47" s="886" t="s">
        <v>952</v>
      </c>
      <c r="C47" s="887"/>
      <c r="D47" s="887"/>
      <c r="E47" s="38"/>
      <c r="F47" s="39"/>
      <c r="G47" s="39"/>
      <c r="H47" s="40"/>
      <c r="I47" s="36"/>
      <c r="J47" s="37"/>
      <c r="K47" s="278"/>
      <c r="L47" s="275"/>
      <c r="M47" s="400">
        <v>0.1</v>
      </c>
      <c r="N47" s="343">
        <f>N81*M47</f>
        <v>959.29946129502503</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138719.45780370495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916">
        <f>VLOOKUP(A65,TRANSPORTE!A6:D117,4,FALSE)</f>
        <v>1417.5203733168512</v>
      </c>
      <c r="M65" s="917"/>
      <c r="N65" s="286">
        <f>K65*L65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9592.9946129502496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243702.64012131299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48740.528024262603</v>
      </c>
      <c r="M88" s="865"/>
      <c r="N88" s="51"/>
    </row>
    <row r="89" spans="1:14">
      <c r="B89" s="89" t="s">
        <v>973</v>
      </c>
      <c r="C89" s="90"/>
      <c r="D89" s="90"/>
      <c r="E89" s="90"/>
      <c r="F89" s="90"/>
      <c r="G89" s="90"/>
      <c r="H89" s="90"/>
      <c r="I89" s="87"/>
      <c r="J89" s="88"/>
      <c r="K89" s="303">
        <v>0.05</v>
      </c>
      <c r="L89" s="864">
        <f>N83*K89</f>
        <v>12185.132006065651</v>
      </c>
      <c r="M89" s="865"/>
      <c r="N89" s="51"/>
    </row>
    <row r="90" spans="1:14" ht="15.75" thickBot="1">
      <c r="B90" s="91" t="s">
        <v>974</v>
      </c>
      <c r="C90" s="92"/>
      <c r="D90" s="92"/>
      <c r="E90" s="92"/>
      <c r="F90" s="92"/>
      <c r="G90" s="92"/>
      <c r="H90" s="92"/>
      <c r="I90" s="93"/>
      <c r="J90" s="94"/>
      <c r="K90" s="304">
        <v>0.05</v>
      </c>
      <c r="L90" s="866">
        <f>N83*K90</f>
        <v>12185.132006065651</v>
      </c>
      <c r="M90" s="867"/>
      <c r="N90" s="51"/>
    </row>
    <row r="91" spans="1:14" ht="15.75" thickBot="1">
      <c r="B91" s="829" t="s">
        <v>953</v>
      </c>
      <c r="C91" s="830"/>
      <c r="D91" s="830"/>
      <c r="E91" s="830"/>
      <c r="F91" s="830"/>
      <c r="G91" s="830"/>
      <c r="H91" s="830"/>
      <c r="I91" s="830"/>
      <c r="J91" s="830"/>
      <c r="K91" s="830"/>
      <c r="L91" s="830"/>
      <c r="M91" s="831"/>
      <c r="N91" s="52">
        <f>L88+L89+L90</f>
        <v>73110.792036393905</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316813.43215770688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1074</v>
      </c>
      <c r="C31" s="81" t="s">
        <v>1582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85"/>
      <c r="F46" s="879"/>
      <c r="G46" s="879"/>
      <c r="H46" s="880"/>
      <c r="I46" s="36"/>
      <c r="J46" s="37"/>
      <c r="K46" s="273"/>
      <c r="L46" s="275"/>
      <c r="M46" s="276"/>
      <c r="N46" s="277"/>
    </row>
    <row r="47" spans="1:14">
      <c r="B47" s="886" t="s">
        <v>952</v>
      </c>
      <c r="C47" s="887"/>
      <c r="D47" s="887"/>
      <c r="E47" s="38"/>
      <c r="F47" s="39"/>
      <c r="G47" s="39"/>
      <c r="H47" s="40"/>
      <c r="I47" s="36"/>
      <c r="J47" s="37"/>
      <c r="K47" s="278"/>
      <c r="L47" s="275"/>
      <c r="M47" s="400">
        <v>0.1</v>
      </c>
      <c r="N47" s="343">
        <f>N81*M47</f>
        <v>959.29946129502503</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138719.45780370495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916">
        <f>VLOOKUP(A65,TRANSPORTE!A6:D117,4,FALSE)</f>
        <v>1417.5203733168512</v>
      </c>
      <c r="M65" s="917"/>
      <c r="N65" s="286">
        <f>K65*L65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9592.9946129502496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243702.64012131299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48740.528024262603</v>
      </c>
      <c r="M88" s="865"/>
      <c r="N88" s="51"/>
    </row>
    <row r="89" spans="1:14">
      <c r="B89" s="89" t="s">
        <v>973</v>
      </c>
      <c r="C89" s="90"/>
      <c r="D89" s="90"/>
      <c r="E89" s="90"/>
      <c r="F89" s="90"/>
      <c r="G89" s="90"/>
      <c r="H89" s="90"/>
      <c r="I89" s="87"/>
      <c r="J89" s="88"/>
      <c r="K89" s="303">
        <v>0.05</v>
      </c>
      <c r="L89" s="864">
        <f>N83*K89</f>
        <v>12185.132006065651</v>
      </c>
      <c r="M89" s="865"/>
      <c r="N89" s="51"/>
    </row>
    <row r="90" spans="1:14" ht="15.75" thickBot="1">
      <c r="B90" s="91" t="s">
        <v>974</v>
      </c>
      <c r="C90" s="92"/>
      <c r="D90" s="92"/>
      <c r="E90" s="92"/>
      <c r="F90" s="92"/>
      <c r="G90" s="92"/>
      <c r="H90" s="92"/>
      <c r="I90" s="93"/>
      <c r="J90" s="94"/>
      <c r="K90" s="304">
        <v>0.05</v>
      </c>
      <c r="L90" s="866">
        <f>N83*K90</f>
        <v>12185.132006065651</v>
      </c>
      <c r="M90" s="867"/>
      <c r="N90" s="51"/>
    </row>
    <row r="91" spans="1:14" ht="15.75" thickBot="1">
      <c r="B91" s="829" t="s">
        <v>953</v>
      </c>
      <c r="C91" s="830"/>
      <c r="D91" s="830"/>
      <c r="E91" s="830"/>
      <c r="F91" s="830"/>
      <c r="G91" s="830"/>
      <c r="H91" s="830"/>
      <c r="I91" s="830"/>
      <c r="J91" s="830"/>
      <c r="K91" s="830"/>
      <c r="L91" s="830"/>
      <c r="M91" s="831"/>
      <c r="N91" s="52">
        <f>L88+L89+L90</f>
        <v>73110.792036393905</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316813.43215770688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1075</v>
      </c>
      <c r="C31" s="81" t="s">
        <v>1583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85"/>
      <c r="F46" s="879"/>
      <c r="G46" s="879"/>
      <c r="H46" s="880"/>
      <c r="I46" s="36"/>
      <c r="J46" s="37"/>
      <c r="K46" s="273"/>
      <c r="L46" s="275"/>
      <c r="M46" s="276"/>
      <c r="N46" s="277"/>
    </row>
    <row r="47" spans="1:14">
      <c r="B47" s="886" t="s">
        <v>952</v>
      </c>
      <c r="C47" s="887"/>
      <c r="D47" s="887"/>
      <c r="E47" s="38"/>
      <c r="F47" s="39"/>
      <c r="G47" s="39"/>
      <c r="H47" s="40"/>
      <c r="I47" s="36"/>
      <c r="J47" s="37"/>
      <c r="K47" s="278"/>
      <c r="L47" s="275"/>
      <c r="M47" s="400">
        <v>0.1</v>
      </c>
      <c r="N47" s="343">
        <f>N81*M47</f>
        <v>959.29946129502503</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138719.45780370495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1293</v>
      </c>
      <c r="B65" s="46" t="str">
        <f>VLOOKUP(A65,TRANSPORTE!A6:D117,3,FALSE)</f>
        <v>Transporte de mezcla</v>
      </c>
      <c r="C65" s="47"/>
      <c r="D65" s="47"/>
      <c r="E65" s="47"/>
      <c r="F65" s="47"/>
      <c r="G65" s="47"/>
      <c r="H65" s="310" t="s">
        <v>1468</v>
      </c>
      <c r="I65" s="278">
        <v>1.25</v>
      </c>
      <c r="J65" s="285">
        <v>1</v>
      </c>
      <c r="K65" s="278">
        <f>I65*J65</f>
        <v>1.25</v>
      </c>
      <c r="L65" s="916">
        <f>VLOOKUP(A65,TRANSPORTE!A6:D117,4,FALSE)</f>
        <v>1417.5203733168512</v>
      </c>
      <c r="M65" s="917"/>
      <c r="N65" s="286">
        <f>K65*L65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9592.9946129502496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243702.64012131299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48740.528024262603</v>
      </c>
      <c r="M88" s="865"/>
      <c r="N88" s="51"/>
    </row>
    <row r="89" spans="1:14">
      <c r="B89" s="89" t="s">
        <v>973</v>
      </c>
      <c r="C89" s="90"/>
      <c r="D89" s="90"/>
      <c r="E89" s="90"/>
      <c r="F89" s="90"/>
      <c r="G89" s="90"/>
      <c r="H89" s="90"/>
      <c r="I89" s="87"/>
      <c r="J89" s="88"/>
      <c r="K89" s="303">
        <v>0.05</v>
      </c>
      <c r="L89" s="864">
        <f>N83*K89</f>
        <v>12185.132006065651</v>
      </c>
      <c r="M89" s="865"/>
      <c r="N89" s="51"/>
    </row>
    <row r="90" spans="1:14" ht="15.75" thickBot="1">
      <c r="B90" s="91" t="s">
        <v>974</v>
      </c>
      <c r="C90" s="92"/>
      <c r="D90" s="92"/>
      <c r="E90" s="92"/>
      <c r="F90" s="92"/>
      <c r="G90" s="92"/>
      <c r="H90" s="92"/>
      <c r="I90" s="93"/>
      <c r="J90" s="94"/>
      <c r="K90" s="304">
        <v>0.05</v>
      </c>
      <c r="L90" s="866">
        <f>N83*K90</f>
        <v>12185.132006065651</v>
      </c>
      <c r="M90" s="867"/>
      <c r="N90" s="51"/>
    </row>
    <row r="91" spans="1:14" ht="15.75" thickBot="1">
      <c r="B91" s="829" t="s">
        <v>953</v>
      </c>
      <c r="C91" s="830"/>
      <c r="D91" s="830"/>
      <c r="E91" s="830"/>
      <c r="F91" s="830"/>
      <c r="G91" s="830"/>
      <c r="H91" s="830"/>
      <c r="I91" s="830"/>
      <c r="J91" s="830"/>
      <c r="K91" s="830"/>
      <c r="L91" s="830"/>
      <c r="M91" s="831"/>
      <c r="N91" s="52">
        <f>L88+L89+L90</f>
        <v>73110.792036393905</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316813.43215770688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1584</v>
      </c>
      <c r="C31" s="81" t="s">
        <v>1585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8</v>
      </c>
      <c r="N37" s="271">
        <f t="shared" ref="N37:N43" si="0">K37/M37</f>
        <v>17245.632527729944</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8</v>
      </c>
      <c r="N38" s="271">
        <f t="shared" si="0"/>
        <v>18239.231799264657</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8</v>
      </c>
      <c r="N39" s="271">
        <f t="shared" si="0"/>
        <v>49941.523692588467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8</v>
      </c>
      <c r="N42" s="271">
        <f t="shared" si="0"/>
        <v>35865.722200799893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8</v>
      </c>
      <c r="N43" s="271">
        <f t="shared" si="0"/>
        <v>7283.2147386560127</v>
      </c>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1065.8882903278056</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164541.11162454551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64113.698143351467</v>
      </c>
      <c r="N53" s="271">
        <f>K53*M53</f>
        <v>89759.177400692046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74.983252587043793</v>
      </c>
      <c r="N54" s="271">
        <f>K54*M54</f>
        <v>1874.5813146760947</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91633.758715368138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6">
        <f>VLOOKUP(A63,TRANSPORTE!A5:D117,4,FALSE)</f>
        <v>1417.5203733168512</v>
      </c>
      <c r="M63" s="917"/>
      <c r="N63" s="286">
        <f>K63*L63</f>
        <v>1984.5285226435915</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916">
        <f>VLOOKUP(A64,TRANSPORTE!A6:D117,4,FALSE)</f>
        <v>1417.5203733168512</v>
      </c>
      <c r="M64" s="917"/>
      <c r="N64" s="286">
        <f>K64*L64</f>
        <v>1771.9004666460639</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3756.4289892896554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10658.882903278056</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270590.18223248137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54118.036446496277</v>
      </c>
      <c r="M87" s="865"/>
      <c r="N87" s="51"/>
    </row>
    <row r="88" spans="1:14">
      <c r="B88" s="89" t="s">
        <v>973</v>
      </c>
      <c r="C88" s="90"/>
      <c r="D88" s="90"/>
      <c r="E88" s="90"/>
      <c r="F88" s="90"/>
      <c r="G88" s="90"/>
      <c r="H88" s="90"/>
      <c r="I88" s="87"/>
      <c r="J88" s="88"/>
      <c r="K88" s="303">
        <v>0.05</v>
      </c>
      <c r="L88" s="864">
        <f>N82*K88</f>
        <v>13529.509111624069</v>
      </c>
      <c r="M88" s="865"/>
      <c r="N88" s="51"/>
    </row>
    <row r="89" spans="1:14" ht="15.75" thickBot="1">
      <c r="B89" s="91" t="s">
        <v>974</v>
      </c>
      <c r="C89" s="92"/>
      <c r="D89" s="92"/>
      <c r="E89" s="92"/>
      <c r="F89" s="92"/>
      <c r="G89" s="92"/>
      <c r="H89" s="92"/>
      <c r="I89" s="93"/>
      <c r="J89" s="94"/>
      <c r="K89" s="304">
        <v>0.05</v>
      </c>
      <c r="L89" s="866">
        <f>N82*K89</f>
        <v>13529.509111624069</v>
      </c>
      <c r="M89" s="867"/>
      <c r="N89" s="51"/>
    </row>
    <row r="90" spans="1:14" ht="15.75" thickBot="1">
      <c r="B90" s="829" t="s">
        <v>953</v>
      </c>
      <c r="C90" s="830"/>
      <c r="D90" s="830"/>
      <c r="E90" s="830"/>
      <c r="F90" s="830"/>
      <c r="G90" s="830"/>
      <c r="H90" s="830"/>
      <c r="I90" s="830"/>
      <c r="J90" s="830"/>
      <c r="K90" s="830"/>
      <c r="L90" s="830"/>
      <c r="M90" s="831"/>
      <c r="N90" s="52">
        <f>L87+L88+L89</f>
        <v>81177.054669744408</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351767.23690222576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1586</v>
      </c>
      <c r="C31" s="81" t="s">
        <v>1587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8</v>
      </c>
      <c r="N37" s="271">
        <f t="shared" ref="N37:N43" si="0">K37/M37</f>
        <v>17245.632527729944</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8</v>
      </c>
      <c r="N38" s="271">
        <f t="shared" si="0"/>
        <v>18239.231799264657</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8</v>
      </c>
      <c r="N39" s="271">
        <f t="shared" si="0"/>
        <v>49941.523692588467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8</v>
      </c>
      <c r="N42" s="271">
        <f t="shared" si="0"/>
        <v>35865.722200799893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8</v>
      </c>
      <c r="N43" s="271">
        <f t="shared" si="0"/>
        <v>7283.2147386560127</v>
      </c>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1065.8882903278056</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164541.11162454551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64113.698143351467</v>
      </c>
      <c r="N53" s="271">
        <f>K53*M53</f>
        <v>89759.177400692046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74.983252587043793</v>
      </c>
      <c r="N54" s="271">
        <f>K54*M54</f>
        <v>1874.5813146760947</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91633.758715368138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6">
        <f>VLOOKUP(A63,TRANSPORTE!A5:D117,4,FALSE)</f>
        <v>1417.5203733168512</v>
      </c>
      <c r="M63" s="917"/>
      <c r="N63" s="286">
        <f>K63*L63</f>
        <v>1984.5285226435915</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916">
        <f>VLOOKUP(A64,TRANSPORTE!A6:D117,4,FALSE)</f>
        <v>1417.5203733168512</v>
      </c>
      <c r="M64" s="917"/>
      <c r="N64" s="286">
        <f>K64*L64</f>
        <v>1771.9004666460639</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3756.4289892896554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127"/>
    </row>
    <row r="80" spans="1:15" ht="15.75" thickBot="1">
      <c r="B80" s="918" t="s">
        <v>953</v>
      </c>
      <c r="C80" s="872"/>
      <c r="D80" s="872"/>
      <c r="E80" s="872"/>
      <c r="F80" s="872"/>
      <c r="G80" s="872"/>
      <c r="H80" s="872"/>
      <c r="I80" s="872"/>
      <c r="J80" s="872"/>
      <c r="K80" s="872"/>
      <c r="L80" s="872"/>
      <c r="M80" s="873"/>
      <c r="N80" s="459">
        <f>SUM(N74:N79)</f>
        <v>10658.882903278056</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270590.18223248137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54118.036446496277</v>
      </c>
      <c r="M87" s="865"/>
      <c r="N87" s="51"/>
    </row>
    <row r="88" spans="1:14">
      <c r="B88" s="89" t="s">
        <v>973</v>
      </c>
      <c r="C88" s="90"/>
      <c r="D88" s="90"/>
      <c r="E88" s="90"/>
      <c r="F88" s="90"/>
      <c r="G88" s="90"/>
      <c r="H88" s="90"/>
      <c r="I88" s="87"/>
      <c r="J88" s="88"/>
      <c r="K88" s="303">
        <v>0.05</v>
      </c>
      <c r="L88" s="864">
        <f>N82*K88</f>
        <v>13529.509111624069</v>
      </c>
      <c r="M88" s="865"/>
      <c r="N88" s="51"/>
    </row>
    <row r="89" spans="1:14" ht="15.75" thickBot="1">
      <c r="B89" s="91" t="s">
        <v>974</v>
      </c>
      <c r="C89" s="92"/>
      <c r="D89" s="92"/>
      <c r="E89" s="92"/>
      <c r="F89" s="92"/>
      <c r="G89" s="92"/>
      <c r="H89" s="92"/>
      <c r="I89" s="93"/>
      <c r="J89" s="94"/>
      <c r="K89" s="304">
        <v>0.05</v>
      </c>
      <c r="L89" s="866">
        <f>N82*K89</f>
        <v>13529.509111624069</v>
      </c>
      <c r="M89" s="867"/>
      <c r="N89" s="51"/>
    </row>
    <row r="90" spans="1:14" ht="15.75" thickBot="1">
      <c r="B90" s="829" t="s">
        <v>953</v>
      </c>
      <c r="C90" s="830"/>
      <c r="D90" s="830"/>
      <c r="E90" s="830"/>
      <c r="F90" s="830"/>
      <c r="G90" s="830"/>
      <c r="H90" s="830"/>
      <c r="I90" s="830"/>
      <c r="J90" s="830"/>
      <c r="K90" s="830"/>
      <c r="L90" s="830"/>
      <c r="M90" s="831"/>
      <c r="N90" s="52">
        <f>L87+L88+L89</f>
        <v>81177.054669744408</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351767.23690222576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1588</v>
      </c>
      <c r="C31" s="81" t="s">
        <v>1589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8</v>
      </c>
      <c r="N37" s="271">
        <f t="shared" ref="N37:N43" si="0">K37/M37</f>
        <v>17245.632527729944</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8</v>
      </c>
      <c r="N38" s="271">
        <f t="shared" si="0"/>
        <v>18239.231799264657</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8</v>
      </c>
      <c r="N39" s="271">
        <f t="shared" si="0"/>
        <v>49941.523692588467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8</v>
      </c>
      <c r="N42" s="271">
        <f t="shared" si="0"/>
        <v>35865.722200799893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8</v>
      </c>
      <c r="N43" s="271">
        <f t="shared" si="0"/>
        <v>7283.2147386560127</v>
      </c>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1065.8882903278056</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164541.11162454551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64113.698143351467</v>
      </c>
      <c r="N53" s="271">
        <f>K53*M53</f>
        <v>89759.177400692046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74.983252587043793</v>
      </c>
      <c r="N54" s="271">
        <f>K54*M54</f>
        <v>1874.5813146760947</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91633.758715368138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6">
        <f>VLOOKUP(A63,TRANSPORTE!A5:D117,4,FALSE)</f>
        <v>1417.5203733168512</v>
      </c>
      <c r="M63" s="917"/>
      <c r="N63" s="286">
        <f>K63*L63</f>
        <v>1984.5285226435915</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916">
        <f>VLOOKUP(A64,TRANSPORTE!A6:D117,4,FALSE)</f>
        <v>1417.5203733168512</v>
      </c>
      <c r="M64" s="917"/>
      <c r="N64" s="286">
        <f>K64*L64</f>
        <v>1771.9004666460639</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3756.4289892896554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10658.882903278056</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270590.18223248137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54118.036446496277</v>
      </c>
      <c r="M87" s="865"/>
      <c r="N87" s="51"/>
    </row>
    <row r="88" spans="1:14">
      <c r="B88" s="89" t="s">
        <v>973</v>
      </c>
      <c r="C88" s="90"/>
      <c r="D88" s="90"/>
      <c r="E88" s="90"/>
      <c r="F88" s="90"/>
      <c r="G88" s="90"/>
      <c r="H88" s="90"/>
      <c r="I88" s="87"/>
      <c r="J88" s="88"/>
      <c r="K88" s="303">
        <v>0.05</v>
      </c>
      <c r="L88" s="864">
        <f>N82*K88</f>
        <v>13529.509111624069</v>
      </c>
      <c r="M88" s="865"/>
      <c r="N88" s="51"/>
    </row>
    <row r="89" spans="1:14" ht="15.75" thickBot="1">
      <c r="B89" s="91" t="s">
        <v>974</v>
      </c>
      <c r="C89" s="92"/>
      <c r="D89" s="92"/>
      <c r="E89" s="92"/>
      <c r="F89" s="92"/>
      <c r="G89" s="92"/>
      <c r="H89" s="92"/>
      <c r="I89" s="93"/>
      <c r="J89" s="94"/>
      <c r="K89" s="304">
        <v>0.05</v>
      </c>
      <c r="L89" s="866">
        <f>N82*K89</f>
        <v>13529.509111624069</v>
      </c>
      <c r="M89" s="867"/>
      <c r="N89" s="51"/>
    </row>
    <row r="90" spans="1:14" ht="15.75" thickBot="1">
      <c r="B90" s="829" t="s">
        <v>953</v>
      </c>
      <c r="C90" s="830"/>
      <c r="D90" s="830"/>
      <c r="E90" s="830"/>
      <c r="F90" s="830"/>
      <c r="G90" s="830"/>
      <c r="H90" s="830"/>
      <c r="I90" s="830"/>
      <c r="J90" s="830"/>
      <c r="K90" s="830"/>
      <c r="L90" s="830"/>
      <c r="M90" s="831"/>
      <c r="N90" s="52">
        <f>L87+L88+L89</f>
        <v>81177.054669744408</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351767.23690222576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1076</v>
      </c>
      <c r="C31" s="81" t="s">
        <v>2032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959.29946129502503</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138719.45780370495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64113.698143351467</v>
      </c>
      <c r="N53" s="271">
        <f>K53*M53</f>
        <v>89759.177400692046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74.983252587043793</v>
      </c>
      <c r="N54" s="271">
        <f>K54*M54</f>
        <v>1874.5813146760947</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91633.758715368138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6">
        <f>VLOOKUP(A63,TRANSPORTE!A5:D117,4,FALSE)</f>
        <v>1417.5203733168512</v>
      </c>
      <c r="M63" s="917"/>
      <c r="N63" s="286">
        <f>K63*L63</f>
        <v>1984.5285226435915</v>
      </c>
    </row>
    <row r="64" spans="1:14">
      <c r="A64" t="s">
        <v>1378</v>
      </c>
      <c r="B64" s="46" t="str">
        <f>VLOOKUP(A64,TRANSPORTE!A6:D117,3,FALSE)</f>
        <v>Transporte de mezcla abierta en caliente MAC-75</v>
      </c>
      <c r="C64" s="47"/>
      <c r="D64" s="47"/>
      <c r="E64" s="47"/>
      <c r="F64" s="47"/>
      <c r="G64" s="47"/>
      <c r="H64" s="310" t="s">
        <v>1468</v>
      </c>
      <c r="I64" s="278">
        <v>1.25</v>
      </c>
      <c r="J64" s="285">
        <v>1</v>
      </c>
      <c r="K64" s="278">
        <f>I64*J64</f>
        <v>1.25</v>
      </c>
      <c r="L64" s="916">
        <f>VLOOKUP(A64,TRANSPORTE!A6:D117,4,FALSE)</f>
        <v>1417.5203733168512</v>
      </c>
      <c r="M64" s="917"/>
      <c r="N64" s="286">
        <f>K64*L64</f>
        <v>1771.9004666460639</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3756.4289892896554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9592.9946129502496</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243702.64012131299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48740.528024262603</v>
      </c>
      <c r="M87" s="865"/>
      <c r="N87" s="51"/>
    </row>
    <row r="88" spans="1:14">
      <c r="B88" s="89" t="s">
        <v>973</v>
      </c>
      <c r="C88" s="90"/>
      <c r="D88" s="90"/>
      <c r="E88" s="90"/>
      <c r="F88" s="90"/>
      <c r="G88" s="90"/>
      <c r="H88" s="90"/>
      <c r="I88" s="87"/>
      <c r="J88" s="88"/>
      <c r="K88" s="303">
        <v>0.05</v>
      </c>
      <c r="L88" s="864">
        <f>N82*K88</f>
        <v>12185.132006065651</v>
      </c>
      <c r="M88" s="865"/>
      <c r="N88" s="51"/>
    </row>
    <row r="89" spans="1:14" ht="15.75" thickBot="1">
      <c r="B89" s="91" t="s">
        <v>974</v>
      </c>
      <c r="C89" s="92"/>
      <c r="D89" s="92"/>
      <c r="E89" s="92"/>
      <c r="F89" s="92"/>
      <c r="G89" s="92"/>
      <c r="H89" s="92"/>
      <c r="I89" s="93"/>
      <c r="J89" s="94"/>
      <c r="K89" s="304">
        <v>0.05</v>
      </c>
      <c r="L89" s="866">
        <f>N82*K89</f>
        <v>12185.132006065651</v>
      </c>
      <c r="M89" s="867"/>
      <c r="N89" s="51"/>
    </row>
    <row r="90" spans="1:14" ht="15.75" thickBot="1">
      <c r="B90" s="829" t="s">
        <v>953</v>
      </c>
      <c r="C90" s="830"/>
      <c r="D90" s="830"/>
      <c r="E90" s="830"/>
      <c r="F90" s="830"/>
      <c r="G90" s="830"/>
      <c r="H90" s="830"/>
      <c r="I90" s="830"/>
      <c r="J90" s="830"/>
      <c r="K90" s="830"/>
      <c r="L90" s="830"/>
      <c r="M90" s="831"/>
      <c r="N90" s="52">
        <f>L87+L88+L89</f>
        <v>73110.792036393905</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316813.43215770688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1077</v>
      </c>
      <c r="C31" s="81" t="s">
        <v>1590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85"/>
      <c r="F46" s="879"/>
      <c r="G46" s="879"/>
      <c r="H46" s="880"/>
      <c r="I46" s="36"/>
      <c r="J46" s="37"/>
      <c r="K46" s="273"/>
      <c r="L46" s="275"/>
      <c r="M46" s="276"/>
      <c r="N46" s="277"/>
    </row>
    <row r="47" spans="1:14">
      <c r="B47" s="886" t="s">
        <v>952</v>
      </c>
      <c r="C47" s="887"/>
      <c r="D47" s="887"/>
      <c r="E47" s="38"/>
      <c r="F47" s="39"/>
      <c r="G47" s="39"/>
      <c r="H47" s="40"/>
      <c r="I47" s="36"/>
      <c r="J47" s="37"/>
      <c r="K47" s="278"/>
      <c r="L47" s="275"/>
      <c r="M47" s="400">
        <v>0.1</v>
      </c>
      <c r="N47" s="343">
        <f>N81*M47</f>
        <v>959.29946129502503</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138719.45780370495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1379</v>
      </c>
      <c r="B65" s="46" t="str">
        <f>VLOOKUP(A65,TRANSPORTE!A6:D117,3,FALSE)</f>
        <v>Transporte de mezcla abierta en caliente MAC-63</v>
      </c>
      <c r="C65" s="47"/>
      <c r="D65" s="47"/>
      <c r="E65" s="47"/>
      <c r="F65" s="47"/>
      <c r="G65" s="47"/>
      <c r="H65" s="310" t="s">
        <v>1468</v>
      </c>
      <c r="I65" s="278">
        <v>1.25</v>
      </c>
      <c r="J65" s="285">
        <v>1</v>
      </c>
      <c r="K65" s="278">
        <f>I65*J65</f>
        <v>1.25</v>
      </c>
      <c r="L65" s="916">
        <f>VLOOKUP(A65,TRANSPORTE!A6:D117,4,FALSE)</f>
        <v>1417.5203733168512</v>
      </c>
      <c r="M65" s="917"/>
      <c r="N65" s="286">
        <f>K65*L65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127"/>
    </row>
    <row r="81" spans="1:14" ht="15.75" thickBot="1">
      <c r="B81" s="918" t="s">
        <v>953</v>
      </c>
      <c r="C81" s="872"/>
      <c r="D81" s="872"/>
      <c r="E81" s="872"/>
      <c r="F81" s="872"/>
      <c r="G81" s="872"/>
      <c r="H81" s="872"/>
      <c r="I81" s="872"/>
      <c r="J81" s="872"/>
      <c r="K81" s="872"/>
      <c r="L81" s="872"/>
      <c r="M81" s="873"/>
      <c r="N81" s="459">
        <f>SUM(N75:N80)</f>
        <v>9592.9946129502496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243702.64012131299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48740.528024262603</v>
      </c>
      <c r="M88" s="865"/>
      <c r="N88" s="51"/>
    </row>
    <row r="89" spans="1:14">
      <c r="B89" s="89" t="s">
        <v>973</v>
      </c>
      <c r="C89" s="90"/>
      <c r="D89" s="90"/>
      <c r="E89" s="90"/>
      <c r="F89" s="90"/>
      <c r="G89" s="90"/>
      <c r="H89" s="90"/>
      <c r="I89" s="87"/>
      <c r="J89" s="88"/>
      <c r="K89" s="303">
        <v>0.05</v>
      </c>
      <c r="L89" s="864">
        <f>N83*K89</f>
        <v>12185.132006065651</v>
      </c>
      <c r="M89" s="865"/>
      <c r="N89" s="51"/>
    </row>
    <row r="90" spans="1:14" ht="15.75" thickBot="1">
      <c r="B90" s="91" t="s">
        <v>974</v>
      </c>
      <c r="C90" s="92"/>
      <c r="D90" s="92"/>
      <c r="E90" s="92"/>
      <c r="F90" s="92"/>
      <c r="G90" s="92"/>
      <c r="H90" s="92"/>
      <c r="I90" s="93"/>
      <c r="J90" s="94"/>
      <c r="K90" s="304">
        <v>0.05</v>
      </c>
      <c r="L90" s="866">
        <f>N83*K90</f>
        <v>12185.132006065651</v>
      </c>
      <c r="M90" s="867"/>
      <c r="N90" s="51"/>
    </row>
    <row r="91" spans="1:14" ht="15.75" thickBot="1">
      <c r="B91" s="829" t="s">
        <v>953</v>
      </c>
      <c r="C91" s="830"/>
      <c r="D91" s="830"/>
      <c r="E91" s="830"/>
      <c r="F91" s="830"/>
      <c r="G91" s="830"/>
      <c r="H91" s="830"/>
      <c r="I91" s="830"/>
      <c r="J91" s="830"/>
      <c r="K91" s="830"/>
      <c r="L91" s="830"/>
      <c r="M91" s="831"/>
      <c r="N91" s="52">
        <f>L88+L89+L90</f>
        <v>73110.792036393905</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316813.43215770688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1078</v>
      </c>
      <c r="C31" s="81" t="s">
        <v>1591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959.29946129502503</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138719.45780370495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64113.698143351467</v>
      </c>
      <c r="N53" s="271">
        <f>K53*M53</f>
        <v>89759.177400692046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74.983252587043793</v>
      </c>
      <c r="N54" s="271">
        <f>K54*M54</f>
        <v>1874.5813146760947</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91633.758715368138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6">
        <f>VLOOKUP(A63,TRANSPORTE!A5:D117,4,FALSE)</f>
        <v>1417.5203733168512</v>
      </c>
      <c r="M63" s="917"/>
      <c r="N63" s="286">
        <f>K63*L63</f>
        <v>1984.5285226435915</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916">
        <f>VLOOKUP(A64,TRANSPORTE!A6:D117,4,FALSE)</f>
        <v>1417.5203733168512</v>
      </c>
      <c r="M64" s="917"/>
      <c r="N64" s="286">
        <f>K64*L64</f>
        <v>1771.9004666460639</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3756.4289892896554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9592.9946129502496</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243702.64012131299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48740.528024262603</v>
      </c>
      <c r="M87" s="865"/>
      <c r="N87" s="51"/>
    </row>
    <row r="88" spans="1:14">
      <c r="B88" s="89" t="s">
        <v>973</v>
      </c>
      <c r="C88" s="90"/>
      <c r="D88" s="90"/>
      <c r="E88" s="90"/>
      <c r="F88" s="90"/>
      <c r="G88" s="90"/>
      <c r="H88" s="90"/>
      <c r="I88" s="87"/>
      <c r="J88" s="88"/>
      <c r="K88" s="303">
        <v>0.05</v>
      </c>
      <c r="L88" s="864">
        <f>N82*K88</f>
        <v>12185.132006065651</v>
      </c>
      <c r="M88" s="865"/>
      <c r="N88" s="51"/>
    </row>
    <row r="89" spans="1:14" ht="15.75" thickBot="1">
      <c r="B89" s="91" t="s">
        <v>974</v>
      </c>
      <c r="C89" s="92"/>
      <c r="D89" s="92"/>
      <c r="E89" s="92"/>
      <c r="F89" s="92"/>
      <c r="G89" s="92"/>
      <c r="H89" s="92"/>
      <c r="I89" s="93"/>
      <c r="J89" s="94"/>
      <c r="K89" s="304">
        <v>0.05</v>
      </c>
      <c r="L89" s="866">
        <f>N82*K89</f>
        <v>12185.132006065651</v>
      </c>
      <c r="M89" s="867"/>
      <c r="N89" s="51"/>
    </row>
    <row r="90" spans="1:14" ht="15.75" thickBot="1">
      <c r="B90" s="829" t="s">
        <v>953</v>
      </c>
      <c r="C90" s="830"/>
      <c r="D90" s="830"/>
      <c r="E90" s="830"/>
      <c r="F90" s="830"/>
      <c r="G90" s="830"/>
      <c r="H90" s="830"/>
      <c r="I90" s="830"/>
      <c r="J90" s="830"/>
      <c r="K90" s="830"/>
      <c r="L90" s="830"/>
      <c r="M90" s="831"/>
      <c r="N90" s="52">
        <f>L87+L88+L89</f>
        <v>73110.792036393905</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316813.43215770688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1079</v>
      </c>
      <c r="C31" s="81" t="s">
        <v>1592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8</v>
      </c>
      <c r="N37" s="271">
        <f t="shared" ref="N37:N43" si="0">K37/M37</f>
        <v>17245.632527729944</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8</v>
      </c>
      <c r="N38" s="271">
        <f t="shared" si="0"/>
        <v>18239.231799264657</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8</v>
      </c>
      <c r="N39" s="271">
        <f t="shared" si="0"/>
        <v>49941.523692588467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8</v>
      </c>
      <c r="N42" s="271">
        <f t="shared" si="0"/>
        <v>35865.722200799893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8</v>
      </c>
      <c r="N43" s="271">
        <f t="shared" si="0"/>
        <v>7283.2147386560127</v>
      </c>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1065.8882903278056</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164541.11162454551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64113.698143351467</v>
      </c>
      <c r="N53" s="271">
        <f>K53*M53</f>
        <v>89759.177400692046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74.983252587043793</v>
      </c>
      <c r="N54" s="271">
        <f>K54*M54</f>
        <v>1874.5813146760947</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91633.758715368138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6">
        <f>VLOOKUP(A63,TRANSPORTE!A5:D117,4,FALSE)</f>
        <v>1417.5203733168512</v>
      </c>
      <c r="M63" s="917"/>
      <c r="N63" s="286">
        <f>K63*L63</f>
        <v>1984.5285226435915</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916">
        <f>VLOOKUP(A64,TRANSPORTE!A6:D117,4,FALSE)</f>
        <v>1417.5203733168512</v>
      </c>
      <c r="M64" s="917"/>
      <c r="N64" s="286">
        <f>K64*L64</f>
        <v>1771.9004666460639</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3756.4289892896554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72</v>
      </c>
      <c r="N74" s="394">
        <f>K74/M74</f>
        <v>6954.4994444444437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10658.882903278056</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270590.18223248137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54118.036446496277</v>
      </c>
      <c r="M87" s="865"/>
      <c r="N87" s="51"/>
    </row>
    <row r="88" spans="1:14">
      <c r="B88" s="89" t="s">
        <v>973</v>
      </c>
      <c r="C88" s="90"/>
      <c r="D88" s="90"/>
      <c r="E88" s="90"/>
      <c r="F88" s="90"/>
      <c r="G88" s="90"/>
      <c r="H88" s="90"/>
      <c r="I88" s="87"/>
      <c r="J88" s="88"/>
      <c r="K88" s="303">
        <v>0.05</v>
      </c>
      <c r="L88" s="864">
        <f>N82*K88</f>
        <v>13529.509111624069</v>
      </c>
      <c r="M88" s="865"/>
      <c r="N88" s="51"/>
    </row>
    <row r="89" spans="1:14" ht="15.75" thickBot="1">
      <c r="B89" s="91" t="s">
        <v>974</v>
      </c>
      <c r="C89" s="92"/>
      <c r="D89" s="92"/>
      <c r="E89" s="92"/>
      <c r="F89" s="92"/>
      <c r="G89" s="92"/>
      <c r="H89" s="92"/>
      <c r="I89" s="93"/>
      <c r="J89" s="94"/>
      <c r="K89" s="304">
        <v>0.05</v>
      </c>
      <c r="L89" s="866">
        <f>N82*K89</f>
        <v>13529.509111624069</v>
      </c>
      <c r="M89" s="867"/>
      <c r="N89" s="51"/>
    </row>
    <row r="90" spans="1:14" ht="15.75" thickBot="1">
      <c r="B90" s="829" t="s">
        <v>953</v>
      </c>
      <c r="C90" s="830"/>
      <c r="D90" s="830"/>
      <c r="E90" s="830"/>
      <c r="F90" s="830"/>
      <c r="G90" s="830"/>
      <c r="H90" s="830"/>
      <c r="I90" s="830"/>
      <c r="J90" s="830"/>
      <c r="K90" s="830"/>
      <c r="L90" s="830"/>
      <c r="M90" s="831"/>
      <c r="N90" s="52">
        <f>L87+L88+L89</f>
        <v>81177.054669744408</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351767.23690222576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1080</v>
      </c>
      <c r="C31" s="81" t="s">
        <v>1593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85"/>
      <c r="F46" s="879"/>
      <c r="G46" s="879"/>
      <c r="H46" s="880"/>
      <c r="I46" s="36"/>
      <c r="J46" s="37"/>
      <c r="K46" s="273"/>
      <c r="L46" s="275"/>
      <c r="M46" s="276"/>
      <c r="N46" s="277"/>
    </row>
    <row r="47" spans="1:14">
      <c r="B47" s="886" t="s">
        <v>952</v>
      </c>
      <c r="C47" s="887"/>
      <c r="D47" s="887"/>
      <c r="E47" s="38"/>
      <c r="F47" s="39"/>
      <c r="G47" s="39"/>
      <c r="H47" s="40"/>
      <c r="I47" s="36"/>
      <c r="J47" s="37"/>
      <c r="K47" s="278"/>
      <c r="L47" s="275"/>
      <c r="M47" s="400">
        <v>0.1</v>
      </c>
      <c r="N47" s="343">
        <f>N81*M47</f>
        <v>959.29946129502503</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138719.45780370495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1381</v>
      </c>
      <c r="B65" s="46" t="str">
        <f>VLOOKUP(A65,TRANSPORTE!A6:D117,3,FALSE)</f>
        <v>Transporte de mezcla discontinua en caliente tipo M-13</v>
      </c>
      <c r="C65" s="47"/>
      <c r="D65" s="47"/>
      <c r="E65" s="47"/>
      <c r="F65" s="47"/>
      <c r="G65" s="47"/>
      <c r="H65" s="310" t="s">
        <v>1468</v>
      </c>
      <c r="I65" s="278">
        <v>1.25</v>
      </c>
      <c r="J65" s="285">
        <v>1</v>
      </c>
      <c r="K65" s="278">
        <f>I65*J65</f>
        <v>1.25</v>
      </c>
      <c r="L65" s="916">
        <f>VLOOKUP(A65,TRANSPORTE!A6:D117,4,FALSE)</f>
        <v>1417.5203733168512</v>
      </c>
      <c r="M65" s="917"/>
      <c r="N65" s="286">
        <f>K65*L65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9592.9946129502496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243702.64012131299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48740.528024262603</v>
      </c>
      <c r="M88" s="865"/>
      <c r="N88" s="51"/>
    </row>
    <row r="89" spans="1:14">
      <c r="B89" s="89" t="s">
        <v>973</v>
      </c>
      <c r="C89" s="90"/>
      <c r="D89" s="90"/>
      <c r="E89" s="90"/>
      <c r="F89" s="90"/>
      <c r="G89" s="90"/>
      <c r="H89" s="90"/>
      <c r="I89" s="87"/>
      <c r="J89" s="88"/>
      <c r="K89" s="303">
        <v>0.05</v>
      </c>
      <c r="L89" s="864">
        <f>N83*K89</f>
        <v>12185.132006065651</v>
      </c>
      <c r="M89" s="865"/>
      <c r="N89" s="51"/>
    </row>
    <row r="90" spans="1:14" ht="15.75" thickBot="1">
      <c r="B90" s="91" t="s">
        <v>974</v>
      </c>
      <c r="C90" s="92"/>
      <c r="D90" s="92"/>
      <c r="E90" s="92"/>
      <c r="F90" s="92"/>
      <c r="G90" s="92"/>
      <c r="H90" s="92"/>
      <c r="I90" s="93"/>
      <c r="J90" s="94"/>
      <c r="K90" s="304">
        <v>0.05</v>
      </c>
      <c r="L90" s="866">
        <f>N83*K90</f>
        <v>12185.132006065651</v>
      </c>
      <c r="M90" s="867"/>
      <c r="N90" s="51"/>
    </row>
    <row r="91" spans="1:14" ht="15.75" thickBot="1">
      <c r="B91" s="829" t="s">
        <v>953</v>
      </c>
      <c r="C91" s="830"/>
      <c r="D91" s="830"/>
      <c r="E91" s="830"/>
      <c r="F91" s="830"/>
      <c r="G91" s="830"/>
      <c r="H91" s="830"/>
      <c r="I91" s="830"/>
      <c r="J91" s="830"/>
      <c r="K91" s="830"/>
      <c r="L91" s="830"/>
      <c r="M91" s="831"/>
      <c r="N91" s="52">
        <f>L88+L89+L90</f>
        <v>73110.792036393905</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316813.43215770688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1081</v>
      </c>
      <c r="C31" s="81" t="s">
        <v>1594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85"/>
      <c r="F46" s="879"/>
      <c r="G46" s="879"/>
      <c r="H46" s="880"/>
      <c r="I46" s="36"/>
      <c r="J46" s="37"/>
      <c r="K46" s="273"/>
      <c r="L46" s="275"/>
      <c r="M46" s="276"/>
      <c r="N46" s="277"/>
    </row>
    <row r="47" spans="1:14">
      <c r="B47" s="886" t="s">
        <v>952</v>
      </c>
      <c r="C47" s="887"/>
      <c r="D47" s="887"/>
      <c r="E47" s="38"/>
      <c r="F47" s="39"/>
      <c r="G47" s="39"/>
      <c r="H47" s="40"/>
      <c r="I47" s="36"/>
      <c r="J47" s="37"/>
      <c r="K47" s="278"/>
      <c r="L47" s="275"/>
      <c r="M47" s="400">
        <v>0.1</v>
      </c>
      <c r="N47" s="343">
        <f>N81*M47</f>
        <v>959.29946129502503</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138719.45780370495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1382</v>
      </c>
      <c r="B65" s="46" t="str">
        <f>VLOOKUP(A65,TRANSPORTE!A6:D117,3,FALSE)</f>
        <v>Transporte de mezcla discontinua en caliente tipo M-10</v>
      </c>
      <c r="C65" s="47"/>
      <c r="D65" s="47"/>
      <c r="E65" s="47"/>
      <c r="F65" s="47"/>
      <c r="G65" s="47"/>
      <c r="H65" s="310" t="s">
        <v>1468</v>
      </c>
      <c r="I65" s="278">
        <v>1.25</v>
      </c>
      <c r="J65" s="285">
        <v>1</v>
      </c>
      <c r="K65" s="278">
        <f>I65*J65</f>
        <v>1.25</v>
      </c>
      <c r="L65" s="916">
        <f>VLOOKUP(A65,TRANSPORTE!A6:D117,4,FALSE)</f>
        <v>1417.5203733168512</v>
      </c>
      <c r="M65" s="917"/>
      <c r="N65" s="286">
        <f>K65*L65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9592.9946129502496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243702.64012131299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48740.528024262603</v>
      </c>
      <c r="M88" s="865"/>
      <c r="N88" s="51"/>
    </row>
    <row r="89" spans="1:14">
      <c r="B89" s="89" t="s">
        <v>973</v>
      </c>
      <c r="C89" s="90"/>
      <c r="D89" s="90"/>
      <c r="E89" s="90"/>
      <c r="F89" s="90"/>
      <c r="G89" s="90"/>
      <c r="H89" s="90"/>
      <c r="I89" s="87"/>
      <c r="J89" s="88"/>
      <c r="K89" s="303">
        <v>0.05</v>
      </c>
      <c r="L89" s="864">
        <f>N83*K89</f>
        <v>12185.132006065651</v>
      </c>
      <c r="M89" s="865"/>
      <c r="N89" s="51"/>
    </row>
    <row r="90" spans="1:14" ht="15.75" thickBot="1">
      <c r="B90" s="91" t="s">
        <v>974</v>
      </c>
      <c r="C90" s="92"/>
      <c r="D90" s="92"/>
      <c r="E90" s="92"/>
      <c r="F90" s="92"/>
      <c r="G90" s="92"/>
      <c r="H90" s="92"/>
      <c r="I90" s="93"/>
      <c r="J90" s="94"/>
      <c r="K90" s="304">
        <v>0.05</v>
      </c>
      <c r="L90" s="866">
        <f>N83*K90</f>
        <v>12185.132006065651</v>
      </c>
      <c r="M90" s="867"/>
      <c r="N90" s="51"/>
    </row>
    <row r="91" spans="1:14" ht="15.75" thickBot="1">
      <c r="B91" s="829" t="s">
        <v>953</v>
      </c>
      <c r="C91" s="830"/>
      <c r="D91" s="830"/>
      <c r="E91" s="830"/>
      <c r="F91" s="830"/>
      <c r="G91" s="830"/>
      <c r="H91" s="830"/>
      <c r="I91" s="830"/>
      <c r="J91" s="830"/>
      <c r="K91" s="830"/>
      <c r="L91" s="830"/>
      <c r="M91" s="831"/>
      <c r="N91" s="52">
        <f>L88+L89+L90</f>
        <v>73110.792036393905</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316813.43215770688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216" t="s">
        <v>1082</v>
      </c>
      <c r="C31" s="81" t="s">
        <v>1595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959.29946129502503</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138719.45780370495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64113.698143351467</v>
      </c>
      <c r="N53" s="271">
        <f>K53*M53</f>
        <v>89759.177400692046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74.983252587043793</v>
      </c>
      <c r="N54" s="271">
        <f>K54*M54</f>
        <v>1874.5813146760947</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91633.758715368138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6">
        <f>VLOOKUP(A63,TRANSPORTE!A5:D117,4,FALSE)</f>
        <v>1417.5203733168512</v>
      </c>
      <c r="M63" s="917"/>
      <c r="N63" s="286">
        <f>K63*L63</f>
        <v>1984.5285226435915</v>
      </c>
    </row>
    <row r="64" spans="1:14">
      <c r="A64" t="s">
        <v>1383</v>
      </c>
      <c r="B64" s="46" t="str">
        <f>VLOOKUP(A64,TRANSPORTE!A6:D117,3,FALSE)</f>
        <v>Transporte de mezcla discontinua en caliente tipo F-13</v>
      </c>
      <c r="C64" s="47"/>
      <c r="D64" s="47"/>
      <c r="E64" s="47"/>
      <c r="F64" s="47"/>
      <c r="G64" s="47"/>
      <c r="H64" s="310" t="s">
        <v>1468</v>
      </c>
      <c r="I64" s="278">
        <v>1.25</v>
      </c>
      <c r="J64" s="285">
        <v>1</v>
      </c>
      <c r="K64" s="278">
        <f>I64*J64</f>
        <v>1.25</v>
      </c>
      <c r="L64" s="916">
        <f>VLOOKUP(A64,TRANSPORTE!A6:D117,4,FALSE)</f>
        <v>1417.5203733168512</v>
      </c>
      <c r="M64" s="917"/>
      <c r="N64" s="286">
        <f>K64*L64</f>
        <v>1771.9004666460639</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3756.4289892896554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9592.9946129502496</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243702.64012131299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48740.528024262603</v>
      </c>
      <c r="M87" s="865"/>
      <c r="N87" s="51"/>
    </row>
    <row r="88" spans="1:14">
      <c r="B88" s="89" t="s">
        <v>973</v>
      </c>
      <c r="C88" s="90"/>
      <c r="D88" s="90"/>
      <c r="E88" s="90"/>
      <c r="F88" s="90"/>
      <c r="G88" s="90"/>
      <c r="H88" s="90"/>
      <c r="I88" s="87"/>
      <c r="J88" s="88"/>
      <c r="K88" s="303">
        <v>0.05</v>
      </c>
      <c r="L88" s="864">
        <f>N82*K88</f>
        <v>12185.132006065651</v>
      </c>
      <c r="M88" s="865"/>
      <c r="N88" s="51"/>
    </row>
    <row r="89" spans="1:14" ht="15.75" thickBot="1">
      <c r="B89" s="91" t="s">
        <v>974</v>
      </c>
      <c r="C89" s="92"/>
      <c r="D89" s="92"/>
      <c r="E89" s="92"/>
      <c r="F89" s="92"/>
      <c r="G89" s="92"/>
      <c r="H89" s="92"/>
      <c r="I89" s="93"/>
      <c r="J89" s="94"/>
      <c r="K89" s="304">
        <v>0.05</v>
      </c>
      <c r="L89" s="866">
        <f>N82*K89</f>
        <v>12185.132006065651</v>
      </c>
      <c r="M89" s="867"/>
      <c r="N89" s="51"/>
    </row>
    <row r="90" spans="1:14" ht="15.75" thickBot="1">
      <c r="B90" s="829" t="s">
        <v>953</v>
      </c>
      <c r="C90" s="830"/>
      <c r="D90" s="830"/>
      <c r="E90" s="830"/>
      <c r="F90" s="830"/>
      <c r="G90" s="830"/>
      <c r="H90" s="830"/>
      <c r="I90" s="830"/>
      <c r="J90" s="830"/>
      <c r="K90" s="830"/>
      <c r="L90" s="830"/>
      <c r="M90" s="831"/>
      <c r="N90" s="52">
        <f>L87+L88+L89</f>
        <v>73110.792036393905</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316813.43215770688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1083</v>
      </c>
      <c r="C31" s="81" t="s">
        <v>1596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150</v>
      </c>
      <c r="B36" s="878" t="str">
        <f>VLOOKUP(A36,EQUIPOS!A6:D154,3,FALSE)</f>
        <v>Cargador : Potencia en el volante 125 hp, Clasificación de RPM del motor 2300.</v>
      </c>
      <c r="C36" s="879"/>
      <c r="D36" s="879"/>
      <c r="E36" s="879"/>
      <c r="F36" s="879"/>
      <c r="G36" s="879"/>
      <c r="H36" s="880"/>
      <c r="I36" s="266"/>
      <c r="J36" s="267"/>
      <c r="K36" s="268">
        <f>VLOOKUP(A36,EQUIPOS!A6:D163,4,FALSE)</f>
        <v>182538.17053568727</v>
      </c>
      <c r="L36" s="269"/>
      <c r="M36" s="270">
        <v>30</v>
      </c>
      <c r="N36" s="271">
        <f>K36/M36</f>
        <v>6084.6056845229086</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166</v>
      </c>
      <c r="B38" s="878" t="str">
        <f>VLOOKUP(A38,EQUIPOS!A8:D154,3,FALSE)</f>
        <v>Compactador de Rodillo POTENCIA: 99HP, PESO: 8 ton</v>
      </c>
      <c r="C38" s="879"/>
      <c r="D38" s="879"/>
      <c r="E38" s="879"/>
      <c r="F38" s="879"/>
      <c r="G38" s="879"/>
      <c r="H38" s="880"/>
      <c r="I38" s="266"/>
      <c r="J38" s="267"/>
      <c r="K38" s="268">
        <f>VLOOKUP(A38,EQUIPOS!A8:D165,4,FALSE)</f>
        <v>145913.85439411725</v>
      </c>
      <c r="L38" s="269"/>
      <c r="M38" s="270">
        <v>10</v>
      </c>
      <c r="N38" s="271">
        <f t="shared" si="0"/>
        <v>14591.385439411726</v>
      </c>
    </row>
    <row r="39" spans="1:14">
      <c r="A39" t="s">
        <v>284</v>
      </c>
      <c r="B39" s="878" t="str">
        <f>VLOOKUP(A39,EQUIPOS!A9:D154,3,FALSE)</f>
        <v>Planta de asfalto en caliente</v>
      </c>
      <c r="C39" s="879"/>
      <c r="D39" s="879"/>
      <c r="E39" s="879"/>
      <c r="F39" s="879"/>
      <c r="G39" s="879"/>
      <c r="H39" s="880"/>
      <c r="I39" s="266"/>
      <c r="J39" s="267"/>
      <c r="K39" s="268">
        <f>VLOOKUP(A39,EQUIPOS!A9:D166,4,FALSE)</f>
        <v>399532.18954070774</v>
      </c>
      <c r="L39" s="269"/>
      <c r="M39" s="270">
        <v>10</v>
      </c>
      <c r="N39" s="271">
        <f t="shared" si="0"/>
        <v>39953.218954070777</v>
      </c>
    </row>
    <row r="40" spans="1:14">
      <c r="A40" t="s">
        <v>290</v>
      </c>
      <c r="B40" s="878" t="str">
        <f>VLOOKUP(A40,EQUIPOS!A10:D154,3,FALSE)</f>
        <v>Planta trituradora</v>
      </c>
      <c r="C40" s="879"/>
      <c r="D40" s="879"/>
      <c r="E40" s="879"/>
      <c r="F40" s="879"/>
      <c r="G40" s="879"/>
      <c r="H40" s="880"/>
      <c r="I40" s="266"/>
      <c r="J40" s="267"/>
      <c r="K40" s="268">
        <f>VLOOKUP(A40,EQUIPOS!A10:D167,4,FALSE)</f>
        <v>609494.2419042954</v>
      </c>
      <c r="L40" s="269"/>
      <c r="M40" s="270">
        <v>30</v>
      </c>
      <c r="N40" s="271">
        <f t="shared" si="0"/>
        <v>20316.474730143182</v>
      </c>
    </row>
    <row r="41" spans="1:14">
      <c r="A41" t="s">
        <v>314</v>
      </c>
      <c r="B41" s="878" t="str">
        <f>VLOOKUP(A41,EQUIPOS!A11:D155,3,FALSE)</f>
        <v xml:space="preserve">Retroexcavadora E-200 sobre orugas
</v>
      </c>
      <c r="C41" s="879"/>
      <c r="D41" s="879"/>
      <c r="E41" s="879"/>
      <c r="F41" s="879"/>
      <c r="G41" s="879"/>
      <c r="H41" s="880"/>
      <c r="I41" s="266"/>
      <c r="J41" s="267"/>
      <c r="K41" s="268">
        <f>VLOOKUP(A41,EQUIPOS!A11:D168,4,FALSE)</f>
        <v>254964.5388153794</v>
      </c>
      <c r="L41" s="269"/>
      <c r="M41" s="270">
        <v>30</v>
      </c>
      <c r="N41" s="271">
        <f t="shared" si="0"/>
        <v>8498.8179605126461</v>
      </c>
    </row>
    <row r="42" spans="1:14">
      <c r="A42" t="s">
        <v>358</v>
      </c>
      <c r="B42" s="878" t="str">
        <f>VLOOKUP(A42,EQUIPOS!A12:D156,3,FALSE)</f>
        <v xml:space="preserve">Terminadora de asfalto (Finisher), potencia en el volante 174 HP, R=20M3/H, velocidad de desplazamiento 114 m/min
</v>
      </c>
      <c r="C42" s="879"/>
      <c r="D42" s="879"/>
      <c r="E42" s="879"/>
      <c r="F42" s="879"/>
      <c r="G42" s="879"/>
      <c r="H42" s="880"/>
      <c r="I42" s="266"/>
      <c r="J42" s="267"/>
      <c r="K42" s="268">
        <f>VLOOKUP(A42,EQUIPOS!A12:D169,4,FALSE)</f>
        <v>286925.77760639915</v>
      </c>
      <c r="L42" s="269"/>
      <c r="M42" s="270">
        <v>10</v>
      </c>
      <c r="N42" s="271">
        <f t="shared" si="0"/>
        <v>28692.577760639913</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319"/>
      <c r="C44" s="320"/>
      <c r="D44" s="320"/>
      <c r="E44" s="320"/>
      <c r="F44" s="320"/>
      <c r="G44" s="320"/>
      <c r="H44" s="321"/>
      <c r="I44" s="266"/>
      <c r="J44" s="267"/>
      <c r="K44" s="268"/>
      <c r="L44" s="269"/>
      <c r="M44" s="270"/>
      <c r="N44" s="271"/>
    </row>
    <row r="45" spans="1:14">
      <c r="B45" s="878"/>
      <c r="C45" s="879"/>
      <c r="D45" s="879"/>
      <c r="E45" s="879"/>
      <c r="F45" s="879"/>
      <c r="G45" s="879"/>
      <c r="H45" s="880"/>
      <c r="I45" s="881"/>
      <c r="J45" s="882"/>
      <c r="K45" s="268"/>
      <c r="L45" s="883"/>
      <c r="M45" s="884"/>
      <c r="N45" s="271"/>
    </row>
    <row r="46" spans="1:14">
      <c r="B46" s="878"/>
      <c r="C46" s="879"/>
      <c r="D46" s="879"/>
      <c r="E46" s="885"/>
      <c r="F46" s="879"/>
      <c r="G46" s="879"/>
      <c r="H46" s="880"/>
      <c r="I46" s="36"/>
      <c r="J46" s="37"/>
      <c r="K46" s="273"/>
      <c r="L46" s="275"/>
      <c r="M46" s="276"/>
      <c r="N46" s="277"/>
    </row>
    <row r="47" spans="1:14">
      <c r="B47" s="886" t="s">
        <v>952</v>
      </c>
      <c r="C47" s="887"/>
      <c r="D47" s="887"/>
      <c r="E47" s="38"/>
      <c r="F47" s="39"/>
      <c r="G47" s="39"/>
      <c r="H47" s="40"/>
      <c r="I47" s="36"/>
      <c r="J47" s="37"/>
      <c r="K47" s="278"/>
      <c r="L47" s="275"/>
      <c r="M47" s="400">
        <v>0.1</v>
      </c>
      <c r="N47" s="343">
        <f>N81*M47</f>
        <v>959.29946129502503</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138719.45780370495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64113.698143351467</v>
      </c>
      <c r="N54" s="271">
        <f>K54*M54</f>
        <v>89759.177400692046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74.983252587043793</v>
      </c>
      <c r="N55" s="271">
        <f>K55*M55</f>
        <v>1874.5813146760947</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11"/>
      <c r="C58" s="912"/>
      <c r="D58" s="912"/>
      <c r="E58" s="912"/>
      <c r="F58" s="912"/>
      <c r="G58" s="912"/>
      <c r="H58" s="912"/>
      <c r="I58" s="882"/>
      <c r="J58" s="42"/>
      <c r="K58" s="44"/>
      <c r="L58" s="913"/>
      <c r="M58" s="914"/>
      <c r="N58" s="45"/>
    </row>
    <row r="59" spans="1:14" ht="15.75" thickBot="1">
      <c r="B59" s="829" t="s">
        <v>953</v>
      </c>
      <c r="C59" s="830"/>
      <c r="D59" s="830"/>
      <c r="E59" s="830"/>
      <c r="F59" s="830"/>
      <c r="G59" s="830"/>
      <c r="H59" s="830"/>
      <c r="I59" s="830"/>
      <c r="J59" s="830"/>
      <c r="K59" s="830"/>
      <c r="L59" s="830"/>
      <c r="M59" s="831"/>
      <c r="N59" s="393">
        <f>SUM(N54:N58)</f>
        <v>91633.758715368138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16">
        <f>VLOOKUP(A64,TRANSPORTE!A5:D117,4,FALSE)</f>
        <v>1417.5203733168512</v>
      </c>
      <c r="M64" s="917"/>
      <c r="N64" s="286">
        <f>K64*L64</f>
        <v>1984.5285226435915</v>
      </c>
    </row>
    <row r="65" spans="1:15">
      <c r="A65" t="s">
        <v>1384</v>
      </c>
      <c r="B65" s="46" t="str">
        <f>VLOOKUP(A65,TRANSPORTE!A6:D117,3,FALSE)</f>
        <v>Transporte de mezcla discontinua en caliente tipo F-10</v>
      </c>
      <c r="C65" s="47"/>
      <c r="D65" s="47"/>
      <c r="E65" s="47"/>
      <c r="F65" s="47"/>
      <c r="G65" s="47"/>
      <c r="H65" s="310" t="s">
        <v>1468</v>
      </c>
      <c r="I65" s="278">
        <v>1.25</v>
      </c>
      <c r="J65" s="285">
        <v>1</v>
      </c>
      <c r="K65" s="278">
        <f>I65*J65</f>
        <v>1.25</v>
      </c>
      <c r="L65" s="916">
        <f>VLOOKUP(A65,TRANSPORTE!A6:D117,4,FALSE)</f>
        <v>1417.5203733168512</v>
      </c>
      <c r="M65" s="917"/>
      <c r="N65" s="286">
        <f>K65*L65</f>
        <v>1771.9004666460639</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3756.4289892896554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294">
        <v>80</v>
      </c>
      <c r="N75" s="394">
        <f>K75/M75</f>
        <v>6259.0494999999992</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9592.9946129502496</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N49+N59+N70+N81</f>
        <v>243702.64012131299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48740.528024262603</v>
      </c>
      <c r="M88" s="865"/>
      <c r="N88" s="51"/>
    </row>
    <row r="89" spans="1:14">
      <c r="B89" s="89" t="s">
        <v>973</v>
      </c>
      <c r="C89" s="90"/>
      <c r="D89" s="90"/>
      <c r="E89" s="90"/>
      <c r="F89" s="90"/>
      <c r="G89" s="90"/>
      <c r="H89" s="90"/>
      <c r="I89" s="87"/>
      <c r="J89" s="88"/>
      <c r="K89" s="303">
        <v>0.05</v>
      </c>
      <c r="L89" s="864">
        <f>N83*K89</f>
        <v>12185.132006065651</v>
      </c>
      <c r="M89" s="865"/>
      <c r="N89" s="51"/>
    </row>
    <row r="90" spans="1:14" ht="15.75" thickBot="1">
      <c r="B90" s="91" t="s">
        <v>974</v>
      </c>
      <c r="C90" s="92"/>
      <c r="D90" s="92"/>
      <c r="E90" s="92"/>
      <c r="F90" s="92"/>
      <c r="G90" s="92"/>
      <c r="H90" s="92"/>
      <c r="I90" s="93"/>
      <c r="J90" s="94"/>
      <c r="K90" s="304">
        <v>0.05</v>
      </c>
      <c r="L90" s="866">
        <f>N83*K90</f>
        <v>12185.132006065651</v>
      </c>
      <c r="M90" s="867"/>
      <c r="N90" s="51"/>
    </row>
    <row r="91" spans="1:14" ht="15.75" thickBot="1">
      <c r="B91" s="829" t="s">
        <v>953</v>
      </c>
      <c r="C91" s="830"/>
      <c r="D91" s="830"/>
      <c r="E91" s="830"/>
      <c r="F91" s="830"/>
      <c r="G91" s="830"/>
      <c r="H91" s="830"/>
      <c r="I91" s="830"/>
      <c r="J91" s="830"/>
      <c r="K91" s="830"/>
      <c r="L91" s="830"/>
      <c r="M91" s="831"/>
      <c r="N91" s="52">
        <f>L88+L89+L90</f>
        <v>73110.792036393905</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316813.43215770688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32" t="s">
        <v>2218</v>
      </c>
      <c r="C110" s="833"/>
      <c r="D110" s="833"/>
      <c r="E110" s="833"/>
      <c r="F110" s="833"/>
      <c r="G110" s="833"/>
      <c r="H110" s="833"/>
      <c r="I110" s="833"/>
      <c r="J110" s="833"/>
      <c r="K110" s="833"/>
      <c r="L110" s="833"/>
      <c r="M110" s="833"/>
      <c r="N110" s="834"/>
    </row>
    <row r="111" spans="2:14" ht="15" customHeight="1">
      <c r="B111" s="832"/>
      <c r="C111" s="833"/>
      <c r="D111" s="833"/>
      <c r="E111" s="833"/>
      <c r="F111" s="833"/>
      <c r="G111" s="833"/>
      <c r="H111" s="833"/>
      <c r="I111" s="833"/>
      <c r="J111" s="833"/>
      <c r="K111" s="833"/>
      <c r="L111" s="833"/>
      <c r="M111" s="833"/>
      <c r="N111" s="834"/>
    </row>
    <row r="112" spans="2:14" ht="30" customHeight="1">
      <c r="B112" s="835" t="s">
        <v>2219</v>
      </c>
      <c r="C112" s="836"/>
      <c r="D112" s="836"/>
      <c r="E112" s="836"/>
      <c r="F112" s="836"/>
      <c r="G112" s="836"/>
      <c r="H112" s="836"/>
      <c r="I112" s="836"/>
      <c r="J112" s="836"/>
      <c r="K112" s="836"/>
      <c r="L112" s="836"/>
      <c r="M112" s="836"/>
      <c r="N112" s="837"/>
    </row>
    <row r="113" spans="2:14">
      <c r="B113" s="835"/>
      <c r="C113" s="836"/>
      <c r="D113" s="836"/>
      <c r="E113" s="836"/>
      <c r="F113" s="836"/>
      <c r="G113" s="836"/>
      <c r="H113" s="836"/>
      <c r="I113" s="836"/>
      <c r="J113" s="836"/>
      <c r="K113" s="836"/>
      <c r="L113" s="836"/>
      <c r="M113" s="836"/>
      <c r="N113" s="837"/>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5"/>
      <c r="K123" s="895"/>
      <c r="L123" s="895"/>
      <c r="M123" s="895"/>
      <c r="N123" s="896"/>
    </row>
    <row r="124" spans="2:14" ht="15.75" thickBot="1">
      <c r="B124" s="260" t="s">
        <v>2221</v>
      </c>
      <c r="C124" s="392"/>
      <c r="D124" s="392"/>
      <c r="E124" s="57"/>
      <c r="F124" s="57"/>
      <c r="G124" s="57"/>
      <c r="H124" s="57"/>
      <c r="I124" s="57"/>
      <c r="J124" s="897"/>
      <c r="K124" s="897"/>
      <c r="L124" s="897"/>
      <c r="M124" s="897"/>
      <c r="N124" s="898"/>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1084</v>
      </c>
      <c r="C31" s="81" t="s">
        <v>1597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148</v>
      </c>
      <c r="B36" s="878" t="str">
        <f>VLOOKUP(A36,EQUIPOS!A6:D154,3,FALSE)</f>
        <v>Cargador : Potencia en el volante 110 hp, Clasificación de RPM del motor 2300.</v>
      </c>
      <c r="C36" s="879"/>
      <c r="D36" s="879"/>
      <c r="E36" s="879"/>
      <c r="F36" s="879"/>
      <c r="G36" s="879"/>
      <c r="H36" s="880"/>
      <c r="I36" s="266"/>
      <c r="J36" s="267"/>
      <c r="K36" s="268">
        <f>VLOOKUP(A36,EQUIPOS!A6:D163,4,FALSE)</f>
        <v>150866.59101501739</v>
      </c>
      <c r="L36" s="269"/>
      <c r="M36" s="270">
        <v>30</v>
      </c>
      <c r="N36" s="271">
        <f>K36/M36</f>
        <v>5028.8863671672461</v>
      </c>
    </row>
    <row r="37" spans="1:14">
      <c r="A37" s="113" t="s">
        <v>173</v>
      </c>
      <c r="B37" s="878" t="str">
        <f>VLOOKUP(A37,EQUIPOS!A7:D154,3,FALSE)</f>
        <v>Compactador neumático de Potencia 70 HP, peso de 13 ton</v>
      </c>
      <c r="C37" s="879"/>
      <c r="D37" s="879"/>
      <c r="E37" s="879"/>
      <c r="F37" s="879"/>
      <c r="G37" s="879"/>
      <c r="H37" s="880"/>
      <c r="I37" s="266"/>
      <c r="J37" s="267"/>
      <c r="K37" s="268">
        <f>VLOOKUP(A37,EQUIPOS!A7:D164,4,FALSE)</f>
        <v>137965.06022183955</v>
      </c>
      <c r="L37" s="269"/>
      <c r="M37" s="270">
        <v>10</v>
      </c>
      <c r="N37" s="271">
        <f t="shared" ref="N37:N43" si="0">K37/M37</f>
        <v>13796.506022183956</v>
      </c>
    </row>
    <row r="38" spans="1:14">
      <c r="A38" t="s">
        <v>284</v>
      </c>
      <c r="B38" s="878" t="str">
        <f>VLOOKUP(A38,EQUIPOS!A8:D154,3,FALSE)</f>
        <v>Planta de asfalto en caliente</v>
      </c>
      <c r="C38" s="879"/>
      <c r="D38" s="879"/>
      <c r="E38" s="879"/>
      <c r="F38" s="879"/>
      <c r="G38" s="879"/>
      <c r="H38" s="880"/>
      <c r="I38" s="266"/>
      <c r="J38" s="267"/>
      <c r="K38" s="268">
        <f>VLOOKUP(A38,EQUIPOS!A8:D165,4,FALSE)</f>
        <v>399532.18954070774</v>
      </c>
      <c r="L38" s="269"/>
      <c r="M38" s="270">
        <v>10</v>
      </c>
      <c r="N38" s="271">
        <f t="shared" si="0"/>
        <v>39953.218954070777</v>
      </c>
    </row>
    <row r="39" spans="1:14">
      <c r="A39" t="s">
        <v>290</v>
      </c>
      <c r="B39" s="878" t="str">
        <f>VLOOKUP(A39,EQUIPOS!A9:D154,3,FALSE)</f>
        <v>Planta trituradora</v>
      </c>
      <c r="C39" s="879"/>
      <c r="D39" s="879"/>
      <c r="E39" s="879"/>
      <c r="F39" s="879"/>
      <c r="G39" s="879"/>
      <c r="H39" s="880"/>
      <c r="I39" s="266"/>
      <c r="J39" s="267"/>
      <c r="K39" s="268">
        <f>VLOOKUP(A39,EQUIPOS!A9:D166,4,FALSE)</f>
        <v>609494.2419042954</v>
      </c>
      <c r="L39" s="269"/>
      <c r="M39" s="270">
        <v>30</v>
      </c>
      <c r="N39" s="271">
        <f t="shared" si="0"/>
        <v>20316.474730143182</v>
      </c>
    </row>
    <row r="40" spans="1:14">
      <c r="A40" t="s">
        <v>316</v>
      </c>
      <c r="B40" s="878" t="str">
        <f>VLOOKUP(A40,EQUIPOS!A10:D154,3,FALSE)</f>
        <v>Retroexcavadora Tipo E-200 o  Equivalente</v>
      </c>
      <c r="C40" s="879"/>
      <c r="D40" s="879"/>
      <c r="E40" s="879"/>
      <c r="F40" s="879"/>
      <c r="G40" s="879"/>
      <c r="H40" s="880"/>
      <c r="I40" s="266"/>
      <c r="J40" s="267"/>
      <c r="K40" s="268">
        <f>VLOOKUP(A40,EQUIPOS!A10:D167,4,FALSE)</f>
        <v>187282.66470829744</v>
      </c>
      <c r="L40" s="269"/>
      <c r="M40" s="270">
        <v>30</v>
      </c>
      <c r="N40" s="271">
        <f t="shared" si="0"/>
        <v>6242.7554902765814</v>
      </c>
    </row>
    <row r="41" spans="1:14">
      <c r="A41" t="s">
        <v>358</v>
      </c>
      <c r="B41" s="878" t="str">
        <f>VLOOKUP(A41,EQUIPOS!A11:D155,3,FALSE)</f>
        <v xml:space="preserve">Terminadora de asfalto (Finisher), potencia en el volante 174 HP, R=20M3/H, velocidad de desplazamiento 114 m/min
</v>
      </c>
      <c r="C41" s="879"/>
      <c r="D41" s="879"/>
      <c r="E41" s="879"/>
      <c r="F41" s="879"/>
      <c r="G41" s="879"/>
      <c r="H41" s="880"/>
      <c r="I41" s="266"/>
      <c r="J41" s="267"/>
      <c r="K41" s="268">
        <f>VLOOKUP(A41,EQUIPOS!A11:D168,4,FALSE)</f>
        <v>286925.77760639915</v>
      </c>
      <c r="L41" s="269"/>
      <c r="M41" s="270">
        <v>10</v>
      </c>
      <c r="N41" s="271">
        <f t="shared" si="0"/>
        <v>28692.577760639913</v>
      </c>
    </row>
    <row r="42" spans="1:14">
      <c r="A42" t="s">
        <v>166</v>
      </c>
      <c r="B42" s="878" t="str">
        <f>VLOOKUP(A42,EQUIPOS!A12:D156,3,FALSE)</f>
        <v>Compactador de Rodillo POTENCIA: 99HP, PESO: 8 ton</v>
      </c>
      <c r="C42" s="879"/>
      <c r="D42" s="879"/>
      <c r="E42" s="879"/>
      <c r="F42" s="879"/>
      <c r="G42" s="879"/>
      <c r="H42" s="880"/>
      <c r="I42" s="266"/>
      <c r="J42" s="267"/>
      <c r="K42" s="268">
        <f>VLOOKUP(A42,EQUIPOS!A12:D169,4,FALSE)</f>
        <v>145913.85439411725</v>
      </c>
      <c r="L42" s="269"/>
      <c r="M42" s="270">
        <v>10</v>
      </c>
      <c r="N42" s="271">
        <f t="shared" si="0"/>
        <v>14591.385439411726</v>
      </c>
    </row>
    <row r="43" spans="1:14">
      <c r="A43" t="s">
        <v>373</v>
      </c>
      <c r="B43" s="878" t="str">
        <f>VLOOKUP(A43,EQUIPOS!A13:D157,3,FALSE)</f>
        <v>Volqueta 6 m3</v>
      </c>
      <c r="C43" s="879"/>
      <c r="D43" s="879"/>
      <c r="E43" s="879"/>
      <c r="F43" s="879"/>
      <c r="G43" s="879"/>
      <c r="H43" s="880"/>
      <c r="I43" s="266"/>
      <c r="J43" s="267"/>
      <c r="K43" s="268">
        <f>VLOOKUP(A43,EQUIPOS!A13:D170,4,FALSE)</f>
        <v>58265.717909248102</v>
      </c>
      <c r="L43" s="269"/>
      <c r="M43" s="270">
        <v>10</v>
      </c>
      <c r="N43" s="271">
        <f t="shared" si="0"/>
        <v>5826.5717909248106</v>
      </c>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1226.0150703310451</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135674.39162514923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64113.698143351467</v>
      </c>
      <c r="N53" s="271">
        <f>K53*M53</f>
        <v>89759.177400692046</v>
      </c>
    </row>
    <row r="54" spans="1:14">
      <c r="A54" s="108"/>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89759.177400692046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16">
        <f>VLOOKUP(A63,TRANSPORTE!A5:D117,4,FALSE)</f>
        <v>1417.5203733168512</v>
      </c>
      <c r="M63" s="917"/>
      <c r="N63" s="286">
        <f>K63*L63</f>
        <v>1984.5285226435915</v>
      </c>
    </row>
    <row r="64" spans="1:14">
      <c r="A64" t="s">
        <v>1293</v>
      </c>
      <c r="B64" s="46" t="str">
        <f>VLOOKUP(A64,TRANSPORTE!A6:D117,3,FALSE)</f>
        <v>Transporte de mezcla</v>
      </c>
      <c r="C64" s="47"/>
      <c r="D64" s="47"/>
      <c r="E64" s="47"/>
      <c r="F64" s="47"/>
      <c r="G64" s="47"/>
      <c r="H64" s="310" t="s">
        <v>1468</v>
      </c>
      <c r="I64" s="278">
        <v>1.25</v>
      </c>
      <c r="J64" s="285">
        <v>1</v>
      </c>
      <c r="K64" s="278">
        <f>I64*J64</f>
        <v>1.25</v>
      </c>
      <c r="L64" s="916">
        <f>VLOOKUP(A64,TRANSPORTE!A6:D117,4,FALSE)</f>
        <v>1417.5203733168512</v>
      </c>
      <c r="M64" s="917"/>
      <c r="N64" s="286">
        <f>K64*L64</f>
        <v>1771.9004666460639</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3756.4289892896554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19</v>
      </c>
      <c r="B74" s="49" t="str">
        <f>VLOOKUP(A74,'MANO DE OBRA'!A8:D68,3,FALSE)</f>
        <v>Obrero (8)</v>
      </c>
      <c r="C74" s="47"/>
      <c r="D74" s="47"/>
      <c r="E74" s="47"/>
      <c r="F74" s="47"/>
      <c r="G74" s="47"/>
      <c r="H74" s="47"/>
      <c r="I74" s="291">
        <f>K74/J74*100</f>
        <v>270661.59999999998</v>
      </c>
      <c r="J74" s="292">
        <v>185</v>
      </c>
      <c r="K74" s="293">
        <f>VLOOKUP(A74,'MANO DE OBRA'!A8:D99,4,FALSE)</f>
        <v>500723.95999999996</v>
      </c>
      <c r="L74" s="50"/>
      <c r="M74" s="294">
        <v>80</v>
      </c>
      <c r="N74" s="394">
        <f>K74/M74</f>
        <v>6259.0494999999992</v>
      </c>
      <c r="O74" s="106"/>
    </row>
    <row r="75" spans="1:15">
      <c r="A75" t="s">
        <v>54</v>
      </c>
      <c r="B75" s="49" t="str">
        <f>VLOOKUP(A75,'MANO DE OBRA'!A8:D69,3,FALSE)</f>
        <v>Rastrilleros (2)</v>
      </c>
      <c r="C75" s="47"/>
      <c r="D75" s="47"/>
      <c r="E75" s="47"/>
      <c r="F75" s="47"/>
      <c r="G75" s="47"/>
      <c r="H75" s="47"/>
      <c r="I75" s="291">
        <f>K75/J75*100</f>
        <v>86502.359687357821</v>
      </c>
      <c r="J75" s="292">
        <v>185</v>
      </c>
      <c r="K75" s="293">
        <f>VLOOKUP(A75,'MANO DE OBRA'!A8:D100,4,FALSE)</f>
        <v>160029.36542161196</v>
      </c>
      <c r="L75" s="50"/>
      <c r="M75" s="298">
        <v>80</v>
      </c>
      <c r="N75" s="394">
        <f>K75/M75</f>
        <v>2000.3670677701496</v>
      </c>
    </row>
    <row r="76" spans="1:15">
      <c r="A76" t="s">
        <v>34</v>
      </c>
      <c r="B76" s="49" t="str">
        <f>VLOOKUP(A76,'MANO DE OBRA'!A9:D70,3,FALSE)</f>
        <v>Oficial (3)</v>
      </c>
      <c r="C76" s="47"/>
      <c r="D76" s="47"/>
      <c r="E76" s="47"/>
      <c r="F76" s="47"/>
      <c r="G76" s="47"/>
      <c r="H76" s="47"/>
      <c r="I76" s="291">
        <f>K76/J76*100</f>
        <v>173004.71937471567</v>
      </c>
      <c r="J76" s="292">
        <v>185</v>
      </c>
      <c r="K76" s="293">
        <f>VLOOKUP(A76,'MANO DE OBRA'!A9:D101,4,FALSE)</f>
        <v>320058.73084322398</v>
      </c>
      <c r="L76" s="50"/>
      <c r="M76" s="299">
        <v>80</v>
      </c>
      <c r="N76" s="394">
        <f>K76/M76</f>
        <v>4000.7341355402996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12260.15070331045</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241450.14871844137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48290.029743688276</v>
      </c>
      <c r="M87" s="865"/>
      <c r="N87" s="51"/>
    </row>
    <row r="88" spans="1:14">
      <c r="B88" s="89" t="s">
        <v>973</v>
      </c>
      <c r="C88" s="90"/>
      <c r="D88" s="90"/>
      <c r="E88" s="90"/>
      <c r="F88" s="90"/>
      <c r="G88" s="90"/>
      <c r="H88" s="90"/>
      <c r="I88" s="87"/>
      <c r="J88" s="88"/>
      <c r="K88" s="303">
        <v>0.05</v>
      </c>
      <c r="L88" s="864">
        <f>N82*K88</f>
        <v>12072.507435922069</v>
      </c>
      <c r="M88" s="865"/>
      <c r="N88" s="51"/>
    </row>
    <row r="89" spans="1:14" ht="15.75" thickBot="1">
      <c r="B89" s="91" t="s">
        <v>974</v>
      </c>
      <c r="C89" s="92"/>
      <c r="D89" s="92"/>
      <c r="E89" s="92"/>
      <c r="F89" s="92"/>
      <c r="G89" s="92"/>
      <c r="H89" s="92"/>
      <c r="I89" s="93"/>
      <c r="J89" s="94"/>
      <c r="K89" s="304">
        <v>0.05</v>
      </c>
      <c r="L89" s="866">
        <f>N82*K89</f>
        <v>12072.507435922069</v>
      </c>
      <c r="M89" s="867"/>
      <c r="N89" s="51"/>
    </row>
    <row r="90" spans="1:14" ht="15.75" thickBot="1">
      <c r="B90" s="829" t="s">
        <v>953</v>
      </c>
      <c r="C90" s="830"/>
      <c r="D90" s="830"/>
      <c r="E90" s="830"/>
      <c r="F90" s="830"/>
      <c r="G90" s="830"/>
      <c r="H90" s="830"/>
      <c r="I90" s="830"/>
      <c r="J90" s="830"/>
      <c r="K90" s="830"/>
      <c r="L90" s="830"/>
      <c r="M90" s="831"/>
      <c r="N90" s="52">
        <f>L87+L88+L89</f>
        <v>72435.044615532417</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313885.19333397376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1085</v>
      </c>
      <c r="C31" s="81" t="s">
        <v>2072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117</v>
      </c>
      <c r="B36" s="878" t="str">
        <f>VLOOKUP(A36,EQUIPOS!A6:D154,3,FALSE)</f>
        <v xml:space="preserve">Barredora mecánica de cepillo de 3658 mm ; 6 m3 </v>
      </c>
      <c r="C36" s="879"/>
      <c r="D36" s="879"/>
      <c r="E36" s="879"/>
      <c r="F36" s="879"/>
      <c r="G36" s="879"/>
      <c r="H36" s="880"/>
      <c r="I36" s="266"/>
      <c r="J36" s="267"/>
      <c r="K36" s="268">
        <f>VLOOKUP(A36,EQUIPOS!A6:D163,4,FALSE)</f>
        <v>86985.814853619479</v>
      </c>
      <c r="L36" s="269"/>
      <c r="M36" s="270">
        <v>150</v>
      </c>
      <c r="N36" s="271">
        <f>K36/M36</f>
        <v>579.90543235746316</v>
      </c>
    </row>
    <row r="37" spans="1:14">
      <c r="A37" s="113" t="s">
        <v>148</v>
      </c>
      <c r="B37" s="878" t="str">
        <f>VLOOKUP(A37,EQUIPOS!A7:D154,3,FALSE)</f>
        <v>Cargador : Potencia en el volante 110 hp, Clasificación de RPM del motor 2300.</v>
      </c>
      <c r="C37" s="879"/>
      <c r="D37" s="879"/>
      <c r="E37" s="879"/>
      <c r="F37" s="879"/>
      <c r="G37" s="879"/>
      <c r="H37" s="880"/>
      <c r="I37" s="266"/>
      <c r="J37" s="267"/>
      <c r="K37" s="268">
        <f>VLOOKUP(A37,EQUIPOS!A7:D164,4,FALSE)</f>
        <v>150866.59101501739</v>
      </c>
      <c r="L37" s="269"/>
      <c r="M37" s="270">
        <v>150</v>
      </c>
      <c r="N37" s="271">
        <f>K37/M37</f>
        <v>1005.7772734334493</v>
      </c>
    </row>
    <row r="38" spans="1:14">
      <c r="A38" t="s">
        <v>236</v>
      </c>
      <c r="B38" s="878" t="str">
        <f>VLOOKUP(A38,EQUIPOS!A8:D154,3,FALSE)</f>
        <v>Fresadora de pavimento, potencia 255 HP, peso 19 Ton, PROFUNDIDAD DE CORTE 305 mm</v>
      </c>
      <c r="C38" s="879"/>
      <c r="D38" s="879"/>
      <c r="E38" s="879"/>
      <c r="F38" s="879"/>
      <c r="G38" s="879"/>
      <c r="H38" s="880"/>
      <c r="I38" s="266"/>
      <c r="J38" s="267"/>
      <c r="K38" s="268">
        <f>VLOOKUP(A38,EQUIPOS!A8:D165,4,FALSE)</f>
        <v>432470.19134261494</v>
      </c>
      <c r="L38" s="269"/>
      <c r="M38" s="270">
        <v>150</v>
      </c>
      <c r="N38" s="271">
        <f>K38/M38</f>
        <v>2883.1346089507661</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N75*M41</f>
        <v>2.0863498333333332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4470.903664575012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1233</v>
      </c>
      <c r="B58" s="46" t="str">
        <f>VLOOKUP(A58,TRANSPORTE!A5:D117,3,FALSE)</f>
        <v>Transporte de material fresado</v>
      </c>
      <c r="C58" s="316"/>
      <c r="D58" s="316"/>
      <c r="E58" s="316"/>
      <c r="F58" s="316"/>
      <c r="G58" s="316"/>
      <c r="H58" s="310" t="s">
        <v>1468</v>
      </c>
      <c r="I58" s="278">
        <v>0.13</v>
      </c>
      <c r="J58" s="285">
        <v>1</v>
      </c>
      <c r="K58" s="278">
        <f>I58*J58</f>
        <v>0.13</v>
      </c>
      <c r="L58" s="916">
        <f>VLOOKUP(A58,TRANSPORTE!A5:D117,4,FALSE)</f>
        <v>1417.5203733168512</v>
      </c>
      <c r="M58" s="917"/>
      <c r="N58" s="286">
        <f>K58*L58</f>
        <v>184.27764853119066</v>
      </c>
    </row>
    <row r="59" spans="1:14">
      <c r="B59" s="46"/>
      <c r="C59" s="47"/>
      <c r="D59" s="47"/>
      <c r="E59" s="47"/>
      <c r="F59" s="47"/>
      <c r="G59" s="47"/>
      <c r="H59" s="310"/>
      <c r="I59" s="278"/>
      <c r="J59" s="285"/>
      <c r="K59" s="278"/>
      <c r="L59" s="916"/>
      <c r="M59" s="917"/>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184.27764853119066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1200</v>
      </c>
      <c r="N69" s="394">
        <f>K69/M69</f>
        <v>208.63498333333331</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127"/>
    </row>
    <row r="75" spans="1:15" ht="15.75" thickBot="1">
      <c r="B75" s="918" t="s">
        <v>953</v>
      </c>
      <c r="C75" s="872"/>
      <c r="D75" s="872"/>
      <c r="E75" s="872"/>
      <c r="F75" s="872"/>
      <c r="G75" s="872"/>
      <c r="H75" s="872"/>
      <c r="I75" s="872"/>
      <c r="J75" s="872"/>
      <c r="K75" s="872"/>
      <c r="L75" s="872"/>
      <c r="M75" s="873"/>
      <c r="N75" s="459">
        <f>SUM(N69:N74)</f>
        <v>208.63498333333331</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4863.816296439536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972.7632592879072</v>
      </c>
      <c r="M82" s="865"/>
      <c r="N82" s="51"/>
    </row>
    <row r="83" spans="1:14">
      <c r="B83" s="89" t="s">
        <v>973</v>
      </c>
      <c r="C83" s="90"/>
      <c r="D83" s="90"/>
      <c r="E83" s="90"/>
      <c r="F83" s="90"/>
      <c r="G83" s="90"/>
      <c r="H83" s="90"/>
      <c r="I83" s="87"/>
      <c r="J83" s="88"/>
      <c r="K83" s="303">
        <v>0.05</v>
      </c>
      <c r="L83" s="864">
        <f>N77*K83</f>
        <v>243.1908148219768</v>
      </c>
      <c r="M83" s="865"/>
      <c r="N83" s="51"/>
    </row>
    <row r="84" spans="1:14" ht="15.75" thickBot="1">
      <c r="B84" s="91" t="s">
        <v>974</v>
      </c>
      <c r="C84" s="92"/>
      <c r="D84" s="92"/>
      <c r="E84" s="92"/>
      <c r="F84" s="92"/>
      <c r="G84" s="92"/>
      <c r="H84" s="92"/>
      <c r="I84" s="93"/>
      <c r="J84" s="94"/>
      <c r="K84" s="304">
        <v>0.05</v>
      </c>
      <c r="L84" s="866">
        <f>N77*K84</f>
        <v>243.1908148219768</v>
      </c>
      <c r="M84" s="867"/>
      <c r="N84" s="51"/>
    </row>
    <row r="85" spans="1:14" ht="15.75" thickBot="1">
      <c r="B85" s="829" t="s">
        <v>953</v>
      </c>
      <c r="C85" s="830"/>
      <c r="D85" s="830"/>
      <c r="E85" s="830"/>
      <c r="F85" s="830"/>
      <c r="G85" s="830"/>
      <c r="H85" s="830"/>
      <c r="I85" s="830"/>
      <c r="J85" s="830"/>
      <c r="K85" s="830"/>
      <c r="L85" s="830"/>
      <c r="M85" s="831"/>
      <c r="N85" s="52">
        <f>L82+L83+L84</f>
        <v>1459.1448889318608</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6322.9611853713968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2" t="s">
        <v>2218</v>
      </c>
      <c r="C104" s="833"/>
      <c r="D104" s="833"/>
      <c r="E104" s="833"/>
      <c r="F104" s="833"/>
      <c r="G104" s="833"/>
      <c r="H104" s="833"/>
      <c r="I104" s="833"/>
      <c r="J104" s="833"/>
      <c r="K104" s="833"/>
      <c r="L104" s="833"/>
      <c r="M104" s="833"/>
      <c r="N104" s="834"/>
    </row>
    <row r="105" spans="2:14" ht="15" customHeight="1">
      <c r="B105" s="832"/>
      <c r="C105" s="833"/>
      <c r="D105" s="833"/>
      <c r="E105" s="833"/>
      <c r="F105" s="833"/>
      <c r="G105" s="833"/>
      <c r="H105" s="833"/>
      <c r="I105" s="833"/>
      <c r="J105" s="833"/>
      <c r="K105" s="833"/>
      <c r="L105" s="833"/>
      <c r="M105" s="833"/>
      <c r="N105" s="834"/>
    </row>
    <row r="106" spans="2:14" ht="30" customHeight="1">
      <c r="B106" s="835" t="s">
        <v>2219</v>
      </c>
      <c r="C106" s="836"/>
      <c r="D106" s="836"/>
      <c r="E106" s="836"/>
      <c r="F106" s="836"/>
      <c r="G106" s="836"/>
      <c r="H106" s="836"/>
      <c r="I106" s="836"/>
      <c r="J106" s="836"/>
      <c r="K106" s="836"/>
      <c r="L106" s="836"/>
      <c r="M106" s="836"/>
      <c r="N106" s="837"/>
    </row>
    <row r="107" spans="2:14">
      <c r="B107" s="835"/>
      <c r="C107" s="836"/>
      <c r="D107" s="836"/>
      <c r="E107" s="836"/>
      <c r="F107" s="836"/>
      <c r="G107" s="836"/>
      <c r="H107" s="836"/>
      <c r="I107" s="836"/>
      <c r="J107" s="836"/>
      <c r="K107" s="836"/>
      <c r="L107" s="836"/>
      <c r="M107" s="836"/>
      <c r="N107" s="837"/>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5"/>
      <c r="K117" s="895"/>
      <c r="L117" s="895"/>
      <c r="M117" s="895"/>
      <c r="N117" s="896"/>
    </row>
    <row r="118" spans="2:14" ht="15.75" thickBot="1">
      <c r="B118" s="260" t="s">
        <v>2221</v>
      </c>
      <c r="C118" s="392"/>
      <c r="D118" s="392"/>
      <c r="E118" s="57"/>
      <c r="F118" s="57"/>
      <c r="G118" s="57"/>
      <c r="H118" s="57"/>
      <c r="I118" s="57"/>
      <c r="J118" s="897"/>
      <c r="K118" s="897"/>
      <c r="L118" s="897"/>
      <c r="M118" s="897"/>
      <c r="N118" s="898"/>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2017</v>
      </c>
      <c r="C31" s="81" t="s">
        <v>2074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117</v>
      </c>
      <c r="B36" s="878" t="str">
        <f>VLOOKUP(A36,EQUIPOS!A6:D154,3,FALSE)</f>
        <v xml:space="preserve">Barredora mecánica de cepillo de 3658 mm ; 6 m3 </v>
      </c>
      <c r="C36" s="879"/>
      <c r="D36" s="879"/>
      <c r="E36" s="879"/>
      <c r="F36" s="879"/>
      <c r="G36" s="879"/>
      <c r="H36" s="880"/>
      <c r="I36" s="266"/>
      <c r="J36" s="267"/>
      <c r="K36" s="268">
        <f>VLOOKUP(A36,EQUIPOS!A6:D163,4,FALSE)</f>
        <v>86985.814853619479</v>
      </c>
      <c r="L36" s="269"/>
      <c r="M36" s="270">
        <v>300</v>
      </c>
      <c r="N36" s="271">
        <f>K36/M36</f>
        <v>289.95271617873158</v>
      </c>
    </row>
    <row r="37" spans="1:14">
      <c r="A37" s="113" t="s">
        <v>148</v>
      </c>
      <c r="B37" s="878" t="str">
        <f>VLOOKUP(A37,EQUIPOS!A7:D154,3,FALSE)</f>
        <v>Cargador : Potencia en el volante 110 hp, Clasificación de RPM del motor 2300.</v>
      </c>
      <c r="C37" s="879"/>
      <c r="D37" s="879"/>
      <c r="E37" s="879"/>
      <c r="F37" s="879"/>
      <c r="G37" s="879"/>
      <c r="H37" s="880"/>
      <c r="I37" s="266"/>
      <c r="J37" s="267"/>
      <c r="K37" s="268">
        <f>VLOOKUP(A37,EQUIPOS!A7:D164,4,FALSE)</f>
        <v>150866.59101501739</v>
      </c>
      <c r="L37" s="269"/>
      <c r="M37" s="270">
        <v>300</v>
      </c>
      <c r="N37" s="271">
        <f>K37/M37</f>
        <v>502.88863671672465</v>
      </c>
    </row>
    <row r="38" spans="1:14">
      <c r="A38" t="s">
        <v>236</v>
      </c>
      <c r="B38" s="878" t="str">
        <f>VLOOKUP(A38,EQUIPOS!A8:D154,3,FALSE)</f>
        <v>Fresadora de pavimento, potencia 255 HP, peso 19 Ton, PROFUNDIDAD DE CORTE 305 mm</v>
      </c>
      <c r="C38" s="879"/>
      <c r="D38" s="879"/>
      <c r="E38" s="879"/>
      <c r="F38" s="879"/>
      <c r="G38" s="879"/>
      <c r="H38" s="880"/>
      <c r="I38" s="266"/>
      <c r="J38" s="267"/>
      <c r="K38" s="268">
        <f>VLOOKUP(A38,EQUIPOS!A8:D165,4,FALSE)</f>
        <v>432470.19134261494</v>
      </c>
      <c r="L38" s="269"/>
      <c r="M38" s="270">
        <v>300</v>
      </c>
      <c r="N38" s="271">
        <f>K38/M38</f>
        <v>1441.567304475383</v>
      </c>
    </row>
    <row r="39" spans="1:14">
      <c r="B39" s="878"/>
      <c r="C39" s="879"/>
      <c r="D39" s="879"/>
      <c r="E39" s="879"/>
      <c r="F39" s="879"/>
      <c r="G39" s="879"/>
      <c r="H39" s="880"/>
      <c r="I39" s="881"/>
      <c r="J39" s="882"/>
      <c r="K39" s="268"/>
      <c r="L39" s="883"/>
      <c r="M39" s="884"/>
      <c r="N39" s="271"/>
    </row>
    <row r="40" spans="1:14">
      <c r="B40" s="878"/>
      <c r="C40" s="879"/>
      <c r="D40" s="879"/>
      <c r="E40" s="885"/>
      <c r="F40" s="879"/>
      <c r="G40" s="879"/>
      <c r="H40" s="880"/>
      <c r="I40" s="36"/>
      <c r="J40" s="37"/>
      <c r="K40" s="273"/>
      <c r="L40" s="275"/>
      <c r="M40" s="276"/>
      <c r="N40" s="277"/>
    </row>
    <row r="41" spans="1:14">
      <c r="B41" s="886" t="s">
        <v>952</v>
      </c>
      <c r="C41" s="887"/>
      <c r="D41" s="887"/>
      <c r="E41" s="38"/>
      <c r="F41" s="39"/>
      <c r="G41" s="39"/>
      <c r="H41" s="40"/>
      <c r="I41" s="36"/>
      <c r="J41" s="37"/>
      <c r="K41" s="278"/>
      <c r="L41" s="275"/>
      <c r="M41" s="400">
        <v>0.01</v>
      </c>
      <c r="N41" s="343">
        <f>N75*M41</f>
        <v>1.0431749166666666</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2235.451832287506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1233</v>
      </c>
      <c r="B58" s="46" t="str">
        <f>VLOOKUP(A58,TRANSPORTE!A5:D117,3,FALSE)</f>
        <v>Transporte de material fresado</v>
      </c>
      <c r="C58" s="316"/>
      <c r="D58" s="316"/>
      <c r="E58" s="316"/>
      <c r="F58" s="316"/>
      <c r="G58" s="316"/>
      <c r="H58" s="310" t="s">
        <v>1468</v>
      </c>
      <c r="I58" s="412">
        <v>6.5000000000000002E-2</v>
      </c>
      <c r="J58" s="285">
        <v>1</v>
      </c>
      <c r="K58" s="412">
        <f>I58*J58</f>
        <v>6.5000000000000002E-2</v>
      </c>
      <c r="L58" s="916">
        <f>VLOOKUP(A58,TRANSPORTE!A5:D117,4,FALSE)</f>
        <v>1417.5203733168512</v>
      </c>
      <c r="M58" s="917"/>
      <c r="N58" s="286">
        <f>K58*L58</f>
        <v>92.138824265595332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92.138824265595332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294">
        <v>2400</v>
      </c>
      <c r="N69" s="394">
        <f>K69/M69</f>
        <v>104.31749166666665</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104.31749166666665</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2431.908148219768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486.3816296439536</v>
      </c>
      <c r="M82" s="865"/>
      <c r="N82" s="51"/>
    </row>
    <row r="83" spans="1:14">
      <c r="B83" s="89" t="s">
        <v>973</v>
      </c>
      <c r="C83" s="90"/>
      <c r="D83" s="90"/>
      <c r="E83" s="90"/>
      <c r="F83" s="90"/>
      <c r="G83" s="90"/>
      <c r="H83" s="90"/>
      <c r="I83" s="87"/>
      <c r="J83" s="88"/>
      <c r="K83" s="303">
        <v>0.05</v>
      </c>
      <c r="L83" s="864">
        <f>N77*K83</f>
        <v>121.5954074109884</v>
      </c>
      <c r="M83" s="865"/>
      <c r="N83" s="51"/>
    </row>
    <row r="84" spans="1:14" ht="15.75" thickBot="1">
      <c r="B84" s="91" t="s">
        <v>974</v>
      </c>
      <c r="C84" s="92"/>
      <c r="D84" s="92"/>
      <c r="E84" s="92"/>
      <c r="F84" s="92"/>
      <c r="G84" s="92"/>
      <c r="H84" s="92"/>
      <c r="I84" s="93"/>
      <c r="J84" s="94"/>
      <c r="K84" s="304">
        <v>0.05</v>
      </c>
      <c r="L84" s="866">
        <f>N77*K84</f>
        <v>121.5954074109884</v>
      </c>
      <c r="M84" s="867"/>
      <c r="N84" s="51"/>
    </row>
    <row r="85" spans="1:14" ht="15.75" thickBot="1">
      <c r="B85" s="829" t="s">
        <v>953</v>
      </c>
      <c r="C85" s="830"/>
      <c r="D85" s="830"/>
      <c r="E85" s="830"/>
      <c r="F85" s="830"/>
      <c r="G85" s="830"/>
      <c r="H85" s="830"/>
      <c r="I85" s="830"/>
      <c r="J85" s="830"/>
      <c r="K85" s="830"/>
      <c r="L85" s="830"/>
      <c r="M85" s="831"/>
      <c r="N85" s="52">
        <f>L82+L83+L84</f>
        <v>729.5724444659304</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3161.4805926856984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2" t="s">
        <v>2218</v>
      </c>
      <c r="C104" s="833"/>
      <c r="D104" s="833"/>
      <c r="E104" s="833"/>
      <c r="F104" s="833"/>
      <c r="G104" s="833"/>
      <c r="H104" s="833"/>
      <c r="I104" s="833"/>
      <c r="J104" s="833"/>
      <c r="K104" s="833"/>
      <c r="L104" s="833"/>
      <c r="M104" s="833"/>
      <c r="N104" s="834"/>
    </row>
    <row r="105" spans="2:14" ht="15" customHeight="1">
      <c r="B105" s="832"/>
      <c r="C105" s="833"/>
      <c r="D105" s="833"/>
      <c r="E105" s="833"/>
      <c r="F105" s="833"/>
      <c r="G105" s="833"/>
      <c r="H105" s="833"/>
      <c r="I105" s="833"/>
      <c r="J105" s="833"/>
      <c r="K105" s="833"/>
      <c r="L105" s="833"/>
      <c r="M105" s="833"/>
      <c r="N105" s="834"/>
    </row>
    <row r="106" spans="2:14" ht="30" customHeight="1">
      <c r="B106" s="835" t="s">
        <v>2219</v>
      </c>
      <c r="C106" s="836"/>
      <c r="D106" s="836"/>
      <c r="E106" s="836"/>
      <c r="F106" s="836"/>
      <c r="G106" s="836"/>
      <c r="H106" s="836"/>
      <c r="I106" s="836"/>
      <c r="J106" s="836"/>
      <c r="K106" s="836"/>
      <c r="L106" s="836"/>
      <c r="M106" s="836"/>
      <c r="N106" s="837"/>
    </row>
    <row r="107" spans="2:14">
      <c r="B107" s="835"/>
      <c r="C107" s="836"/>
      <c r="D107" s="836"/>
      <c r="E107" s="836"/>
      <c r="F107" s="836"/>
      <c r="G107" s="836"/>
      <c r="H107" s="836"/>
      <c r="I107" s="836"/>
      <c r="J107" s="836"/>
      <c r="K107" s="836"/>
      <c r="L107" s="836"/>
      <c r="M107" s="836"/>
      <c r="N107" s="837"/>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5"/>
      <c r="K117" s="895"/>
      <c r="L117" s="895"/>
      <c r="M117" s="895"/>
      <c r="N117" s="896"/>
    </row>
    <row r="118" spans="2:14" ht="15.75" thickBot="1">
      <c r="B118" s="260" t="s">
        <v>2221</v>
      </c>
      <c r="C118" s="392"/>
      <c r="D118" s="392"/>
      <c r="E118" s="57"/>
      <c r="F118" s="57"/>
      <c r="G118" s="57"/>
      <c r="H118" s="57"/>
      <c r="I118" s="57"/>
      <c r="J118" s="897"/>
      <c r="K118" s="897"/>
      <c r="L118" s="897"/>
      <c r="M118" s="897"/>
      <c r="N118" s="89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1086</v>
      </c>
      <c r="C31" s="81" t="s">
        <v>2075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18</v>
      </c>
      <c r="N36" s="271">
        <f>K36/M36</f>
        <v>5891.3114774906408</v>
      </c>
    </row>
    <row r="37" spans="1:14">
      <c r="A37" s="113" t="s">
        <v>154</v>
      </c>
      <c r="B37" s="878" t="str">
        <f>VLOOKUP(A37,EQUIPOS!A7:D154,3,FALSE)</f>
        <v>Carrotanque Irrigador de asfalto, 1000 GALONES DE CAPACIDAD</v>
      </c>
      <c r="C37" s="879"/>
      <c r="D37" s="879"/>
      <c r="E37" s="879"/>
      <c r="F37" s="879"/>
      <c r="G37" s="879"/>
      <c r="H37" s="880"/>
      <c r="I37" s="266"/>
      <c r="J37" s="267"/>
      <c r="K37" s="268">
        <f>VLOOKUP(A37,EQUIPOS!A7:D164,4,FALSE)</f>
        <v>116622.86246534935</v>
      </c>
      <c r="L37" s="269"/>
      <c r="M37" s="270">
        <v>18</v>
      </c>
      <c r="N37" s="271">
        <f>K37/M37</f>
        <v>6479.0479147416299</v>
      </c>
    </row>
    <row r="38" spans="1:14">
      <c r="A38" t="s">
        <v>269</v>
      </c>
      <c r="B38" s="878" t="str">
        <f>VLOOKUP(A38,EQUIPOS!A8:D154,3,FALSE)</f>
        <v>Motoniveladora  potencia 215 HP, ancho de cuchilla 4,27 m, peso 18 ton.</v>
      </c>
      <c r="C38" s="879"/>
      <c r="D38" s="879"/>
      <c r="E38" s="879"/>
      <c r="F38" s="879"/>
      <c r="G38" s="879"/>
      <c r="H38" s="880"/>
      <c r="I38" s="266"/>
      <c r="J38" s="267"/>
      <c r="K38" s="268">
        <f>VLOOKUP(A38,EQUIPOS!A8:D165,4,FALSE)</f>
        <v>237724.12906973224</v>
      </c>
      <c r="L38" s="269"/>
      <c r="M38" s="270">
        <v>18</v>
      </c>
      <c r="N38" s="271">
        <f>K38/M38</f>
        <v>13206.89605942957</v>
      </c>
    </row>
    <row r="39" spans="1:14">
      <c r="A39" t="s">
        <v>299</v>
      </c>
      <c r="B39" s="878" t="str">
        <f>VLOOKUP(A39,EQUIPOS!A9:D154,3,FALSE)</f>
        <v xml:space="preserve">Recicladora, potencia 430HP </v>
      </c>
      <c r="C39" s="879"/>
      <c r="D39" s="879"/>
      <c r="E39" s="879"/>
      <c r="F39" s="879"/>
      <c r="G39" s="879"/>
      <c r="H39" s="880"/>
      <c r="I39" s="881"/>
      <c r="J39" s="882"/>
      <c r="K39" s="268">
        <f>VLOOKUP(A39,EQUIPOS!A9:D166,4,FALSE)</f>
        <v>509360.40840529092</v>
      </c>
      <c r="L39" s="883">
        <v>18</v>
      </c>
      <c r="M39" s="884"/>
      <c r="N39" s="271">
        <f>K39/L39</f>
        <v>28297.800466960605</v>
      </c>
    </row>
    <row r="40" spans="1:14">
      <c r="A40" t="s">
        <v>365</v>
      </c>
      <c r="B40" s="878" t="str">
        <f>VLOOKUP(A40,EQUIPOS!A10:D154,3,FALSE)</f>
        <v xml:space="preserve">Vibrocompatador, potencia 153 HP, peso 10 Ton. </v>
      </c>
      <c r="C40" s="879"/>
      <c r="D40" s="879"/>
      <c r="E40" s="879"/>
      <c r="F40" s="879"/>
      <c r="G40" s="879"/>
      <c r="H40" s="880"/>
      <c r="I40" s="36"/>
      <c r="J40" s="37"/>
      <c r="K40" s="268">
        <f>VLOOKUP(A40,EQUIPOS!A10:D167,4,FALSE)</f>
        <v>144623.83552474083</v>
      </c>
      <c r="L40" s="275"/>
      <c r="M40" s="276">
        <v>18</v>
      </c>
      <c r="N40" s="271">
        <f>K40/M40</f>
        <v>8034.6575291522686</v>
      </c>
    </row>
    <row r="41" spans="1:14">
      <c r="B41" s="886" t="s">
        <v>952</v>
      </c>
      <c r="C41" s="887"/>
      <c r="D41" s="887"/>
      <c r="E41" s="38"/>
      <c r="F41" s="39"/>
      <c r="G41" s="39"/>
      <c r="H41" s="40"/>
      <c r="I41" s="36"/>
      <c r="J41" s="37"/>
      <c r="K41" s="278"/>
      <c r="L41" s="275"/>
      <c r="M41" s="400">
        <v>0.01</v>
      </c>
      <c r="N41" s="343">
        <f>N75*M41</f>
        <v>33.488139834333886</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61943.201587609045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802</v>
      </c>
      <c r="B48" s="43" t="str">
        <f>VLOOKUP(A48,MATERIALES!A5:D373,3,FALSE)</f>
        <v>Arena lavada</v>
      </c>
      <c r="C48" s="280"/>
      <c r="D48" s="280"/>
      <c r="E48" s="280"/>
      <c r="F48" s="280"/>
      <c r="G48" s="280"/>
      <c r="H48" s="280"/>
      <c r="I48" s="267"/>
      <c r="J48" s="223" t="str">
        <f>VLOOKUP(A48,MATERIALES!A4:D640,2,FALSE)</f>
        <v>m3</v>
      </c>
      <c r="K48" s="281">
        <v>3.5000000000000003E-2</v>
      </c>
      <c r="L48" s="266"/>
      <c r="M48" s="401">
        <f>VLOOKUP(A48,MATERIALES!A5:D396,4,FALSE)</f>
        <v>39356.488229286399</v>
      </c>
      <c r="N48" s="271">
        <f>K48*M48</f>
        <v>1377.4770880250242</v>
      </c>
    </row>
    <row r="49" spans="1:14">
      <c r="A49" s="108" t="s">
        <v>763</v>
      </c>
      <c r="B49" s="43" t="str">
        <f>VLOOKUP(A49,MATERIALES!A6:D373,3,FALSE)</f>
        <v>Agregado petreo para mezclas asfálticas</v>
      </c>
      <c r="C49" s="280"/>
      <c r="D49" s="280"/>
      <c r="E49" s="280"/>
      <c r="F49" s="280"/>
      <c r="G49" s="280"/>
      <c r="H49" s="280"/>
      <c r="I49" s="267"/>
      <c r="J49" s="223" t="str">
        <f>VLOOKUP(A49,MATERIALES!A5:D641,2,FALSE)</f>
        <v>m3</v>
      </c>
      <c r="K49" s="281">
        <v>0.25</v>
      </c>
      <c r="L49" s="266"/>
      <c r="M49" s="401">
        <f>VLOOKUP(A49,MATERIALES!A6:D397,4,FALSE)</f>
        <v>86342.418590171874</v>
      </c>
      <c r="N49" s="271">
        <f>K49*M49</f>
        <v>21585.604647542968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11"/>
      <c r="C52" s="912"/>
      <c r="D52" s="912"/>
      <c r="E52" s="912"/>
      <c r="F52" s="912"/>
      <c r="G52" s="912"/>
      <c r="H52" s="912"/>
      <c r="I52" s="882"/>
      <c r="J52" s="42"/>
      <c r="K52" s="44"/>
      <c r="L52" s="913"/>
      <c r="M52" s="914"/>
      <c r="N52" s="45"/>
    </row>
    <row r="53" spans="1:14" ht="15.75" thickBot="1">
      <c r="B53" s="829" t="s">
        <v>953</v>
      </c>
      <c r="C53" s="830"/>
      <c r="D53" s="830"/>
      <c r="E53" s="830"/>
      <c r="F53" s="830"/>
      <c r="G53" s="830"/>
      <c r="H53" s="830"/>
      <c r="I53" s="830"/>
      <c r="J53" s="830"/>
      <c r="K53" s="830"/>
      <c r="L53" s="830"/>
      <c r="M53" s="831"/>
      <c r="N53" s="393">
        <f>SUM(N48:N52)</f>
        <v>22963.081735567994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1317</v>
      </c>
      <c r="B58" s="46" t="str">
        <f>VLOOKUP(A58,TRANSPORTE!A5:D117,3,FALSE)</f>
        <v>Transporte de agregados pétreos</v>
      </c>
      <c r="C58" s="316"/>
      <c r="D58" s="316"/>
      <c r="E58" s="316"/>
      <c r="F58" s="316"/>
      <c r="G58" s="316"/>
      <c r="H58" s="310" t="s">
        <v>1468</v>
      </c>
      <c r="I58" s="412">
        <v>0.28500000000000003</v>
      </c>
      <c r="J58" s="285">
        <v>1</v>
      </c>
      <c r="K58" s="412">
        <f>I58*J58</f>
        <v>0.28500000000000003</v>
      </c>
      <c r="L58" s="916">
        <f>VLOOKUP(A58,TRANSPORTE!A5:D117,4,FALSE)</f>
        <v>1417.5203733168512</v>
      </c>
      <c r="M58" s="917"/>
      <c r="N58" s="286">
        <f>K58*L58</f>
        <v>403.99330639530262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403.99330639530262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t="s">
        <v>15</v>
      </c>
      <c r="B69" s="49" t="str">
        <f>VLOOKUP(A69,'MANO DE OBRA'!A8:D68,3,FALSE)</f>
        <v>Obrero (6)</v>
      </c>
      <c r="C69" s="47"/>
      <c r="D69" s="47"/>
      <c r="E69" s="47"/>
      <c r="F69" s="47"/>
      <c r="G69" s="47"/>
      <c r="H69" s="47"/>
      <c r="I69" s="291">
        <f>K69/J69*100</f>
        <v>202996.19999999998</v>
      </c>
      <c r="J69" s="292">
        <v>185</v>
      </c>
      <c r="K69" s="293">
        <f>VLOOKUP(A69,'MANO DE OBRA'!A8:D99,4,FALSE)</f>
        <v>375542.97</v>
      </c>
      <c r="L69" s="50"/>
      <c r="M69" s="294">
        <v>144</v>
      </c>
      <c r="N69" s="394">
        <f>K69/M69</f>
        <v>2607.9372916666666</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144</v>
      </c>
      <c r="N70" s="394">
        <f>K70/M70</f>
        <v>740.87669176672216</v>
      </c>
    </row>
    <row r="71" spans="1:15">
      <c r="B71" s="49"/>
      <c r="C71" s="47"/>
      <c r="D71" s="47"/>
      <c r="E71" s="47"/>
      <c r="F71" s="47"/>
      <c r="G71" s="47"/>
      <c r="H71" s="47"/>
      <c r="I71" s="291"/>
      <c r="J71" s="292"/>
      <c r="K71" s="293"/>
      <c r="L71" s="50"/>
      <c r="M71" s="299"/>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3348.8139834333888</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88659.090613005726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17731.818122601147</v>
      </c>
      <c r="M82" s="865"/>
      <c r="N82" s="51"/>
    </row>
    <row r="83" spans="1:14">
      <c r="B83" s="89" t="s">
        <v>973</v>
      </c>
      <c r="C83" s="90"/>
      <c r="D83" s="90"/>
      <c r="E83" s="90"/>
      <c r="F83" s="90"/>
      <c r="G83" s="90"/>
      <c r="H83" s="90"/>
      <c r="I83" s="87"/>
      <c r="J83" s="88"/>
      <c r="K83" s="303">
        <v>0.05</v>
      </c>
      <c r="L83" s="864">
        <f>N77*K83</f>
        <v>4432.9545306502869</v>
      </c>
      <c r="M83" s="865"/>
      <c r="N83" s="51"/>
    </row>
    <row r="84" spans="1:14" ht="15.75" thickBot="1">
      <c r="B84" s="91" t="s">
        <v>974</v>
      </c>
      <c r="C84" s="92"/>
      <c r="D84" s="92"/>
      <c r="E84" s="92"/>
      <c r="F84" s="92"/>
      <c r="G84" s="92"/>
      <c r="H84" s="92"/>
      <c r="I84" s="93"/>
      <c r="J84" s="94"/>
      <c r="K84" s="304">
        <v>0.05</v>
      </c>
      <c r="L84" s="866">
        <f>N77*K84</f>
        <v>4432.9545306502869</v>
      </c>
      <c r="M84" s="867"/>
      <c r="N84" s="51"/>
    </row>
    <row r="85" spans="1:14" ht="15.75" thickBot="1">
      <c r="B85" s="829" t="s">
        <v>953</v>
      </c>
      <c r="C85" s="830"/>
      <c r="D85" s="830"/>
      <c r="E85" s="830"/>
      <c r="F85" s="830"/>
      <c r="G85" s="830"/>
      <c r="H85" s="830"/>
      <c r="I85" s="830"/>
      <c r="J85" s="830"/>
      <c r="K85" s="830"/>
      <c r="L85" s="830"/>
      <c r="M85" s="831"/>
      <c r="N85" s="52">
        <f>L82+L83+L84</f>
        <v>26597.727183901723</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115256.81779690745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32" t="s">
        <v>2218</v>
      </c>
      <c r="C104" s="833"/>
      <c r="D104" s="833"/>
      <c r="E104" s="833"/>
      <c r="F104" s="833"/>
      <c r="G104" s="833"/>
      <c r="H104" s="833"/>
      <c r="I104" s="833"/>
      <c r="J104" s="833"/>
      <c r="K104" s="833"/>
      <c r="L104" s="833"/>
      <c r="M104" s="833"/>
      <c r="N104" s="834"/>
    </row>
    <row r="105" spans="2:14" ht="15" customHeight="1">
      <c r="B105" s="832"/>
      <c r="C105" s="833"/>
      <c r="D105" s="833"/>
      <c r="E105" s="833"/>
      <c r="F105" s="833"/>
      <c r="G105" s="833"/>
      <c r="H105" s="833"/>
      <c r="I105" s="833"/>
      <c r="J105" s="833"/>
      <c r="K105" s="833"/>
      <c r="L105" s="833"/>
      <c r="M105" s="833"/>
      <c r="N105" s="834"/>
    </row>
    <row r="106" spans="2:14" ht="30" customHeight="1">
      <c r="B106" s="835" t="s">
        <v>2219</v>
      </c>
      <c r="C106" s="836"/>
      <c r="D106" s="836"/>
      <c r="E106" s="836"/>
      <c r="F106" s="836"/>
      <c r="G106" s="836"/>
      <c r="H106" s="836"/>
      <c r="I106" s="836"/>
      <c r="J106" s="836"/>
      <c r="K106" s="836"/>
      <c r="L106" s="836"/>
      <c r="M106" s="836"/>
      <c r="N106" s="837"/>
    </row>
    <row r="107" spans="2:14">
      <c r="B107" s="835"/>
      <c r="C107" s="836"/>
      <c r="D107" s="836"/>
      <c r="E107" s="836"/>
      <c r="F107" s="836"/>
      <c r="G107" s="836"/>
      <c r="H107" s="836"/>
      <c r="I107" s="836"/>
      <c r="J107" s="836"/>
      <c r="K107" s="836"/>
      <c r="L107" s="836"/>
      <c r="M107" s="836"/>
      <c r="N107" s="837"/>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5"/>
      <c r="K117" s="895"/>
      <c r="L117" s="895"/>
      <c r="M117" s="895"/>
      <c r="N117" s="896"/>
    </row>
    <row r="118" spans="2:14" ht="15.75" thickBot="1">
      <c r="B118" s="260" t="s">
        <v>2221</v>
      </c>
      <c r="C118" s="392"/>
      <c r="D118" s="392"/>
      <c r="E118" s="57"/>
      <c r="F118" s="57"/>
      <c r="G118" s="57"/>
      <c r="H118" s="57"/>
      <c r="I118" s="57"/>
      <c r="J118" s="897"/>
      <c r="K118" s="897"/>
      <c r="L118" s="897"/>
      <c r="M118" s="897"/>
      <c r="N118" s="898"/>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1087</v>
      </c>
      <c r="C31" s="81" t="s">
        <v>2076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12</v>
      </c>
      <c r="N36" s="271">
        <f>K36/M36</f>
        <v>8836.967216235962</v>
      </c>
    </row>
    <row r="37" spans="1:14">
      <c r="A37" s="113" t="s">
        <v>154</v>
      </c>
      <c r="B37" s="319" t="str">
        <f>VLOOKUP(A37,EQUIPOS!A6:D154,3,FALSE)</f>
        <v>Carrotanque Irrigador de asfalto, 1000 GALONES DE CAPACIDAD</v>
      </c>
      <c r="C37" s="320"/>
      <c r="D37" s="320"/>
      <c r="E37" s="320"/>
      <c r="F37" s="320"/>
      <c r="G37" s="320"/>
      <c r="H37" s="321"/>
      <c r="I37" s="266"/>
      <c r="J37" s="267"/>
      <c r="K37" s="268">
        <f>VLOOKUP(A37,EQUIPOS!A6:D163,4,FALSE)</f>
        <v>116622.86246534935</v>
      </c>
      <c r="L37" s="269"/>
      <c r="M37" s="270">
        <v>12</v>
      </c>
      <c r="N37" s="271">
        <f>K37/M37</f>
        <v>9718.5718721124449</v>
      </c>
    </row>
    <row r="38" spans="1:14">
      <c r="A38" s="113" t="s">
        <v>269</v>
      </c>
      <c r="B38" s="319" t="str">
        <f>VLOOKUP(A38,EQUIPOS!A6:D154,3,FALSE)</f>
        <v>Motoniveladora  potencia 215 HP, ancho de cuchilla 4,27 m, peso 18 ton.</v>
      </c>
      <c r="C38" s="320"/>
      <c r="D38" s="320"/>
      <c r="E38" s="320"/>
      <c r="F38" s="320"/>
      <c r="G38" s="320"/>
      <c r="H38" s="321"/>
      <c r="I38" s="266"/>
      <c r="J38" s="267"/>
      <c r="K38" s="268">
        <f>VLOOKUP(A38,EQUIPOS!A6:D163,4,FALSE)</f>
        <v>237724.12906973224</v>
      </c>
      <c r="L38" s="269"/>
      <c r="M38" s="270">
        <v>12</v>
      </c>
      <c r="N38" s="271">
        <f>K38/M38</f>
        <v>19810.344089144353</v>
      </c>
    </row>
    <row r="39" spans="1:14">
      <c r="A39" s="113" t="s">
        <v>299</v>
      </c>
      <c r="B39" s="878" t="str">
        <f>VLOOKUP(A39,EQUIPOS!A7:D154,3,FALSE)</f>
        <v xml:space="preserve">Recicladora, potencia 430HP </v>
      </c>
      <c r="C39" s="879"/>
      <c r="D39" s="879"/>
      <c r="E39" s="879"/>
      <c r="F39" s="879"/>
      <c r="G39" s="879"/>
      <c r="H39" s="880"/>
      <c r="I39" s="266"/>
      <c r="J39" s="267"/>
      <c r="K39" s="268">
        <f>VLOOKUP(A39,EQUIPOS!A7:D164,4,FALSE)</f>
        <v>509360.40840529092</v>
      </c>
      <c r="L39" s="269"/>
      <c r="M39" s="270">
        <v>12</v>
      </c>
      <c r="N39" s="271">
        <f>K39/M39</f>
        <v>42446.70070044091</v>
      </c>
    </row>
    <row r="40" spans="1:14">
      <c r="A40" t="s">
        <v>365</v>
      </c>
      <c r="B40" s="878" t="str">
        <f>VLOOKUP(A40,EQUIPOS!A8:D154,3,FALSE)</f>
        <v xml:space="preserve">Vibrocompatador, potencia 153 HP, peso 10 Ton. </v>
      </c>
      <c r="C40" s="879"/>
      <c r="D40" s="879"/>
      <c r="E40" s="879"/>
      <c r="F40" s="879"/>
      <c r="G40" s="879"/>
      <c r="H40" s="880"/>
      <c r="I40" s="266"/>
      <c r="J40" s="267"/>
      <c r="K40" s="268">
        <f>VLOOKUP(A40,EQUIPOS!A8:D165,4,FALSE)</f>
        <v>144623.83552474083</v>
      </c>
      <c r="L40" s="269"/>
      <c r="M40" s="270">
        <v>12</v>
      </c>
      <c r="N40" s="271">
        <f>K40/M40</f>
        <v>12051.986293728403</v>
      </c>
    </row>
    <row r="41" spans="1:14">
      <c r="B41" s="878"/>
      <c r="C41" s="879"/>
      <c r="D41" s="879"/>
      <c r="E41" s="879"/>
      <c r="F41" s="879"/>
      <c r="G41" s="879"/>
      <c r="H41" s="880"/>
      <c r="I41" s="881"/>
      <c r="J41" s="882"/>
      <c r="K41" s="268"/>
      <c r="L41" s="883"/>
      <c r="M41" s="884"/>
      <c r="N41" s="271"/>
    </row>
    <row r="42" spans="1:14">
      <c r="B42" s="878"/>
      <c r="C42" s="879"/>
      <c r="D42" s="879"/>
      <c r="E42" s="885"/>
      <c r="F42" s="879"/>
      <c r="G42" s="879"/>
      <c r="H42" s="880"/>
      <c r="I42" s="36"/>
      <c r="J42" s="37"/>
      <c r="K42" s="273"/>
      <c r="L42" s="275"/>
      <c r="M42" s="276"/>
      <c r="N42" s="277"/>
    </row>
    <row r="43" spans="1:14">
      <c r="B43" s="886" t="s">
        <v>952</v>
      </c>
      <c r="C43" s="964"/>
      <c r="D43" s="964"/>
      <c r="E43" s="38"/>
      <c r="F43" s="39"/>
      <c r="G43" s="39"/>
      <c r="H43" s="40"/>
      <c r="I43" s="36"/>
      <c r="J43" s="37"/>
      <c r="K43" s="278"/>
      <c r="L43" s="275"/>
      <c r="M43" s="400">
        <v>0.1</v>
      </c>
      <c r="N43" s="343">
        <f>N77*M43</f>
        <v>502.32209751500835</v>
      </c>
    </row>
    <row r="44" spans="1:14" ht="15.75" thickBot="1">
      <c r="B44" s="878"/>
      <c r="C44" s="879"/>
      <c r="D44" s="879"/>
      <c r="E44" s="879"/>
      <c r="F44" s="879"/>
      <c r="G44" s="879"/>
      <c r="H44" s="880"/>
      <c r="I44" s="888"/>
      <c r="J44" s="889"/>
      <c r="K44" s="41"/>
      <c r="L44" s="890"/>
      <c r="M44" s="891"/>
      <c r="N44" s="105"/>
    </row>
    <row r="45" spans="1:14" ht="15.75" thickBot="1">
      <c r="B45" s="829" t="s">
        <v>953</v>
      </c>
      <c r="C45" s="830"/>
      <c r="D45" s="830"/>
      <c r="E45" s="830"/>
      <c r="F45" s="830"/>
      <c r="G45" s="830"/>
      <c r="H45" s="830"/>
      <c r="I45" s="830"/>
      <c r="J45" s="830"/>
      <c r="K45" s="830"/>
      <c r="L45" s="830"/>
      <c r="M45" s="831"/>
      <c r="N45" s="393">
        <f>SUM(N36:N44)</f>
        <v>93366.892269177086</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4" t="s">
        <v>944</v>
      </c>
      <c r="C49" s="875"/>
      <c r="D49" s="875"/>
      <c r="E49" s="875"/>
      <c r="F49" s="875"/>
      <c r="G49" s="875"/>
      <c r="H49" s="875"/>
      <c r="I49" s="909"/>
      <c r="J49" s="314" t="s">
        <v>945</v>
      </c>
      <c r="K49" s="85" t="s">
        <v>946</v>
      </c>
      <c r="L49" s="910" t="s">
        <v>955</v>
      </c>
      <c r="M49" s="909"/>
      <c r="N49" s="86" t="s">
        <v>951</v>
      </c>
    </row>
    <row r="50" spans="1:14">
      <c r="A50" t="s">
        <v>774</v>
      </c>
      <c r="B50" s="43" t="str">
        <f>VLOOKUP(A50,MATERIALES!A5:D373,3,FALSE)</f>
        <v>Agua</v>
      </c>
      <c r="C50" s="280"/>
      <c r="D50" s="280"/>
      <c r="E50" s="280"/>
      <c r="F50" s="280"/>
      <c r="G50" s="280"/>
      <c r="H50" s="280"/>
      <c r="I50" s="267"/>
      <c r="J50" s="223" t="str">
        <f>VLOOKUP(A50,MATERIALES!A4:D640,2,FALSE)</f>
        <v>lt</v>
      </c>
      <c r="K50" s="281">
        <v>75</v>
      </c>
      <c r="L50" s="266"/>
      <c r="M50" s="401">
        <f>VLOOKUP(A50,MATERIALES!A5:D396,4,FALSE)</f>
        <v>74.983252587043793</v>
      </c>
      <c r="N50" s="271">
        <f>K50*M50</f>
        <v>5623.7439440282842</v>
      </c>
    </row>
    <row r="51" spans="1:14">
      <c r="A51" t="s">
        <v>807</v>
      </c>
      <c r="B51" s="43" t="str">
        <f>VLOOKUP(A51,MATERIALES!A5:D373,3,FALSE)</f>
        <v xml:space="preserve">Cemento Asfáltico </v>
      </c>
      <c r="C51" s="280"/>
      <c r="D51" s="280"/>
      <c r="E51" s="280"/>
      <c r="F51" s="280"/>
      <c r="G51" s="280"/>
      <c r="H51" s="280"/>
      <c r="I51" s="267"/>
      <c r="J51" s="223" t="str">
        <f>VLOOKUP(A51,MATERIALES!A4:D640,2,FALSE)</f>
        <v>kg</v>
      </c>
      <c r="K51" s="281">
        <v>1.3</v>
      </c>
      <c r="L51" s="266"/>
      <c r="M51" s="401">
        <f>VLOOKUP(A51,MATERIALES!A5:D396,4,FALSE)</f>
        <v>1745.8787169520645</v>
      </c>
      <c r="N51" s="271">
        <f>K51*M51</f>
        <v>2269.6423320376839</v>
      </c>
    </row>
    <row r="52" spans="1:14">
      <c r="B52" s="43"/>
      <c r="C52" s="280"/>
      <c r="D52" s="280"/>
      <c r="E52" s="280"/>
      <c r="F52" s="280"/>
      <c r="G52" s="280"/>
      <c r="H52" s="280"/>
      <c r="I52" s="267"/>
      <c r="J52" s="223"/>
      <c r="K52" s="281"/>
      <c r="L52" s="266"/>
      <c r="M52" s="282"/>
      <c r="N52" s="283"/>
    </row>
    <row r="53" spans="1:14">
      <c r="B53" s="43"/>
      <c r="C53" s="280"/>
      <c r="D53" s="280"/>
      <c r="E53" s="280"/>
      <c r="F53" s="280"/>
      <c r="G53" s="280"/>
      <c r="H53" s="280"/>
      <c r="I53" s="267"/>
      <c r="J53" s="223"/>
      <c r="K53" s="281"/>
      <c r="L53" s="266"/>
      <c r="M53" s="282"/>
      <c r="N53" s="283"/>
    </row>
    <row r="54" spans="1:14" ht="15.75" thickBot="1">
      <c r="B54" s="911"/>
      <c r="C54" s="912"/>
      <c r="D54" s="912"/>
      <c r="E54" s="912"/>
      <c r="F54" s="912"/>
      <c r="G54" s="912"/>
      <c r="H54" s="912"/>
      <c r="I54" s="882"/>
      <c r="J54" s="42"/>
      <c r="K54" s="44"/>
      <c r="L54" s="913"/>
      <c r="M54" s="914"/>
      <c r="N54" s="45"/>
    </row>
    <row r="55" spans="1:14" ht="15.75" thickBot="1">
      <c r="B55" s="829" t="s">
        <v>953</v>
      </c>
      <c r="C55" s="830"/>
      <c r="D55" s="830"/>
      <c r="E55" s="830"/>
      <c r="F55" s="830"/>
      <c r="G55" s="830"/>
      <c r="H55" s="830"/>
      <c r="I55" s="830"/>
      <c r="J55" s="830"/>
      <c r="K55" s="830"/>
      <c r="L55" s="830"/>
      <c r="M55" s="831"/>
      <c r="N55" s="393">
        <f>SUM(N50:N54)</f>
        <v>7893.3862760659686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294">
        <v>96</v>
      </c>
      <c r="N71" s="394">
        <f>K71/M71</f>
        <v>1111.3150376500832</v>
      </c>
      <c r="O71" s="106"/>
    </row>
    <row r="72" spans="1:15">
      <c r="A72" t="s">
        <v>15</v>
      </c>
      <c r="B72" s="49" t="str">
        <f>VLOOKUP(A72,'MANO DE OBRA'!A8:D69,3,FALSE)</f>
        <v>Obrero (6)</v>
      </c>
      <c r="C72" s="47"/>
      <c r="D72" s="47"/>
      <c r="E72" s="47"/>
      <c r="F72" s="47"/>
      <c r="G72" s="47"/>
      <c r="H72" s="47"/>
      <c r="I72" s="291">
        <f>K72/J72*100</f>
        <v>202996.19999999998</v>
      </c>
      <c r="J72" s="292">
        <v>185</v>
      </c>
      <c r="K72" s="293">
        <f>VLOOKUP(A72,'MANO DE OBRA'!A8:D100,4,FALSE)</f>
        <v>375542.97</v>
      </c>
      <c r="L72" s="50"/>
      <c r="M72" s="298">
        <v>96</v>
      </c>
      <c r="N72" s="394">
        <f>K72/M72</f>
        <v>3911.9059374999997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5023.2209751500832</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N45+N55+N66+N77</f>
        <v>106283.49952039313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21256.699904078629</v>
      </c>
      <c r="M84" s="865"/>
      <c r="N84" s="51"/>
    </row>
    <row r="85" spans="1:14">
      <c r="B85" s="89" t="s">
        <v>973</v>
      </c>
      <c r="C85" s="90"/>
      <c r="D85" s="90"/>
      <c r="E85" s="90"/>
      <c r="F85" s="90"/>
      <c r="G85" s="90"/>
      <c r="H85" s="90"/>
      <c r="I85" s="87"/>
      <c r="J85" s="88"/>
      <c r="K85" s="303">
        <v>0.05</v>
      </c>
      <c r="L85" s="864">
        <f>N79*K85</f>
        <v>5314.1749760196572</v>
      </c>
      <c r="M85" s="865"/>
      <c r="N85" s="51"/>
    </row>
    <row r="86" spans="1:14" ht="15.75" thickBot="1">
      <c r="B86" s="91" t="s">
        <v>974</v>
      </c>
      <c r="C86" s="92"/>
      <c r="D86" s="92"/>
      <c r="E86" s="92"/>
      <c r="F86" s="92"/>
      <c r="G86" s="92"/>
      <c r="H86" s="92"/>
      <c r="I86" s="93"/>
      <c r="J86" s="94"/>
      <c r="K86" s="304">
        <v>0.05</v>
      </c>
      <c r="L86" s="866">
        <f>N79*K86</f>
        <v>5314.1749760196572</v>
      </c>
      <c r="M86" s="867"/>
      <c r="N86" s="51"/>
    </row>
    <row r="87" spans="1:14" ht="15.75" thickBot="1">
      <c r="B87" s="829" t="s">
        <v>953</v>
      </c>
      <c r="C87" s="830"/>
      <c r="D87" s="830"/>
      <c r="E87" s="830"/>
      <c r="F87" s="830"/>
      <c r="G87" s="830"/>
      <c r="H87" s="830"/>
      <c r="I87" s="830"/>
      <c r="J87" s="830"/>
      <c r="K87" s="830"/>
      <c r="L87" s="830"/>
      <c r="M87" s="831"/>
      <c r="N87" s="52">
        <f>L84+L85+L86</f>
        <v>31885.049856117945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138168.54937651107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32" t="s">
        <v>2218</v>
      </c>
      <c r="C106" s="833"/>
      <c r="D106" s="833"/>
      <c r="E106" s="833"/>
      <c r="F106" s="833"/>
      <c r="G106" s="833"/>
      <c r="H106" s="833"/>
      <c r="I106" s="833"/>
      <c r="J106" s="833"/>
      <c r="K106" s="833"/>
      <c r="L106" s="833"/>
      <c r="M106" s="833"/>
      <c r="N106" s="834"/>
    </row>
    <row r="107" spans="2:14" ht="15" customHeight="1">
      <c r="B107" s="832"/>
      <c r="C107" s="833"/>
      <c r="D107" s="833"/>
      <c r="E107" s="833"/>
      <c r="F107" s="833"/>
      <c r="G107" s="833"/>
      <c r="H107" s="833"/>
      <c r="I107" s="833"/>
      <c r="J107" s="833"/>
      <c r="K107" s="833"/>
      <c r="L107" s="833"/>
      <c r="M107" s="833"/>
      <c r="N107" s="834"/>
    </row>
    <row r="108" spans="2:14" ht="30" customHeight="1">
      <c r="B108" s="835" t="s">
        <v>2219</v>
      </c>
      <c r="C108" s="836"/>
      <c r="D108" s="836"/>
      <c r="E108" s="836"/>
      <c r="F108" s="836"/>
      <c r="G108" s="836"/>
      <c r="H108" s="836"/>
      <c r="I108" s="836"/>
      <c r="J108" s="836"/>
      <c r="K108" s="836"/>
      <c r="L108" s="836"/>
      <c r="M108" s="836"/>
      <c r="N108" s="837"/>
    </row>
    <row r="109" spans="2:14">
      <c r="B109" s="835"/>
      <c r="C109" s="836"/>
      <c r="D109" s="836"/>
      <c r="E109" s="836"/>
      <c r="F109" s="836"/>
      <c r="G109" s="836"/>
      <c r="H109" s="836"/>
      <c r="I109" s="836"/>
      <c r="J109" s="836"/>
      <c r="K109" s="836"/>
      <c r="L109" s="836"/>
      <c r="M109" s="836"/>
      <c r="N109" s="837"/>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5"/>
      <c r="K119" s="895"/>
      <c r="L119" s="895"/>
      <c r="M119" s="895"/>
      <c r="N119" s="896"/>
    </row>
    <row r="120" spans="2:14" ht="15.75" thickBot="1">
      <c r="B120" s="260" t="s">
        <v>2221</v>
      </c>
      <c r="C120" s="392"/>
      <c r="D120" s="392"/>
      <c r="E120" s="57"/>
      <c r="F120" s="57"/>
      <c r="G120" s="57"/>
      <c r="H120" s="57"/>
      <c r="I120" s="57"/>
      <c r="J120" s="897"/>
      <c r="K120" s="897"/>
      <c r="L120" s="897"/>
      <c r="M120" s="897"/>
      <c r="N120" s="898"/>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1598</v>
      </c>
      <c r="C31" s="81" t="s">
        <v>2077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18</v>
      </c>
      <c r="N36" s="271">
        <f>K36/M36</f>
        <v>5891.3114774906408</v>
      </c>
    </row>
    <row r="37" spans="1:14">
      <c r="A37" s="113" t="s">
        <v>154</v>
      </c>
      <c r="B37" s="878" t="str">
        <f>VLOOKUP(A37,EQUIPOS!A7:D154,3,FALSE)</f>
        <v>Carrotanque Irrigador de asfalto, 1000 GALONES DE CAPACIDAD</v>
      </c>
      <c r="C37" s="879"/>
      <c r="D37" s="879"/>
      <c r="E37" s="879"/>
      <c r="F37" s="879"/>
      <c r="G37" s="879"/>
      <c r="H37" s="880"/>
      <c r="I37" s="266"/>
      <c r="J37" s="267"/>
      <c r="K37" s="268">
        <f>VLOOKUP(A37,EQUIPOS!A7:D164,4,FALSE)</f>
        <v>116622.86246534935</v>
      </c>
      <c r="L37" s="269"/>
      <c r="M37" s="270">
        <v>18</v>
      </c>
      <c r="N37" s="271">
        <f>K37/M37</f>
        <v>6479.0479147416299</v>
      </c>
    </row>
    <row r="38" spans="1:14">
      <c r="A38" t="s">
        <v>269</v>
      </c>
      <c r="B38" s="878" t="str">
        <f>VLOOKUP(A38,EQUIPOS!A8:D154,3,FALSE)</f>
        <v>Motoniveladora  potencia 215 HP, ancho de cuchilla 4,27 m, peso 18 ton.</v>
      </c>
      <c r="C38" s="879"/>
      <c r="D38" s="879"/>
      <c r="E38" s="879"/>
      <c r="F38" s="879"/>
      <c r="G38" s="879"/>
      <c r="H38" s="880"/>
      <c r="I38" s="266"/>
      <c r="J38" s="267"/>
      <c r="K38" s="268">
        <f>VLOOKUP(A38,EQUIPOS!A8:D165,4,FALSE)</f>
        <v>237724.12906973224</v>
      </c>
      <c r="L38" s="269"/>
      <c r="M38" s="270">
        <v>18</v>
      </c>
      <c r="N38" s="271">
        <f>K38/M38</f>
        <v>13206.89605942957</v>
      </c>
    </row>
    <row r="39" spans="1:14">
      <c r="A39" t="s">
        <v>299</v>
      </c>
      <c r="B39" s="878" t="str">
        <f>VLOOKUP(A39,EQUIPOS!A9:D154,3,FALSE)</f>
        <v xml:space="preserve">Recicladora, potencia 430HP </v>
      </c>
      <c r="C39" s="879"/>
      <c r="D39" s="879"/>
      <c r="E39" s="879"/>
      <c r="F39" s="879"/>
      <c r="G39" s="879"/>
      <c r="H39" s="880"/>
      <c r="I39" s="881"/>
      <c r="J39" s="882"/>
      <c r="K39" s="268">
        <f>VLOOKUP(A39,EQUIPOS!A9:D166,4,FALSE)</f>
        <v>509360.40840529092</v>
      </c>
      <c r="L39" s="883">
        <v>18</v>
      </c>
      <c r="M39" s="884"/>
      <c r="N39" s="271">
        <f>K39/L39</f>
        <v>28297.800466960605</v>
      </c>
    </row>
    <row r="40" spans="1:14">
      <c r="A40" t="s">
        <v>365</v>
      </c>
      <c r="B40" s="878" t="str">
        <f>VLOOKUP(A40,EQUIPOS!A10:D154,3,FALSE)</f>
        <v xml:space="preserve">Vibrocompatador, potencia 153 HP, peso 10 Ton. </v>
      </c>
      <c r="C40" s="879"/>
      <c r="D40" s="879"/>
      <c r="E40" s="879"/>
      <c r="F40" s="879"/>
      <c r="G40" s="879"/>
      <c r="H40" s="880"/>
      <c r="I40" s="36"/>
      <c r="J40" s="37"/>
      <c r="K40" s="268">
        <f>VLOOKUP(A40,EQUIPOS!A10:D167,4,FALSE)</f>
        <v>144623.83552474083</v>
      </c>
      <c r="L40" s="275"/>
      <c r="M40" s="276">
        <v>18</v>
      </c>
      <c r="N40" s="271">
        <f>K40/M40</f>
        <v>8034.6575291522686</v>
      </c>
    </row>
    <row r="41" spans="1:14">
      <c r="B41" s="319"/>
      <c r="C41" s="320"/>
      <c r="D41" s="320"/>
      <c r="E41" s="320"/>
      <c r="F41" s="322"/>
      <c r="G41" s="322"/>
      <c r="H41" s="125"/>
      <c r="I41" s="36"/>
      <c r="J41" s="37"/>
      <c r="K41" s="273"/>
      <c r="L41" s="275"/>
      <c r="M41" s="276"/>
      <c r="N41" s="271"/>
    </row>
    <row r="42" spans="1:14">
      <c r="B42" s="886" t="s">
        <v>952</v>
      </c>
      <c r="C42" s="887"/>
      <c r="D42" s="887"/>
      <c r="E42" s="38"/>
      <c r="F42" s="39"/>
      <c r="G42" s="39"/>
      <c r="H42" s="40"/>
      <c r="I42" s="36"/>
      <c r="J42" s="37"/>
      <c r="K42" s="278"/>
      <c r="L42" s="275"/>
      <c r="M42" s="400">
        <v>0.01</v>
      </c>
      <c r="N42" s="343">
        <f>N76*M42</f>
        <v>33.488139834333886</v>
      </c>
    </row>
    <row r="43" spans="1:14" ht="15.75" thickBot="1">
      <c r="B43" s="878"/>
      <c r="C43" s="879"/>
      <c r="D43" s="879"/>
      <c r="E43" s="879"/>
      <c r="F43" s="879"/>
      <c r="G43" s="879"/>
      <c r="H43" s="880"/>
      <c r="I43" s="888"/>
      <c r="J43" s="889"/>
      <c r="K43" s="41"/>
      <c r="L43" s="890"/>
      <c r="M43" s="891"/>
      <c r="N43" s="105"/>
    </row>
    <row r="44" spans="1:14" ht="15.75" thickBot="1">
      <c r="B44" s="829" t="s">
        <v>953</v>
      </c>
      <c r="C44" s="830"/>
      <c r="D44" s="830"/>
      <c r="E44" s="830"/>
      <c r="F44" s="830"/>
      <c r="G44" s="830"/>
      <c r="H44" s="830"/>
      <c r="I44" s="830"/>
      <c r="J44" s="830"/>
      <c r="K44" s="830"/>
      <c r="L44" s="830"/>
      <c r="M44" s="831"/>
      <c r="N44" s="393">
        <f>SUM(N36:N43)</f>
        <v>61943.201587609045</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4" t="s">
        <v>944</v>
      </c>
      <c r="C48" s="875"/>
      <c r="D48" s="875"/>
      <c r="E48" s="875"/>
      <c r="F48" s="875"/>
      <c r="G48" s="875"/>
      <c r="H48" s="875"/>
      <c r="I48" s="909"/>
      <c r="J48" s="314" t="s">
        <v>945</v>
      </c>
      <c r="K48" s="85" t="s">
        <v>946</v>
      </c>
      <c r="L48" s="910" t="s">
        <v>955</v>
      </c>
      <c r="M48" s="909"/>
      <c r="N48" s="86" t="s">
        <v>951</v>
      </c>
    </row>
    <row r="49" spans="1:14">
      <c r="A49" t="s">
        <v>565</v>
      </c>
      <c r="B49" s="43" t="str">
        <f>VLOOKUP(A49,MATERIALES!A5:D373,3,FALSE)</f>
        <v>Mezcla densa en Caliente MDC-25</v>
      </c>
      <c r="C49" s="280"/>
      <c r="D49" s="280"/>
      <c r="E49" s="280"/>
      <c r="F49" s="280"/>
      <c r="G49" s="280"/>
      <c r="H49" s="280"/>
      <c r="I49" s="267"/>
      <c r="J49" s="223" t="str">
        <f>VLOOKUP(A49,MATERIALES!A5:D641,2,FALSE)</f>
        <v>m3</v>
      </c>
      <c r="K49" s="281">
        <v>0.153</v>
      </c>
      <c r="L49" s="266"/>
      <c r="M49" s="401">
        <f>VLOOKUP(A49,MATERIALES!A5:D396,4,FALSE)</f>
        <v>516746.29307754379</v>
      </c>
      <c r="N49" s="271">
        <f>K49*M49</f>
        <v>79062.182840864203</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SUM(N49:N53)</f>
        <v>79062.182840864203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916">
        <f>VLOOKUP(A59,TRANSPORTE!A5:D117,4,FALSE)</f>
        <v>1417.5203733168512</v>
      </c>
      <c r="M59" s="917"/>
      <c r="N59" s="286">
        <f>K59*L59</f>
        <v>216.88061711747824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216.88061711747824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144</v>
      </c>
      <c r="N70" s="394">
        <f>K70/M70</f>
        <v>2607.9372916666666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3348.8139834333888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N44+N54+N65+N76</f>
        <v>144571.07902902411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28914.215805804823</v>
      </c>
      <c r="M83" s="865"/>
      <c r="N83" s="51"/>
    </row>
    <row r="84" spans="1:14">
      <c r="B84" s="89" t="s">
        <v>973</v>
      </c>
      <c r="C84" s="90"/>
      <c r="D84" s="90"/>
      <c r="E84" s="90"/>
      <c r="F84" s="90"/>
      <c r="G84" s="90"/>
      <c r="H84" s="90"/>
      <c r="I84" s="87"/>
      <c r="J84" s="88"/>
      <c r="K84" s="303">
        <v>0.05</v>
      </c>
      <c r="L84" s="864">
        <f>N78*K84</f>
        <v>7228.5539514512056</v>
      </c>
      <c r="M84" s="865"/>
      <c r="N84" s="51"/>
    </row>
    <row r="85" spans="1:14" ht="15.75" thickBot="1">
      <c r="B85" s="91" t="s">
        <v>974</v>
      </c>
      <c r="C85" s="92"/>
      <c r="D85" s="92"/>
      <c r="E85" s="92"/>
      <c r="F85" s="92"/>
      <c r="G85" s="92"/>
      <c r="H85" s="92"/>
      <c r="I85" s="93"/>
      <c r="J85" s="94"/>
      <c r="K85" s="304">
        <v>0.05</v>
      </c>
      <c r="L85" s="866">
        <f>N78*K85</f>
        <v>7228.5539514512056</v>
      </c>
      <c r="M85" s="867"/>
      <c r="N85" s="51"/>
    </row>
    <row r="86" spans="1:14" ht="15.75" thickBot="1">
      <c r="B86" s="829" t="s">
        <v>953</v>
      </c>
      <c r="C86" s="830"/>
      <c r="D86" s="830"/>
      <c r="E86" s="830"/>
      <c r="F86" s="830"/>
      <c r="G86" s="830"/>
      <c r="H86" s="830"/>
      <c r="I86" s="830"/>
      <c r="J86" s="830"/>
      <c r="K86" s="830"/>
      <c r="L86" s="830"/>
      <c r="M86" s="831"/>
      <c r="N86" s="52">
        <f>L83+L84+L85</f>
        <v>43371.323708707234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187942.40273773135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1599</v>
      </c>
      <c r="C31" s="81" t="s">
        <v>2080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18</v>
      </c>
      <c r="N36" s="271">
        <f>K36/M36</f>
        <v>5891.3114774906408</v>
      </c>
    </row>
    <row r="37" spans="1:14">
      <c r="A37" s="113" t="s">
        <v>154</v>
      </c>
      <c r="B37" s="878" t="str">
        <f>VLOOKUP(A37,EQUIPOS!A7:D154,3,FALSE)</f>
        <v>Carrotanque Irrigador de asfalto, 1000 GALONES DE CAPACIDAD</v>
      </c>
      <c r="C37" s="879"/>
      <c r="D37" s="879"/>
      <c r="E37" s="879"/>
      <c r="F37" s="879"/>
      <c r="G37" s="879"/>
      <c r="H37" s="880"/>
      <c r="I37" s="266"/>
      <c r="J37" s="267"/>
      <c r="K37" s="268">
        <f>VLOOKUP(A37,EQUIPOS!A7:D164,4,FALSE)</f>
        <v>116622.86246534935</v>
      </c>
      <c r="L37" s="269"/>
      <c r="M37" s="270">
        <v>18</v>
      </c>
      <c r="N37" s="271">
        <f>K37/M37</f>
        <v>6479.0479147416299</v>
      </c>
    </row>
    <row r="38" spans="1:14">
      <c r="A38" t="s">
        <v>269</v>
      </c>
      <c r="B38" s="878" t="str">
        <f>VLOOKUP(A38,EQUIPOS!A8:D154,3,FALSE)</f>
        <v>Motoniveladora  potencia 215 HP, ancho de cuchilla 4,27 m, peso 18 ton.</v>
      </c>
      <c r="C38" s="879"/>
      <c r="D38" s="879"/>
      <c r="E38" s="879"/>
      <c r="F38" s="879"/>
      <c r="G38" s="879"/>
      <c r="H38" s="880"/>
      <c r="I38" s="266"/>
      <c r="J38" s="267"/>
      <c r="K38" s="268">
        <f>VLOOKUP(A38,EQUIPOS!A8:D165,4,FALSE)</f>
        <v>237724.12906973224</v>
      </c>
      <c r="L38" s="269"/>
      <c r="M38" s="270">
        <v>18</v>
      </c>
      <c r="N38" s="271">
        <f>K38/M38</f>
        <v>13206.89605942957</v>
      </c>
    </row>
    <row r="39" spans="1:14">
      <c r="A39" t="s">
        <v>299</v>
      </c>
      <c r="B39" s="878" t="str">
        <f>VLOOKUP(A39,EQUIPOS!A9:D154,3,FALSE)</f>
        <v xml:space="preserve">Recicladora, potencia 430HP </v>
      </c>
      <c r="C39" s="879"/>
      <c r="D39" s="879"/>
      <c r="E39" s="879"/>
      <c r="F39" s="879"/>
      <c r="G39" s="879"/>
      <c r="H39" s="880"/>
      <c r="I39" s="881"/>
      <c r="J39" s="882"/>
      <c r="K39" s="268">
        <f>VLOOKUP(A39,EQUIPOS!A9:D166,4,FALSE)</f>
        <v>509360.40840529092</v>
      </c>
      <c r="L39" s="883">
        <v>18</v>
      </c>
      <c r="M39" s="884"/>
      <c r="N39" s="271">
        <f>K39/L39</f>
        <v>28297.800466960605</v>
      </c>
    </row>
    <row r="40" spans="1:14">
      <c r="A40" t="s">
        <v>365</v>
      </c>
      <c r="B40" s="878" t="str">
        <f>VLOOKUP(A40,EQUIPOS!A10:D154,3,FALSE)</f>
        <v xml:space="preserve">Vibrocompatador, potencia 153 HP, peso 10 Ton. </v>
      </c>
      <c r="C40" s="879"/>
      <c r="D40" s="879"/>
      <c r="E40" s="879"/>
      <c r="F40" s="879"/>
      <c r="G40" s="879"/>
      <c r="H40" s="880"/>
      <c r="I40" s="36"/>
      <c r="J40" s="37"/>
      <c r="K40" s="268">
        <f>VLOOKUP(A40,EQUIPOS!A10:D167,4,FALSE)</f>
        <v>144623.83552474083</v>
      </c>
      <c r="L40" s="275"/>
      <c r="M40" s="276">
        <v>18</v>
      </c>
      <c r="N40" s="271">
        <f>K40/M40</f>
        <v>8034.6575291522686</v>
      </c>
    </row>
    <row r="41" spans="1:14">
      <c r="B41" s="319"/>
      <c r="C41" s="320"/>
      <c r="D41" s="320"/>
      <c r="E41" s="320"/>
      <c r="F41" s="322"/>
      <c r="G41" s="322"/>
      <c r="H41" s="125"/>
      <c r="I41" s="36"/>
      <c r="J41" s="37"/>
      <c r="K41" s="273"/>
      <c r="L41" s="275"/>
      <c r="M41" s="276"/>
      <c r="N41" s="277"/>
    </row>
    <row r="42" spans="1:14">
      <c r="B42" s="886" t="s">
        <v>952</v>
      </c>
      <c r="C42" s="887"/>
      <c r="D42" s="887"/>
      <c r="E42" s="38"/>
      <c r="F42" s="39"/>
      <c r="G42" s="39"/>
      <c r="H42" s="40"/>
      <c r="I42" s="36"/>
      <c r="J42" s="37"/>
      <c r="K42" s="278"/>
      <c r="L42" s="275"/>
      <c r="M42" s="400">
        <v>0.01</v>
      </c>
      <c r="N42" s="343">
        <f>N76*M42</f>
        <v>33.488139834333886</v>
      </c>
    </row>
    <row r="43" spans="1:14" ht="15.75" thickBot="1">
      <c r="B43" s="878"/>
      <c r="C43" s="879"/>
      <c r="D43" s="879"/>
      <c r="E43" s="879"/>
      <c r="F43" s="879"/>
      <c r="G43" s="879"/>
      <c r="H43" s="880"/>
      <c r="I43" s="888"/>
      <c r="J43" s="889"/>
      <c r="K43" s="41"/>
      <c r="L43" s="890"/>
      <c r="M43" s="891"/>
      <c r="N43" s="105"/>
    </row>
    <row r="44" spans="1:14" ht="15.75" thickBot="1">
      <c r="B44" s="829" t="s">
        <v>953</v>
      </c>
      <c r="C44" s="830"/>
      <c r="D44" s="830"/>
      <c r="E44" s="830"/>
      <c r="F44" s="830"/>
      <c r="G44" s="830"/>
      <c r="H44" s="830"/>
      <c r="I44" s="830"/>
      <c r="J44" s="830"/>
      <c r="K44" s="830"/>
      <c r="L44" s="830"/>
      <c r="M44" s="831"/>
      <c r="N44" s="393">
        <f>SUM(N36:N43)</f>
        <v>61943.201587609045</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4" t="s">
        <v>944</v>
      </c>
      <c r="C48" s="875"/>
      <c r="D48" s="875"/>
      <c r="E48" s="875"/>
      <c r="F48" s="875"/>
      <c r="G48" s="875"/>
      <c r="H48" s="875"/>
      <c r="I48" s="909"/>
      <c r="J48" s="314" t="s">
        <v>945</v>
      </c>
      <c r="K48" s="85" t="s">
        <v>946</v>
      </c>
      <c r="L48" s="910" t="s">
        <v>955</v>
      </c>
      <c r="M48" s="909"/>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529828.4777124183</v>
      </c>
      <c r="N49" s="271">
        <f>K49*M49</f>
        <v>81063.757089999999</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SUM(N49:N53)</f>
        <v>81063.757089999999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916">
        <f>VLOOKUP(A59,TRANSPORTE!A5:D117,4,FALSE)</f>
        <v>1417.5203733168512</v>
      </c>
      <c r="M59" s="917"/>
      <c r="N59" s="286">
        <f>K59*L59</f>
        <v>216.88061711747824</v>
      </c>
    </row>
    <row r="60" spans="1:14">
      <c r="B60" s="46"/>
      <c r="C60" s="47"/>
      <c r="D60" s="47"/>
      <c r="E60" s="47"/>
      <c r="F60" s="47"/>
      <c r="G60" s="47"/>
      <c r="H60" s="310"/>
      <c r="I60" s="278"/>
      <c r="J60" s="285"/>
      <c r="K60" s="278"/>
      <c r="L60" s="916"/>
      <c r="M60" s="917"/>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216.88061711747824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144</v>
      </c>
      <c r="N70" s="394">
        <f>K70/M70</f>
        <v>2607.9372916666666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3348.8139834333888</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N44+N54+N65+N76</f>
        <v>146572.65327815991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29314.530655631985</v>
      </c>
      <c r="M83" s="865"/>
      <c r="N83" s="51"/>
    </row>
    <row r="84" spans="1:14">
      <c r="B84" s="89" t="s">
        <v>973</v>
      </c>
      <c r="C84" s="90"/>
      <c r="D84" s="90"/>
      <c r="E84" s="90"/>
      <c r="F84" s="90"/>
      <c r="G84" s="90"/>
      <c r="H84" s="90"/>
      <c r="I84" s="87"/>
      <c r="J84" s="88"/>
      <c r="K84" s="303">
        <v>0.05</v>
      </c>
      <c r="L84" s="864">
        <f>N78*K84</f>
        <v>7328.6326639079962</v>
      </c>
      <c r="M84" s="865"/>
      <c r="N84" s="51"/>
    </row>
    <row r="85" spans="1:14" ht="15.75" thickBot="1">
      <c r="B85" s="91" t="s">
        <v>974</v>
      </c>
      <c r="C85" s="92"/>
      <c r="D85" s="92"/>
      <c r="E85" s="92"/>
      <c r="F85" s="92"/>
      <c r="G85" s="92"/>
      <c r="H85" s="92"/>
      <c r="I85" s="93"/>
      <c r="J85" s="94"/>
      <c r="K85" s="304">
        <v>0.05</v>
      </c>
      <c r="L85" s="866">
        <f>N78*K85</f>
        <v>7328.6326639079962</v>
      </c>
      <c r="M85" s="867"/>
      <c r="N85" s="51"/>
    </row>
    <row r="86" spans="1:14" ht="15.75" thickBot="1">
      <c r="B86" s="829" t="s">
        <v>953</v>
      </c>
      <c r="C86" s="830"/>
      <c r="D86" s="830"/>
      <c r="E86" s="830"/>
      <c r="F86" s="830"/>
      <c r="G86" s="830"/>
      <c r="H86" s="830"/>
      <c r="I86" s="830"/>
      <c r="J86" s="830"/>
      <c r="K86" s="830"/>
      <c r="L86" s="830"/>
      <c r="M86" s="831"/>
      <c r="N86" s="52">
        <f>L83+L84+L85</f>
        <v>43971.79598344797</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190544.44926160789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1600</v>
      </c>
      <c r="C31" s="81" t="s">
        <v>2081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15</v>
      </c>
      <c r="N36" s="271">
        <f>K36/M36</f>
        <v>7069.5737729887687</v>
      </c>
    </row>
    <row r="37" spans="1:14">
      <c r="A37" s="113" t="s">
        <v>154</v>
      </c>
      <c r="B37" s="878" t="str">
        <f>VLOOKUP(A37,EQUIPOS!A7:D154,3,FALSE)</f>
        <v>Carrotanque Irrigador de asfalto, 1000 GALONES DE CAPACIDAD</v>
      </c>
      <c r="C37" s="879"/>
      <c r="D37" s="879"/>
      <c r="E37" s="879"/>
      <c r="F37" s="879"/>
      <c r="G37" s="879"/>
      <c r="H37" s="880"/>
      <c r="I37" s="266"/>
      <c r="J37" s="267"/>
      <c r="K37" s="268">
        <f>VLOOKUP(A37,EQUIPOS!A7:D164,4,FALSE)</f>
        <v>116622.86246534935</v>
      </c>
      <c r="L37" s="269"/>
      <c r="M37" s="270">
        <v>15</v>
      </c>
      <c r="N37" s="271">
        <f>K37/M37</f>
        <v>7774.8574976899563</v>
      </c>
    </row>
    <row r="38" spans="1:14">
      <c r="A38" t="s">
        <v>269</v>
      </c>
      <c r="B38" s="878" t="str">
        <f>VLOOKUP(A38,EQUIPOS!A8:D154,3,FALSE)</f>
        <v>Motoniveladora  potencia 215 HP, ancho de cuchilla 4,27 m, peso 18 ton.</v>
      </c>
      <c r="C38" s="879"/>
      <c r="D38" s="879"/>
      <c r="E38" s="879"/>
      <c r="F38" s="879"/>
      <c r="G38" s="879"/>
      <c r="H38" s="880"/>
      <c r="I38" s="266"/>
      <c r="J38" s="267"/>
      <c r="K38" s="268">
        <f>VLOOKUP(A38,EQUIPOS!A8:D165,4,FALSE)</f>
        <v>237724.12906973224</v>
      </c>
      <c r="L38" s="269"/>
      <c r="M38" s="270">
        <v>15</v>
      </c>
      <c r="N38" s="271">
        <f>K38/M38</f>
        <v>15848.275271315482</v>
      </c>
    </row>
    <row r="39" spans="1:14">
      <c r="A39" t="s">
        <v>299</v>
      </c>
      <c r="B39" s="878" t="str">
        <f>VLOOKUP(A39,EQUIPOS!A9:D154,3,FALSE)</f>
        <v xml:space="preserve">Recicladora, potencia 430HP </v>
      </c>
      <c r="C39" s="879"/>
      <c r="D39" s="879"/>
      <c r="E39" s="879"/>
      <c r="F39" s="879"/>
      <c r="G39" s="879"/>
      <c r="H39" s="880"/>
      <c r="I39" s="881"/>
      <c r="J39" s="882"/>
      <c r="K39" s="268">
        <f>VLOOKUP(A39,EQUIPOS!A9:D166,4,FALSE)</f>
        <v>509360.40840529092</v>
      </c>
      <c r="L39" s="883">
        <v>15</v>
      </c>
      <c r="M39" s="884"/>
      <c r="N39" s="271">
        <f>K39/L39</f>
        <v>33957.360560352725</v>
      </c>
    </row>
    <row r="40" spans="1:14">
      <c r="A40" t="s">
        <v>365</v>
      </c>
      <c r="B40" s="878" t="str">
        <f>VLOOKUP(A40,EQUIPOS!A10:D154,3,FALSE)</f>
        <v xml:space="preserve">Vibrocompatador, potencia 153 HP, peso 10 Ton. </v>
      </c>
      <c r="C40" s="879"/>
      <c r="D40" s="879"/>
      <c r="E40" s="879"/>
      <c r="F40" s="879"/>
      <c r="G40" s="879"/>
      <c r="H40" s="880"/>
      <c r="I40" s="36"/>
      <c r="J40" s="37"/>
      <c r="K40" s="268">
        <f>VLOOKUP(A40,EQUIPOS!A10:D167,4,FALSE)</f>
        <v>144623.83552474083</v>
      </c>
      <c r="L40" s="275"/>
      <c r="M40" s="276">
        <v>15</v>
      </c>
      <c r="N40" s="271">
        <f>K40/M40</f>
        <v>9641.5890349827223</v>
      </c>
    </row>
    <row r="41" spans="1:14">
      <c r="B41" s="319"/>
      <c r="C41" s="320"/>
      <c r="D41" s="320"/>
      <c r="E41" s="320"/>
      <c r="F41" s="322"/>
      <c r="G41" s="322"/>
      <c r="H41" s="125"/>
      <c r="I41" s="36"/>
      <c r="J41" s="37"/>
      <c r="K41" s="273"/>
      <c r="L41" s="275"/>
      <c r="M41" s="276"/>
      <c r="N41" s="277"/>
    </row>
    <row r="42" spans="1:14">
      <c r="B42" s="886" t="s">
        <v>952</v>
      </c>
      <c r="C42" s="887"/>
      <c r="D42" s="887"/>
      <c r="E42" s="38"/>
      <c r="F42" s="39"/>
      <c r="G42" s="39"/>
      <c r="H42" s="40"/>
      <c r="I42" s="36"/>
      <c r="J42" s="37"/>
      <c r="K42" s="278"/>
      <c r="L42" s="275"/>
      <c r="M42" s="400">
        <v>0.01</v>
      </c>
      <c r="N42" s="343">
        <f>N76*M42</f>
        <v>40.185767801200662</v>
      </c>
    </row>
    <row r="43" spans="1:14" ht="15.75" thickBot="1">
      <c r="B43" s="878"/>
      <c r="C43" s="879"/>
      <c r="D43" s="879"/>
      <c r="E43" s="879"/>
      <c r="F43" s="879"/>
      <c r="G43" s="879"/>
      <c r="H43" s="880"/>
      <c r="I43" s="888"/>
      <c r="J43" s="889"/>
      <c r="K43" s="41"/>
      <c r="L43" s="890"/>
      <c r="M43" s="891"/>
      <c r="N43" s="105"/>
    </row>
    <row r="44" spans="1:14" ht="15.75" thickBot="1">
      <c r="B44" s="829" t="s">
        <v>953</v>
      </c>
      <c r="C44" s="830"/>
      <c r="D44" s="830"/>
      <c r="E44" s="830"/>
      <c r="F44" s="830"/>
      <c r="G44" s="830"/>
      <c r="H44" s="830"/>
      <c r="I44" s="830"/>
      <c r="J44" s="830"/>
      <c r="K44" s="830"/>
      <c r="L44" s="830"/>
      <c r="M44" s="831"/>
      <c r="N44" s="393">
        <f>SUM(N36:N43)</f>
        <v>74331.841905130859</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4" t="s">
        <v>944</v>
      </c>
      <c r="C48" s="875"/>
      <c r="D48" s="875"/>
      <c r="E48" s="875"/>
      <c r="F48" s="875"/>
      <c r="G48" s="875"/>
      <c r="H48" s="875"/>
      <c r="I48" s="909"/>
      <c r="J48" s="314" t="s">
        <v>945</v>
      </c>
      <c r="K48" s="85" t="s">
        <v>946</v>
      </c>
      <c r="L48" s="910" t="s">
        <v>955</v>
      </c>
      <c r="M48" s="909"/>
      <c r="N48" s="86" t="s">
        <v>951</v>
      </c>
    </row>
    <row r="49" spans="1:14">
      <c r="A49" t="s">
        <v>565</v>
      </c>
      <c r="B49" s="43" t="str">
        <f>VLOOKUP(A49,MATERIALES!A4:D373,3,FALSE)</f>
        <v>Mezcla densa en Caliente MDC-25</v>
      </c>
      <c r="C49" s="280"/>
      <c r="D49" s="280"/>
      <c r="E49" s="280"/>
      <c r="F49" s="280"/>
      <c r="G49" s="280"/>
      <c r="H49" s="280"/>
      <c r="I49" s="267"/>
      <c r="J49" s="223" t="str">
        <f>VLOOKUP(A49,MATERIALES!A5:D641,2,FALSE)</f>
        <v>m3</v>
      </c>
      <c r="K49" s="281">
        <v>0.153</v>
      </c>
      <c r="L49" s="266"/>
      <c r="M49" s="401">
        <f>VLOOKUP(A49,MATERIALES!A5:D396,4,FALSE)</f>
        <v>516746.29307754379</v>
      </c>
      <c r="N49" s="271">
        <f>K49*M49</f>
        <v>79062.182840864203</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SUM(N49:N53)</f>
        <v>79062.182840864203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916">
        <f>VLOOKUP(A59,TRANSPORTE!A5:D117,4,FALSE)</f>
        <v>1417.5203733168512</v>
      </c>
      <c r="M59" s="917"/>
      <c r="N59" s="286">
        <f>K59*L59</f>
        <v>216.88061711747824</v>
      </c>
    </row>
    <row r="60" spans="1:14">
      <c r="B60" s="46"/>
      <c r="C60" s="47"/>
      <c r="D60" s="47"/>
      <c r="E60" s="47"/>
      <c r="F60" s="47"/>
      <c r="G60" s="47"/>
      <c r="H60" s="310"/>
      <c r="I60" s="278"/>
      <c r="J60" s="285"/>
      <c r="K60" s="278"/>
      <c r="L60" s="916"/>
      <c r="M60" s="917"/>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216.88061711747824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120</v>
      </c>
      <c r="N70" s="394">
        <f>K70/M70</f>
        <v>3129.5247499999996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4018.5767801200664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N44+N54+N65+N76</f>
        <v>157629.4821432326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31525.89642864652</v>
      </c>
      <c r="M83" s="865"/>
      <c r="N83" s="51"/>
    </row>
    <row r="84" spans="1:14">
      <c r="B84" s="89" t="s">
        <v>973</v>
      </c>
      <c r="C84" s="90"/>
      <c r="D84" s="90"/>
      <c r="E84" s="90"/>
      <c r="F84" s="90"/>
      <c r="G84" s="90"/>
      <c r="H84" s="90"/>
      <c r="I84" s="87"/>
      <c r="J84" s="88"/>
      <c r="K84" s="303">
        <v>0.05</v>
      </c>
      <c r="L84" s="864">
        <f>N78*K84</f>
        <v>7881.4741071616299</v>
      </c>
      <c r="M84" s="865"/>
      <c r="N84" s="51"/>
    </row>
    <row r="85" spans="1:14" ht="15.75" thickBot="1">
      <c r="B85" s="91" t="s">
        <v>974</v>
      </c>
      <c r="C85" s="92"/>
      <c r="D85" s="92"/>
      <c r="E85" s="92"/>
      <c r="F85" s="92"/>
      <c r="G85" s="92"/>
      <c r="H85" s="92"/>
      <c r="I85" s="93"/>
      <c r="J85" s="94"/>
      <c r="K85" s="304">
        <v>0.05</v>
      </c>
      <c r="L85" s="866">
        <f>N78*K85</f>
        <v>7881.4741071616299</v>
      </c>
      <c r="M85" s="867"/>
      <c r="N85" s="51"/>
    </row>
    <row r="86" spans="1:14" ht="15.75" thickBot="1">
      <c r="B86" s="829" t="s">
        <v>953</v>
      </c>
      <c r="C86" s="830"/>
      <c r="D86" s="830"/>
      <c r="E86" s="830"/>
      <c r="F86" s="830"/>
      <c r="G86" s="830"/>
      <c r="H86" s="830"/>
      <c r="I86" s="830"/>
      <c r="J86" s="830"/>
      <c r="K86" s="830"/>
      <c r="L86" s="830"/>
      <c r="M86" s="831"/>
      <c r="N86" s="52">
        <f>L83+L84+L85</f>
        <v>47288.84464296978</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204918.32678620238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1601</v>
      </c>
      <c r="C31" s="81" t="s">
        <v>2084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270">
        <v>15</v>
      </c>
      <c r="N36" s="271">
        <f>K36/M36</f>
        <v>7069.5737729887687</v>
      </c>
    </row>
    <row r="37" spans="1:14">
      <c r="A37" s="113" t="s">
        <v>154</v>
      </c>
      <c r="B37" s="878" t="str">
        <f>VLOOKUP(A37,EQUIPOS!A7:D154,3,FALSE)</f>
        <v>Carrotanque Irrigador de asfalto, 1000 GALONES DE CAPACIDAD</v>
      </c>
      <c r="C37" s="879"/>
      <c r="D37" s="879"/>
      <c r="E37" s="879"/>
      <c r="F37" s="879"/>
      <c r="G37" s="879"/>
      <c r="H37" s="880"/>
      <c r="I37" s="266"/>
      <c r="J37" s="267"/>
      <c r="K37" s="268">
        <f>VLOOKUP(A37,EQUIPOS!A7:D164,4,FALSE)</f>
        <v>116622.86246534935</v>
      </c>
      <c r="L37" s="269"/>
      <c r="M37" s="270">
        <v>15</v>
      </c>
      <c r="N37" s="271">
        <f>K37/M37</f>
        <v>7774.8574976899563</v>
      </c>
    </row>
    <row r="38" spans="1:14">
      <c r="A38" t="s">
        <v>269</v>
      </c>
      <c r="B38" s="878" t="str">
        <f>VLOOKUP(A38,EQUIPOS!A8:D154,3,FALSE)</f>
        <v>Motoniveladora  potencia 215 HP, ancho de cuchilla 4,27 m, peso 18 ton.</v>
      </c>
      <c r="C38" s="879"/>
      <c r="D38" s="879"/>
      <c r="E38" s="879"/>
      <c r="F38" s="879"/>
      <c r="G38" s="879"/>
      <c r="H38" s="880"/>
      <c r="I38" s="266"/>
      <c r="J38" s="267"/>
      <c r="K38" s="268">
        <f>VLOOKUP(A38,EQUIPOS!A8:D165,4,FALSE)</f>
        <v>237724.12906973224</v>
      </c>
      <c r="L38" s="269"/>
      <c r="M38" s="270">
        <v>15</v>
      </c>
      <c r="N38" s="271">
        <f>K38/M38</f>
        <v>15848.275271315482</v>
      </c>
    </row>
    <row r="39" spans="1:14">
      <c r="A39" t="s">
        <v>299</v>
      </c>
      <c r="B39" s="878" t="str">
        <f>VLOOKUP(A39,EQUIPOS!A9:D154,3,FALSE)</f>
        <v xml:space="preserve">Recicladora, potencia 430HP </v>
      </c>
      <c r="C39" s="879"/>
      <c r="D39" s="879"/>
      <c r="E39" s="879"/>
      <c r="F39" s="879"/>
      <c r="G39" s="879"/>
      <c r="H39" s="880"/>
      <c r="I39" s="881"/>
      <c r="J39" s="882"/>
      <c r="K39" s="268">
        <f>VLOOKUP(A39,EQUIPOS!A9:D166,4,FALSE)</f>
        <v>509360.40840529092</v>
      </c>
      <c r="L39" s="883">
        <v>15</v>
      </c>
      <c r="M39" s="884"/>
      <c r="N39" s="271">
        <f>K39/L39</f>
        <v>33957.360560352725</v>
      </c>
    </row>
    <row r="40" spans="1:14">
      <c r="A40" t="s">
        <v>365</v>
      </c>
      <c r="B40" s="878" t="str">
        <f>VLOOKUP(A40,EQUIPOS!A10:D154,3,FALSE)</f>
        <v xml:space="preserve">Vibrocompatador, potencia 153 HP, peso 10 Ton. </v>
      </c>
      <c r="C40" s="879"/>
      <c r="D40" s="879"/>
      <c r="E40" s="879"/>
      <c r="F40" s="879"/>
      <c r="G40" s="879"/>
      <c r="H40" s="880"/>
      <c r="I40" s="36"/>
      <c r="J40" s="37"/>
      <c r="K40" s="268">
        <f>VLOOKUP(A40,EQUIPOS!A10:D167,4,FALSE)</f>
        <v>144623.83552474083</v>
      </c>
      <c r="L40" s="275"/>
      <c r="M40" s="276">
        <v>15</v>
      </c>
      <c r="N40" s="271">
        <f>K40/M40</f>
        <v>9641.5890349827223</v>
      </c>
    </row>
    <row r="41" spans="1:14">
      <c r="B41" s="319"/>
      <c r="C41" s="320"/>
      <c r="D41" s="320"/>
      <c r="E41" s="320"/>
      <c r="F41" s="322"/>
      <c r="G41" s="322"/>
      <c r="H41" s="125"/>
      <c r="I41" s="36"/>
      <c r="J41" s="37"/>
      <c r="K41" s="273"/>
      <c r="L41" s="275"/>
      <c r="M41" s="276"/>
      <c r="N41" s="277"/>
    </row>
    <row r="42" spans="1:14">
      <c r="B42" s="886" t="s">
        <v>952</v>
      </c>
      <c r="C42" s="887"/>
      <c r="D42" s="887"/>
      <c r="E42" s="38"/>
      <c r="F42" s="39"/>
      <c r="G42" s="39"/>
      <c r="H42" s="40"/>
      <c r="I42" s="36"/>
      <c r="J42" s="37"/>
      <c r="K42" s="278"/>
      <c r="L42" s="275"/>
      <c r="M42" s="400">
        <v>0.01</v>
      </c>
      <c r="N42" s="343">
        <f>N76*M42</f>
        <v>40.185767801200662</v>
      </c>
    </row>
    <row r="43" spans="1:14" ht="15.75" thickBot="1">
      <c r="B43" s="878"/>
      <c r="C43" s="879"/>
      <c r="D43" s="879"/>
      <c r="E43" s="879"/>
      <c r="F43" s="879"/>
      <c r="G43" s="879"/>
      <c r="H43" s="880"/>
      <c r="I43" s="888"/>
      <c r="J43" s="889"/>
      <c r="K43" s="41"/>
      <c r="L43" s="890"/>
      <c r="M43" s="891"/>
      <c r="N43" s="105"/>
    </row>
    <row r="44" spans="1:14" ht="15.75" thickBot="1">
      <c r="B44" s="829" t="s">
        <v>953</v>
      </c>
      <c r="C44" s="830"/>
      <c r="D44" s="830"/>
      <c r="E44" s="830"/>
      <c r="F44" s="830"/>
      <c r="G44" s="830"/>
      <c r="H44" s="830"/>
      <c r="I44" s="830"/>
      <c r="J44" s="830"/>
      <c r="K44" s="830"/>
      <c r="L44" s="830"/>
      <c r="M44" s="831"/>
      <c r="N44" s="393">
        <f>SUM(N36:N43)</f>
        <v>74331.841905130859</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4" t="s">
        <v>944</v>
      </c>
      <c r="C48" s="875"/>
      <c r="D48" s="875"/>
      <c r="E48" s="875"/>
      <c r="F48" s="875"/>
      <c r="G48" s="875"/>
      <c r="H48" s="875"/>
      <c r="I48" s="909"/>
      <c r="J48" s="314" t="s">
        <v>945</v>
      </c>
      <c r="K48" s="85" t="s">
        <v>946</v>
      </c>
      <c r="L48" s="910" t="s">
        <v>955</v>
      </c>
      <c r="M48" s="909"/>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529828.4777124183</v>
      </c>
      <c r="N49" s="271">
        <f>K49*M49</f>
        <v>81063.757089999999</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SUM(N49:N53)</f>
        <v>81063.757089999999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916">
        <f>VLOOKUP(A59,TRANSPORTE!A5:D117,4,FALSE)</f>
        <v>1417.5203733168512</v>
      </c>
      <c r="M59" s="917"/>
      <c r="N59" s="286">
        <f>K59*L59</f>
        <v>216.88061711747824</v>
      </c>
    </row>
    <row r="60" spans="1:14">
      <c r="B60" s="46"/>
      <c r="C60" s="47"/>
      <c r="D60" s="47"/>
      <c r="E60" s="47"/>
      <c r="F60" s="47"/>
      <c r="G60" s="47"/>
      <c r="H60" s="310"/>
      <c r="I60" s="278"/>
      <c r="J60" s="285"/>
      <c r="K60" s="278"/>
      <c r="L60" s="916"/>
      <c r="M60" s="917"/>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216.88061711747824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120</v>
      </c>
      <c r="N70" s="394">
        <f>K70/M70</f>
        <v>3129.5247499999996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4018.5767801200664</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N44+N54+N65+N76</f>
        <v>159631.05639236839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31926.211278473682</v>
      </c>
      <c r="M83" s="865"/>
      <c r="N83" s="51"/>
    </row>
    <row r="84" spans="1:14">
      <c r="B84" s="89" t="s">
        <v>973</v>
      </c>
      <c r="C84" s="90"/>
      <c r="D84" s="90"/>
      <c r="E84" s="90"/>
      <c r="F84" s="90"/>
      <c r="G84" s="90"/>
      <c r="H84" s="90"/>
      <c r="I84" s="87"/>
      <c r="J84" s="88"/>
      <c r="K84" s="303">
        <v>0.05</v>
      </c>
      <c r="L84" s="864">
        <f>N78*K84</f>
        <v>7981.5528196184205</v>
      </c>
      <c r="M84" s="865"/>
      <c r="N84" s="51"/>
    </row>
    <row r="85" spans="1:14" ht="15.75" thickBot="1">
      <c r="B85" s="91" t="s">
        <v>974</v>
      </c>
      <c r="C85" s="92"/>
      <c r="D85" s="92"/>
      <c r="E85" s="92"/>
      <c r="F85" s="92"/>
      <c r="G85" s="92"/>
      <c r="H85" s="92"/>
      <c r="I85" s="93"/>
      <c r="J85" s="94"/>
      <c r="K85" s="304">
        <v>0.05</v>
      </c>
      <c r="L85" s="866">
        <f>N78*K85</f>
        <v>7981.5528196184205</v>
      </c>
      <c r="M85" s="867"/>
      <c r="N85" s="51"/>
    </row>
    <row r="86" spans="1:14" ht="15.75" thickBot="1">
      <c r="B86" s="829" t="s">
        <v>953</v>
      </c>
      <c r="C86" s="830"/>
      <c r="D86" s="830"/>
      <c r="E86" s="830"/>
      <c r="F86" s="830"/>
      <c r="G86" s="830"/>
      <c r="H86" s="830"/>
      <c r="I86" s="830"/>
      <c r="J86" s="830"/>
      <c r="K86" s="830"/>
      <c r="L86" s="830"/>
      <c r="M86" s="831"/>
      <c r="N86" s="52">
        <f>L83+L84+L85</f>
        <v>47889.316917710516</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207520.37331007892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1088</v>
      </c>
      <c r="C31" s="81" t="s">
        <v>2085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79"/>
      <c r="F40" s="879"/>
      <c r="G40" s="879"/>
      <c r="H40" s="880"/>
      <c r="I40" s="36"/>
      <c r="J40" s="37"/>
      <c r="K40" s="268"/>
      <c r="L40" s="275"/>
      <c r="M40" s="276"/>
      <c r="N40" s="271"/>
    </row>
    <row r="41" spans="1:14">
      <c r="B41" s="319"/>
      <c r="C41" s="320"/>
      <c r="D41" s="320"/>
      <c r="E41" s="320"/>
      <c r="F41" s="322"/>
      <c r="G41" s="322"/>
      <c r="H41" s="125"/>
      <c r="I41" s="36"/>
      <c r="J41" s="37"/>
      <c r="K41" s="273"/>
      <c r="L41" s="275"/>
      <c r="M41" s="276"/>
      <c r="N41" s="277"/>
    </row>
    <row r="42" spans="1:14">
      <c r="B42" s="886" t="s">
        <v>952</v>
      </c>
      <c r="C42" s="887"/>
      <c r="D42" s="887"/>
      <c r="E42" s="38"/>
      <c r="F42" s="39"/>
      <c r="G42" s="39"/>
      <c r="H42" s="40"/>
      <c r="I42" s="36"/>
      <c r="J42" s="37"/>
      <c r="K42" s="278"/>
      <c r="L42" s="275"/>
      <c r="M42" s="400">
        <v>0.01</v>
      </c>
      <c r="N42" s="343">
        <f>N76*M42</f>
        <v>4.82229213614408</v>
      </c>
    </row>
    <row r="43" spans="1:14" ht="15.75" thickBot="1">
      <c r="B43" s="878"/>
      <c r="C43" s="879"/>
      <c r="D43" s="879"/>
      <c r="E43" s="879"/>
      <c r="F43" s="879"/>
      <c r="G43" s="879"/>
      <c r="H43" s="880"/>
      <c r="I43" s="888"/>
      <c r="J43" s="889"/>
      <c r="K43" s="41"/>
      <c r="L43" s="890"/>
      <c r="M43" s="891"/>
      <c r="N43" s="105"/>
    </row>
    <row r="44" spans="1:14" ht="15.75" thickBot="1">
      <c r="B44" s="829" t="s">
        <v>953</v>
      </c>
      <c r="C44" s="830"/>
      <c r="D44" s="830"/>
      <c r="E44" s="830"/>
      <c r="F44" s="830"/>
      <c r="G44" s="830"/>
      <c r="H44" s="830"/>
      <c r="I44" s="830"/>
      <c r="J44" s="830"/>
      <c r="K44" s="830"/>
      <c r="L44" s="830"/>
      <c r="M44" s="831"/>
      <c r="N44" s="393">
        <f>SUM(N36:N43)</f>
        <v>4.82229213614408</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4" t="s">
        <v>944</v>
      </c>
      <c r="C48" s="875"/>
      <c r="D48" s="875"/>
      <c r="E48" s="875"/>
      <c r="F48" s="875"/>
      <c r="G48" s="875"/>
      <c r="H48" s="875"/>
      <c r="I48" s="909"/>
      <c r="J48" s="314" t="s">
        <v>945</v>
      </c>
      <c r="K48" s="85" t="s">
        <v>946</v>
      </c>
      <c r="L48" s="910" t="s">
        <v>955</v>
      </c>
      <c r="M48" s="909"/>
      <c r="N48" s="86" t="s">
        <v>951</v>
      </c>
    </row>
    <row r="49" spans="1:14">
      <c r="A49" t="s">
        <v>887</v>
      </c>
      <c r="B49" s="43" t="str">
        <f>VLOOKUP(A49,MATERIALES!A4:D373,3,FALSE)</f>
        <v>Geotextil Nt Repav 450 O Similar (Proveedores Pavco, Lafayet, Geomatrix, Tensar, Omnes U Otros)</v>
      </c>
      <c r="C49" s="280"/>
      <c r="D49" s="280"/>
      <c r="E49" s="280"/>
      <c r="F49" s="280"/>
      <c r="G49" s="280"/>
      <c r="H49" s="280"/>
      <c r="I49" s="267"/>
      <c r="J49" s="223" t="str">
        <f>VLOOKUP(A49,MATERIALES!A5:D641,2,FALSE)</f>
        <v>m2</v>
      </c>
      <c r="K49" s="281">
        <v>1.0549999999999999</v>
      </c>
      <c r="L49" s="266"/>
      <c r="M49" s="401">
        <f>VLOOKUP(A49,MATERIALES!A5:D396,4,FALSE)</f>
        <v>4653.5199629767958</v>
      </c>
      <c r="N49" s="271">
        <f>K49*M49</f>
        <v>4909.4635609405195</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SUM(N49:N53)</f>
        <v>4909.4635609405195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310"/>
      <c r="I60" s="278"/>
      <c r="J60" s="285"/>
      <c r="K60" s="278"/>
      <c r="L60" s="916"/>
      <c r="M60" s="917"/>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t="s">
        <v>15</v>
      </c>
      <c r="B70" s="49" t="str">
        <f>VLOOKUP(A70,'MANO DE OBRA'!A8:D68,3,FALSE)</f>
        <v>Obrero (6)</v>
      </c>
      <c r="C70" s="47"/>
      <c r="D70" s="47"/>
      <c r="E70" s="47"/>
      <c r="F70" s="47"/>
      <c r="G70" s="47"/>
      <c r="H70" s="47"/>
      <c r="I70" s="291">
        <f>K70/J70*100</f>
        <v>202996.19999999998</v>
      </c>
      <c r="J70" s="292">
        <v>185</v>
      </c>
      <c r="K70" s="293">
        <f>VLOOKUP(A70,'MANO DE OBRA'!A8:D99,4,FALSE)</f>
        <v>375542.97</v>
      </c>
      <c r="L70" s="50"/>
      <c r="M70" s="294">
        <v>1000</v>
      </c>
      <c r="N70" s="394">
        <f>K70/M70</f>
        <v>375.54296999999997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482.22921361440797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N44+N54+N65+N76</f>
        <v>5396.5150666910713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1079.3030133382142</v>
      </c>
      <c r="M83" s="865"/>
      <c r="N83" s="51"/>
    </row>
    <row r="84" spans="1:14">
      <c r="B84" s="89" t="s">
        <v>973</v>
      </c>
      <c r="C84" s="90"/>
      <c r="D84" s="90"/>
      <c r="E84" s="90"/>
      <c r="F84" s="90"/>
      <c r="G84" s="90"/>
      <c r="H84" s="90"/>
      <c r="I84" s="87"/>
      <c r="J84" s="88"/>
      <c r="K84" s="303">
        <v>0.05</v>
      </c>
      <c r="L84" s="864">
        <f>N78*K84</f>
        <v>269.82575333455355</v>
      </c>
      <c r="M84" s="865"/>
      <c r="N84" s="51"/>
    </row>
    <row r="85" spans="1:14" ht="15.75" thickBot="1">
      <c r="B85" s="91" t="s">
        <v>974</v>
      </c>
      <c r="C85" s="92"/>
      <c r="D85" s="92"/>
      <c r="E85" s="92"/>
      <c r="F85" s="92"/>
      <c r="G85" s="92"/>
      <c r="H85" s="92"/>
      <c r="I85" s="93"/>
      <c r="J85" s="94"/>
      <c r="K85" s="304">
        <v>0.05</v>
      </c>
      <c r="L85" s="866">
        <f>N78*K85</f>
        <v>269.82575333455355</v>
      </c>
      <c r="M85" s="867"/>
      <c r="N85" s="51"/>
    </row>
    <row r="86" spans="1:14" ht="15.75" thickBot="1">
      <c r="B86" s="829" t="s">
        <v>953</v>
      </c>
      <c r="C86" s="830"/>
      <c r="D86" s="830"/>
      <c r="E86" s="830"/>
      <c r="F86" s="830"/>
      <c r="G86" s="830"/>
      <c r="H86" s="830"/>
      <c r="I86" s="830"/>
      <c r="J86" s="830"/>
      <c r="K86" s="830"/>
      <c r="L86" s="830"/>
      <c r="M86" s="831"/>
      <c r="N86" s="52">
        <f>L83+L84+L85</f>
        <v>1618.9545200073214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7015.469586698393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30"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5"/>
      <c r="K118" s="895"/>
      <c r="L118" s="895"/>
      <c r="M118" s="895"/>
      <c r="N118" s="896"/>
    </row>
    <row r="119" spans="2:14" ht="15.75" thickBot="1">
      <c r="B119" s="260" t="s">
        <v>2221</v>
      </c>
      <c r="C119" s="392"/>
      <c r="D119" s="392"/>
      <c r="E119" s="57"/>
      <c r="F119" s="57"/>
      <c r="G119" s="57"/>
      <c r="H119" s="57"/>
      <c r="I119" s="57"/>
      <c r="J119" s="897"/>
      <c r="K119" s="897"/>
      <c r="L119" s="897"/>
      <c r="M119" s="897"/>
      <c r="N119" s="898"/>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1089</v>
      </c>
      <c r="C31" s="217" t="s">
        <v>2086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164</v>
      </c>
      <c r="B36" s="878" t="str">
        <f>VLOOKUP(A36,EQUIPOS!A6:D154,3,FALSE)</f>
        <v>Compactador manual de rodillo</v>
      </c>
      <c r="C36" s="879"/>
      <c r="D36" s="879"/>
      <c r="E36" s="879"/>
      <c r="F36" s="879"/>
      <c r="G36" s="879"/>
      <c r="H36" s="880"/>
      <c r="I36" s="266"/>
      <c r="J36" s="267"/>
      <c r="K36" s="268">
        <f>VLOOKUP(A36,EQUIPOS!A6:D163,4,FALSE)</f>
        <v>34907.407783129886</v>
      </c>
      <c r="L36" s="269"/>
      <c r="M36" s="270">
        <v>2</v>
      </c>
      <c r="N36" s="271">
        <f>K36/M36</f>
        <v>17453.703891564943</v>
      </c>
    </row>
    <row r="37" spans="1:14">
      <c r="A37" s="113" t="s">
        <v>180</v>
      </c>
      <c r="B37" s="878" t="str">
        <f>VLOOKUP(A37,EQUIPOS!A7:D154,3,FALSE)</f>
        <v>Compresor 120 HP, con martillo.</v>
      </c>
      <c r="C37" s="879"/>
      <c r="D37" s="879"/>
      <c r="E37" s="879"/>
      <c r="F37" s="879"/>
      <c r="G37" s="879"/>
      <c r="H37" s="880"/>
      <c r="I37" s="266"/>
      <c r="J37" s="267"/>
      <c r="K37" s="268">
        <f>VLOOKUP(A37,EQUIPOS!A7:D164,4,FALSE)</f>
        <v>90077.759428449179</v>
      </c>
      <c r="L37" s="269"/>
      <c r="M37" s="270">
        <v>4</v>
      </c>
      <c r="N37" s="271">
        <f>K37/M37</f>
        <v>22519.439857112295</v>
      </c>
    </row>
    <row r="38" spans="1:14">
      <c r="A38" t="s">
        <v>184</v>
      </c>
      <c r="B38" s="878" t="str">
        <f>VLOOKUP(A38,EQUIPOS!A8:D154,3,FALSE)</f>
        <v>Cortadora de pavimento, Máxima profundidad de corte: 160 mm. Capacidad de disco: desde 12´´ hasta 18´´ de diámetro. Peso operacional: 135 kg, 13.5 hp de potencia</v>
      </c>
      <c r="C38" s="879"/>
      <c r="D38" s="879"/>
      <c r="E38" s="879"/>
      <c r="F38" s="879"/>
      <c r="G38" s="879"/>
      <c r="H38" s="880"/>
      <c r="I38" s="266"/>
      <c r="J38" s="267"/>
      <c r="K38" s="268">
        <f>VLOOKUP(A38,EQUIPOS!A8:D165,4,FALSE)</f>
        <v>11202.624727301327</v>
      </c>
      <c r="L38" s="269"/>
      <c r="M38" s="270">
        <v>10</v>
      </c>
      <c r="N38" s="271">
        <f>K38/M38</f>
        <v>1120.2624727301327</v>
      </c>
    </row>
    <row r="39" spans="1:14">
      <c r="A39" t="s">
        <v>303</v>
      </c>
      <c r="B39" s="878" t="str">
        <f>VLOOKUP(A39,EQUIPOS!A9:D154,3,FALSE)</f>
        <v>Retrocargador, pala de 1,1 m3 de capacidad, profundidad de excavación de 4.400 mm y una altura de 5.680 mm</v>
      </c>
      <c r="C39" s="879"/>
      <c r="D39" s="879"/>
      <c r="E39" s="879"/>
      <c r="F39" s="879"/>
      <c r="G39" s="879"/>
      <c r="H39" s="880"/>
      <c r="I39" s="266"/>
      <c r="J39" s="267"/>
      <c r="K39" s="268">
        <f>VLOOKUP(A39,EQUIPOS!A9:D166,4,FALSE)</f>
        <v>124655.54892440571</v>
      </c>
      <c r="L39" s="269"/>
      <c r="M39" s="270">
        <v>10</v>
      </c>
      <c r="N39" s="271">
        <f>K39/M39</f>
        <v>12465.55489244057</v>
      </c>
    </row>
    <row r="40" spans="1:14">
      <c r="A40" t="s">
        <v>129</v>
      </c>
      <c r="B40" s="878" t="str">
        <f>VLOOKUP(A40,EQUIPOS!A10:D154,3,FALSE)</f>
        <v xml:space="preserve">Buldozer, Potencia al volante de 140 HP, motor de 2200 RPM, longitud de hoja 4,80m. </v>
      </c>
      <c r="C40" s="879"/>
      <c r="D40" s="879"/>
      <c r="E40" s="879"/>
      <c r="F40" s="879"/>
      <c r="G40" s="879"/>
      <c r="H40" s="880"/>
      <c r="I40" s="266"/>
      <c r="J40" s="267"/>
      <c r="K40" s="268">
        <f>VLOOKUP(A40,EQUIPOS!A10:D167,4,FALSE)</f>
        <v>210172.76817264492</v>
      </c>
      <c r="L40" s="269"/>
      <c r="M40" s="270">
        <v>100</v>
      </c>
      <c r="N40" s="271">
        <f>K40/M40</f>
        <v>2101.7276817264492</v>
      </c>
    </row>
    <row r="41" spans="1:14">
      <c r="B41" s="878"/>
      <c r="C41" s="879"/>
      <c r="D41" s="879"/>
      <c r="E41" s="879"/>
      <c r="F41" s="879"/>
      <c r="G41" s="879"/>
      <c r="H41" s="880"/>
      <c r="I41" s="266"/>
      <c r="J41" s="267"/>
      <c r="K41" s="268"/>
      <c r="L41" s="269"/>
      <c r="M41" s="270"/>
      <c r="N41" s="271"/>
    </row>
    <row r="42" spans="1:14">
      <c r="B42" s="878"/>
      <c r="C42" s="879"/>
      <c r="D42" s="879"/>
      <c r="E42" s="879"/>
      <c r="F42" s="879"/>
      <c r="G42" s="879"/>
      <c r="H42" s="880"/>
      <c r="I42" s="266"/>
      <c r="J42" s="267"/>
      <c r="K42" s="268"/>
      <c r="L42" s="269"/>
      <c r="M42" s="270"/>
      <c r="N42" s="271"/>
    </row>
    <row r="43" spans="1:14">
      <c r="B43" s="878"/>
      <c r="C43" s="879"/>
      <c r="D43" s="879"/>
      <c r="E43" s="879"/>
      <c r="F43" s="879"/>
      <c r="G43" s="879"/>
      <c r="H43" s="880"/>
      <c r="I43" s="266"/>
      <c r="J43" s="267"/>
      <c r="K43" s="268"/>
      <c r="L43" s="269"/>
      <c r="M43" s="270"/>
      <c r="N43" s="271"/>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N80*M46</f>
        <v>1506.9662925450248</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57167.655088119413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442</v>
      </c>
      <c r="B53" s="43" t="str">
        <f>VLOOKUP(A53,MATERIALES!A5:D373,3,FALSE)</f>
        <v>Derechos de explotación y/o disposición de materiales</v>
      </c>
      <c r="C53" s="280"/>
      <c r="D53" s="280"/>
      <c r="E53" s="280"/>
      <c r="F53" s="280"/>
      <c r="G53" s="280"/>
      <c r="H53" s="280"/>
      <c r="I53" s="267"/>
      <c r="J53" s="223" t="str">
        <f>VLOOKUP(A53,MATERIALES!A7:D645,2,FALSE)</f>
        <v>m3</v>
      </c>
      <c r="K53" s="281">
        <v>1</v>
      </c>
      <c r="L53" s="266"/>
      <c r="M53" s="401">
        <f>VLOOKUP(A53,MATERIALES!A5:D396,4,FALSE)</f>
        <v>7834.0711658105465</v>
      </c>
      <c r="N53" s="271">
        <f>K53*M53</f>
        <v>7834.0711658105465</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7834.0711658105465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1256</v>
      </c>
      <c r="B63" s="46" t="str">
        <f>VLOOKUP(A63,TRANSPORTE!A5:D117,3,FALSE)</f>
        <v>Transporte de material de excavación</v>
      </c>
      <c r="C63" s="316"/>
      <c r="D63" s="316"/>
      <c r="E63" s="316"/>
      <c r="F63" s="316"/>
      <c r="G63" s="316"/>
      <c r="H63" s="310" t="s">
        <v>1468</v>
      </c>
      <c r="I63" s="278">
        <v>1.3</v>
      </c>
      <c r="J63" s="285">
        <v>1</v>
      </c>
      <c r="K63" s="278">
        <f>I63*J63</f>
        <v>1.3</v>
      </c>
      <c r="L63" s="916">
        <f>VLOOKUP(A63,TRANSPORTE!A5:D117,4,FALSE)</f>
        <v>1417.5203733168512</v>
      </c>
      <c r="M63" s="917"/>
      <c r="N63" s="286">
        <f>K63*L63</f>
        <v>1842.7764853119065</v>
      </c>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f>N63+N64+N65+N66+N67</f>
        <v>1842.7764853119065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15</v>
      </c>
      <c r="B74" s="49" t="str">
        <f>VLOOKUP(A74,'MANO DE OBRA'!A8:D68,3,FALSE)</f>
        <v>Obrero (6)</v>
      </c>
      <c r="C74" s="47"/>
      <c r="D74" s="47"/>
      <c r="E74" s="47"/>
      <c r="F74" s="47"/>
      <c r="G74" s="47"/>
      <c r="H74" s="47"/>
      <c r="I74" s="291">
        <f>K74/J74*100</f>
        <v>202996.19999999998</v>
      </c>
      <c r="J74" s="292">
        <v>185</v>
      </c>
      <c r="K74" s="293">
        <f>VLOOKUP(A74,'MANO DE OBRA'!A8:D99,4,FALSE)</f>
        <v>375542.97</v>
      </c>
      <c r="L74" s="50"/>
      <c r="M74" s="294">
        <v>32</v>
      </c>
      <c r="N74" s="394">
        <f>K74/M74</f>
        <v>11735.717812499999</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32</v>
      </c>
      <c r="N75" s="394">
        <f>K75/M75</f>
        <v>3333.9451129502495</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127"/>
    </row>
    <row r="80" spans="1:15" ht="15.75" thickBot="1">
      <c r="B80" s="918" t="s">
        <v>953</v>
      </c>
      <c r="C80" s="872"/>
      <c r="D80" s="872"/>
      <c r="E80" s="872"/>
      <c r="F80" s="872"/>
      <c r="G80" s="872"/>
      <c r="H80" s="872"/>
      <c r="I80" s="872"/>
      <c r="J80" s="872"/>
      <c r="K80" s="872"/>
      <c r="L80" s="872"/>
      <c r="M80" s="873"/>
      <c r="N80" s="459">
        <f>SUM(N74:N79)</f>
        <v>15069.662925450248</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81914.165664692104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16382.833132938422</v>
      </c>
      <c r="M87" s="865"/>
      <c r="N87" s="51"/>
    </row>
    <row r="88" spans="1:14">
      <c r="B88" s="89" t="s">
        <v>973</v>
      </c>
      <c r="C88" s="90"/>
      <c r="D88" s="90"/>
      <c r="E88" s="90"/>
      <c r="F88" s="90"/>
      <c r="G88" s="90"/>
      <c r="H88" s="90"/>
      <c r="I88" s="87"/>
      <c r="J88" s="88"/>
      <c r="K88" s="303">
        <v>0.05</v>
      </c>
      <c r="L88" s="864">
        <f>N82*K88</f>
        <v>4095.7082832346055</v>
      </c>
      <c r="M88" s="865"/>
      <c r="N88" s="51"/>
    </row>
    <row r="89" spans="1:14" ht="15.75" thickBot="1">
      <c r="B89" s="91" t="s">
        <v>974</v>
      </c>
      <c r="C89" s="92"/>
      <c r="D89" s="92"/>
      <c r="E89" s="92"/>
      <c r="F89" s="92"/>
      <c r="G89" s="92"/>
      <c r="H89" s="92"/>
      <c r="I89" s="93"/>
      <c r="J89" s="94"/>
      <c r="K89" s="304">
        <v>0.05</v>
      </c>
      <c r="L89" s="866">
        <f>N82*K89</f>
        <v>4095.7082832346055</v>
      </c>
      <c r="M89" s="867"/>
      <c r="N89" s="51"/>
    </row>
    <row r="90" spans="1:14" ht="15.75" thickBot="1">
      <c r="B90" s="829" t="s">
        <v>953</v>
      </c>
      <c r="C90" s="830"/>
      <c r="D90" s="830"/>
      <c r="E90" s="830"/>
      <c r="F90" s="830"/>
      <c r="G90" s="830"/>
      <c r="H90" s="830"/>
      <c r="I90" s="830"/>
      <c r="J90" s="830"/>
      <c r="K90" s="830"/>
      <c r="L90" s="830"/>
      <c r="M90" s="831"/>
      <c r="N90" s="52">
        <f>L87+L88+L89</f>
        <v>24574.249699407632</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106488.41536409974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1602</v>
      </c>
      <c r="C31" s="81" t="s">
        <v>2087</v>
      </c>
      <c r="D31" s="82"/>
      <c r="E31" s="82"/>
      <c r="F31" s="82"/>
      <c r="G31" s="82"/>
      <c r="H31" s="82"/>
      <c r="I31" s="82"/>
      <c r="J31" s="83"/>
      <c r="K31" s="307"/>
      <c r="L31" s="305" t="s">
        <v>387</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160</v>
      </c>
      <c r="B36" s="878" t="str">
        <f>VLOOKUP(A36,EQUIPOS!A6:D154,3,FALSE)</f>
        <v>COMPACTADOR MANUAL VIBRATORIO (RANA) con motor de 6 HP</v>
      </c>
      <c r="C36" s="879"/>
      <c r="D36" s="879"/>
      <c r="E36" s="879"/>
      <c r="F36" s="879"/>
      <c r="G36" s="879"/>
      <c r="H36" s="880"/>
      <c r="I36" s="266"/>
      <c r="J36" s="267"/>
      <c r="K36" s="268">
        <f>VLOOKUP(A36,EQUIPOS!A6:D163,4,FALSE)</f>
        <v>8427.7199118733861</v>
      </c>
      <c r="L36" s="269"/>
      <c r="M36" s="270">
        <v>2</v>
      </c>
      <c r="N36" s="271">
        <f>K36/M36</f>
        <v>4213.859955936693</v>
      </c>
    </row>
    <row r="37" spans="1:14">
      <c r="A37" s="113" t="s">
        <v>303</v>
      </c>
      <c r="B37" s="878" t="str">
        <f>VLOOKUP(A37,EQUIPOS!A7:D154,3,FALSE)</f>
        <v>Retrocargador, pala de 1,1 m3 de capacidad, profundidad de excavación de 4.400 mm y una altura de 5.680 mm</v>
      </c>
      <c r="C37" s="879"/>
      <c r="D37" s="879"/>
      <c r="E37" s="879"/>
      <c r="F37" s="879"/>
      <c r="G37" s="879"/>
      <c r="H37" s="880"/>
      <c r="I37" s="266"/>
      <c r="J37" s="267"/>
      <c r="K37" s="268">
        <f>VLOOKUP(A37,EQUIPOS!A7:D164,4,FALSE)</f>
        <v>124655.54892440571</v>
      </c>
      <c r="L37" s="269"/>
      <c r="M37" s="270">
        <v>10</v>
      </c>
      <c r="N37" s="271">
        <f>K37/M37</f>
        <v>12465.55489244057</v>
      </c>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266"/>
      <c r="J39" s="267"/>
      <c r="K39" s="268"/>
      <c r="L39" s="269"/>
      <c r="M39" s="270"/>
      <c r="N39" s="271"/>
    </row>
    <row r="40" spans="1:14">
      <c r="B40" s="878"/>
      <c r="C40" s="879"/>
      <c r="D40" s="879"/>
      <c r="E40" s="879"/>
      <c r="F40" s="879"/>
      <c r="G40" s="879"/>
      <c r="H40" s="880"/>
      <c r="I40" s="266"/>
      <c r="J40" s="267"/>
      <c r="K40" s="268"/>
      <c r="L40" s="269"/>
      <c r="M40" s="270"/>
      <c r="N40" s="271"/>
    </row>
    <row r="41" spans="1:14">
      <c r="B41" s="878"/>
      <c r="C41" s="879"/>
      <c r="D41" s="879"/>
      <c r="E41" s="879"/>
      <c r="F41" s="879"/>
      <c r="G41" s="879"/>
      <c r="H41" s="880"/>
      <c r="I41" s="266"/>
      <c r="J41" s="267"/>
      <c r="K41" s="268"/>
      <c r="L41" s="269"/>
      <c r="M41" s="270"/>
      <c r="N41" s="271"/>
    </row>
    <row r="42" spans="1:14">
      <c r="B42" s="878"/>
      <c r="C42" s="879"/>
      <c r="D42" s="879"/>
      <c r="E42" s="879"/>
      <c r="F42" s="879"/>
      <c r="G42" s="879"/>
      <c r="H42" s="880"/>
      <c r="I42" s="266"/>
      <c r="J42" s="267"/>
      <c r="K42" s="268"/>
      <c r="L42" s="269"/>
      <c r="M42" s="270"/>
      <c r="N42" s="271"/>
    </row>
    <row r="43" spans="1:14">
      <c r="B43" s="878"/>
      <c r="C43" s="879"/>
      <c r="D43" s="879"/>
      <c r="E43" s="879"/>
      <c r="F43" s="879"/>
      <c r="G43" s="879"/>
      <c r="H43" s="880"/>
      <c r="I43" s="266"/>
      <c r="J43" s="267"/>
      <c r="K43" s="268"/>
      <c r="L43" s="269"/>
      <c r="M43" s="270"/>
      <c r="N43" s="271"/>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0.05</v>
      </c>
      <c r="N46" s="343">
        <f>N80*M46</f>
        <v>301.39325850900497</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16980.808106886267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B53" s="43"/>
      <c r="C53" s="280"/>
      <c r="D53" s="280"/>
      <c r="E53" s="280"/>
      <c r="F53" s="280"/>
      <c r="G53" s="280"/>
      <c r="H53" s="280"/>
      <c r="I53" s="267"/>
      <c r="J53" s="223"/>
      <c r="K53" s="281"/>
      <c r="L53" s="266"/>
      <c r="M53" s="401"/>
      <c r="N53" s="271"/>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B63" s="46"/>
      <c r="C63" s="316"/>
      <c r="D63" s="316"/>
      <c r="E63" s="316"/>
      <c r="F63" s="316"/>
      <c r="G63" s="316"/>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15</v>
      </c>
      <c r="B74" s="49" t="str">
        <f>VLOOKUP(A74,'MANO DE OBRA'!A8:D68,3,FALSE)</f>
        <v>Obrero (6)</v>
      </c>
      <c r="C74" s="47"/>
      <c r="D74" s="47"/>
      <c r="E74" s="47"/>
      <c r="F74" s="47"/>
      <c r="G74" s="47"/>
      <c r="H74" s="47"/>
      <c r="I74" s="291">
        <f>K74/J74*100</f>
        <v>202996.19999999998</v>
      </c>
      <c r="J74" s="292">
        <v>185</v>
      </c>
      <c r="K74" s="293">
        <f>VLOOKUP(A74,'MANO DE OBRA'!A8:D99,4,FALSE)</f>
        <v>375542.97</v>
      </c>
      <c r="L74" s="50"/>
      <c r="M74" s="294">
        <v>80</v>
      </c>
      <c r="N74" s="394">
        <f>K74/M74</f>
        <v>4694.2871249999998</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6027.8651701800991</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23008.673277066366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4601.7346554132737</v>
      </c>
      <c r="M87" s="865"/>
      <c r="N87" s="51"/>
    </row>
    <row r="88" spans="1:14">
      <c r="B88" s="89" t="s">
        <v>973</v>
      </c>
      <c r="C88" s="90"/>
      <c r="D88" s="90"/>
      <c r="E88" s="90"/>
      <c r="F88" s="90"/>
      <c r="G88" s="90"/>
      <c r="H88" s="90"/>
      <c r="I88" s="87"/>
      <c r="J88" s="88"/>
      <c r="K88" s="303">
        <v>0.05</v>
      </c>
      <c r="L88" s="864">
        <f>N82*K88</f>
        <v>1150.4336638533184</v>
      </c>
      <c r="M88" s="865"/>
      <c r="N88" s="51"/>
    </row>
    <row r="89" spans="1:14" ht="15.75" thickBot="1">
      <c r="B89" s="91" t="s">
        <v>974</v>
      </c>
      <c r="C89" s="92"/>
      <c r="D89" s="92"/>
      <c r="E89" s="92"/>
      <c r="F89" s="92"/>
      <c r="G89" s="92"/>
      <c r="H89" s="92"/>
      <c r="I89" s="93"/>
      <c r="J89" s="94"/>
      <c r="K89" s="304">
        <v>0.05</v>
      </c>
      <c r="L89" s="866">
        <f>N82*K89</f>
        <v>1150.4336638533184</v>
      </c>
      <c r="M89" s="867"/>
      <c r="N89" s="51"/>
    </row>
    <row r="90" spans="1:14" ht="15.75" thickBot="1">
      <c r="B90" s="829" t="s">
        <v>953</v>
      </c>
      <c r="C90" s="830"/>
      <c r="D90" s="830"/>
      <c r="E90" s="830"/>
      <c r="F90" s="830"/>
      <c r="G90" s="830"/>
      <c r="H90" s="830"/>
      <c r="I90" s="830"/>
      <c r="J90" s="830"/>
      <c r="K90" s="830"/>
      <c r="L90" s="830"/>
      <c r="M90" s="831"/>
      <c r="N90" s="52">
        <f>L87+L88+L89</f>
        <v>6902.601983119911</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29911.275260186278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1090</v>
      </c>
      <c r="C31" s="81" t="s">
        <v>2038</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1603</v>
      </c>
      <c r="B36" s="878" t="str">
        <f>VLOOKUP(A36,EQUIPOS!A6:D154,3,FALSE)</f>
        <v>Derretidora de asfalto (crafco o similar)</v>
      </c>
      <c r="C36" s="879"/>
      <c r="D36" s="879"/>
      <c r="E36" s="879"/>
      <c r="F36" s="879"/>
      <c r="G36" s="879"/>
      <c r="H36" s="880"/>
      <c r="I36" s="266"/>
      <c r="J36" s="267"/>
      <c r="K36" s="268">
        <f>VLOOKUP(A36,EQUIPOS!A6:D163,4,FALSE)</f>
        <v>1468.115018626489</v>
      </c>
      <c r="L36" s="269"/>
      <c r="M36" s="270">
        <v>60</v>
      </c>
      <c r="N36" s="271">
        <f>K36/M36</f>
        <v>24.468583643774817</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60</v>
      </c>
      <c r="N37" s="271">
        <f>K37/M37</f>
        <v>867.04937364952525</v>
      </c>
    </row>
    <row r="38" spans="1:14">
      <c r="A38" t="s">
        <v>138</v>
      </c>
      <c r="B38" s="878" t="str">
        <f>VLOOKUP(A38,EQUIPOS!A8:D154,3,FALSE)</f>
        <v>Camioneta D-300</v>
      </c>
      <c r="C38" s="879"/>
      <c r="D38" s="879"/>
      <c r="E38" s="879"/>
      <c r="F38" s="879"/>
      <c r="G38" s="879"/>
      <c r="H38" s="880"/>
      <c r="I38" s="266"/>
      <c r="J38" s="267"/>
      <c r="K38" s="268">
        <f>VLOOKUP(A38,EQUIPOS!A8:D165,4,FALSE)</f>
        <v>49942.043922212652</v>
      </c>
      <c r="L38" s="269"/>
      <c r="M38" s="270">
        <v>60</v>
      </c>
      <c r="N38" s="271">
        <f>K38/M38</f>
        <v>832.36739870354415</v>
      </c>
    </row>
    <row r="39" spans="1:14">
      <c r="B39" s="878"/>
      <c r="C39" s="879"/>
      <c r="D39" s="879"/>
      <c r="E39" s="879"/>
      <c r="F39" s="879"/>
      <c r="G39" s="879"/>
      <c r="H39" s="880"/>
      <c r="I39" s="266"/>
      <c r="J39" s="267"/>
      <c r="K39" s="268"/>
      <c r="L39" s="269"/>
      <c r="M39" s="270"/>
      <c r="N39" s="271"/>
    </row>
    <row r="40" spans="1:14">
      <c r="B40" s="878"/>
      <c r="C40" s="879"/>
      <c r="D40" s="879"/>
      <c r="E40" s="879"/>
      <c r="F40" s="879"/>
      <c r="G40" s="879"/>
      <c r="H40" s="880"/>
      <c r="I40" s="266"/>
      <c r="J40" s="267"/>
      <c r="K40" s="268"/>
      <c r="L40" s="269"/>
      <c r="M40" s="270"/>
      <c r="N40" s="271"/>
    </row>
    <row r="41" spans="1:14">
      <c r="B41" s="878"/>
      <c r="C41" s="879"/>
      <c r="D41" s="879"/>
      <c r="E41" s="879"/>
      <c r="F41" s="879"/>
      <c r="G41" s="879"/>
      <c r="H41" s="880"/>
      <c r="I41" s="266"/>
      <c r="J41" s="267"/>
      <c r="K41" s="268"/>
      <c r="L41" s="269"/>
      <c r="M41" s="270"/>
      <c r="N41" s="271"/>
    </row>
    <row r="42" spans="1:14">
      <c r="B42" s="878"/>
      <c r="C42" s="879"/>
      <c r="D42" s="879"/>
      <c r="E42" s="879"/>
      <c r="F42" s="879"/>
      <c r="G42" s="879"/>
      <c r="H42" s="880"/>
      <c r="I42" s="266"/>
      <c r="J42" s="267"/>
      <c r="K42" s="268"/>
      <c r="L42" s="269"/>
      <c r="M42" s="270"/>
      <c r="N42" s="271"/>
    </row>
    <row r="43" spans="1:14">
      <c r="B43" s="878"/>
      <c r="C43" s="879"/>
      <c r="D43" s="879"/>
      <c r="E43" s="879"/>
      <c r="F43" s="879"/>
      <c r="G43" s="879"/>
      <c r="H43" s="880"/>
      <c r="I43" s="266"/>
      <c r="J43" s="267"/>
      <c r="K43" s="268"/>
      <c r="L43" s="269"/>
      <c r="M43" s="270"/>
      <c r="N43" s="271"/>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0.05</v>
      </c>
      <c r="N46" s="343">
        <f>N80*M46</f>
        <v>24.152836834834165</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1748.0381928316785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860</v>
      </c>
      <c r="B53" s="43" t="str">
        <f>VLOOKUP(A53,MATERIALES!A5:D373,3,FALSE)</f>
        <v>Emulsión CRR-2</v>
      </c>
      <c r="C53" s="280"/>
      <c r="D53" s="280"/>
      <c r="E53" s="280"/>
      <c r="F53" s="280"/>
      <c r="G53" s="280"/>
      <c r="H53" s="280"/>
      <c r="I53" s="267"/>
      <c r="J53" s="223" t="str">
        <f>VLOOKUP(A53,MATERIALES!A7:D645,2,FALSE)</f>
        <v>lt</v>
      </c>
      <c r="K53" s="281">
        <v>0.12</v>
      </c>
      <c r="L53" s="266"/>
      <c r="M53" s="401">
        <f>VLOOKUP(A53,MATERIALES!A5:D396,4,FALSE)</f>
        <v>3620.4600316281599</v>
      </c>
      <c r="N53" s="271">
        <f>K53*M53</f>
        <v>434.45520379537919</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11"/>
      <c r="C57" s="912"/>
      <c r="D57" s="912"/>
      <c r="E57" s="912"/>
      <c r="F57" s="912"/>
      <c r="G57" s="912"/>
      <c r="H57" s="912"/>
      <c r="I57" s="882"/>
      <c r="J57" s="42"/>
      <c r="K57" s="44"/>
      <c r="L57" s="913"/>
      <c r="M57" s="914"/>
      <c r="N57" s="45"/>
    </row>
    <row r="58" spans="1:14" ht="15.75" thickBot="1">
      <c r="B58" s="829" t="s">
        <v>953</v>
      </c>
      <c r="C58" s="830"/>
      <c r="D58" s="830"/>
      <c r="E58" s="830"/>
      <c r="F58" s="830"/>
      <c r="G58" s="830"/>
      <c r="H58" s="830"/>
      <c r="I58" s="830"/>
      <c r="J58" s="830"/>
      <c r="K58" s="830"/>
      <c r="L58" s="830"/>
      <c r="M58" s="831"/>
      <c r="N58" s="393">
        <f>SUM(N53:N57)</f>
        <v>434.45520379537919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B63" s="46"/>
      <c r="C63" s="316"/>
      <c r="D63" s="316"/>
      <c r="E63" s="316"/>
      <c r="F63" s="316"/>
      <c r="G63" s="316"/>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907"/>
      <c r="M68" s="908"/>
      <c r="N68" s="127"/>
    </row>
    <row r="69" spans="1:15" ht="15.75" thickBot="1">
      <c r="B69" s="918" t="s">
        <v>953</v>
      </c>
      <c r="C69" s="872"/>
      <c r="D69" s="872"/>
      <c r="E69" s="872"/>
      <c r="F69" s="872"/>
      <c r="G69" s="872"/>
      <c r="H69" s="872"/>
      <c r="I69" s="872"/>
      <c r="J69" s="872"/>
      <c r="K69" s="872"/>
      <c r="L69" s="872"/>
      <c r="M69" s="873"/>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8" t="s">
        <v>963</v>
      </c>
      <c r="C73" s="869"/>
      <c r="D73" s="869"/>
      <c r="E73" s="869"/>
      <c r="F73" s="869"/>
      <c r="G73" s="869"/>
      <c r="H73" s="869"/>
      <c r="I73" s="73" t="s">
        <v>964</v>
      </c>
      <c r="J73" s="75" t="s">
        <v>1410</v>
      </c>
      <c r="K73" s="74" t="s">
        <v>966</v>
      </c>
      <c r="L73" s="870" t="s">
        <v>950</v>
      </c>
      <c r="M73" s="871"/>
      <c r="N73" s="98" t="s">
        <v>951</v>
      </c>
    </row>
    <row r="74" spans="1:15">
      <c r="A74" t="s">
        <v>7</v>
      </c>
      <c r="B74" s="49" t="str">
        <f>VLOOKUP(A74,'MANO DE OBRA'!A8:D68,3,FALSE)</f>
        <v>Obrero (2)</v>
      </c>
      <c r="C74" s="47"/>
      <c r="D74" s="47"/>
      <c r="E74" s="47"/>
      <c r="F74" s="47"/>
      <c r="G74" s="47"/>
      <c r="H74" s="47"/>
      <c r="I74" s="291">
        <f>K74/J74*100</f>
        <v>67665.399999999994</v>
      </c>
      <c r="J74" s="292">
        <v>185</v>
      </c>
      <c r="K74" s="293">
        <f>VLOOKUP(A74,'MANO DE OBRA'!A8:D99,4,FALSE)</f>
        <v>125180.98999999999</v>
      </c>
      <c r="L74" s="50"/>
      <c r="M74" s="294">
        <v>480</v>
      </c>
      <c r="N74" s="394">
        <f>K74/M74</f>
        <v>260.79372916666665</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480</v>
      </c>
      <c r="N75" s="394">
        <f>K75/M75</f>
        <v>222.26300753001664</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905"/>
      <c r="C79" s="906"/>
      <c r="D79" s="906"/>
      <c r="E79" s="906"/>
      <c r="F79" s="906"/>
      <c r="G79" s="906"/>
      <c r="H79" s="906"/>
      <c r="I79" s="126"/>
      <c r="J79" s="126"/>
      <c r="K79" s="126"/>
      <c r="L79" s="919"/>
      <c r="M79" s="919"/>
      <c r="N79" s="45"/>
    </row>
    <row r="80" spans="1:15" ht="15.75" thickBot="1">
      <c r="B80" s="918" t="s">
        <v>953</v>
      </c>
      <c r="C80" s="872"/>
      <c r="D80" s="872"/>
      <c r="E80" s="872"/>
      <c r="F80" s="872"/>
      <c r="G80" s="872"/>
      <c r="H80" s="872"/>
      <c r="I80" s="872"/>
      <c r="J80" s="872"/>
      <c r="K80" s="872"/>
      <c r="L80" s="872"/>
      <c r="M80" s="873"/>
      <c r="N80" s="300">
        <f>SUM(N74:N79)</f>
        <v>483.05673669668329</v>
      </c>
    </row>
    <row r="81" spans="1:14" ht="15.75" thickBot="1">
      <c r="B81" s="33"/>
      <c r="C81" s="34"/>
      <c r="D81" s="34"/>
      <c r="E81" s="34"/>
      <c r="F81" s="34"/>
      <c r="G81" s="34"/>
      <c r="H81" s="34"/>
      <c r="I81" s="34"/>
      <c r="J81" s="34"/>
      <c r="K81" s="34"/>
      <c r="L81" s="34"/>
      <c r="M81" s="34"/>
      <c r="N81" s="35"/>
    </row>
    <row r="82" spans="1:14" ht="15.75" thickBot="1">
      <c r="B82" s="829" t="s">
        <v>967</v>
      </c>
      <c r="C82" s="830"/>
      <c r="D82" s="830"/>
      <c r="E82" s="830"/>
      <c r="F82" s="830"/>
      <c r="G82" s="830"/>
      <c r="H82" s="830"/>
      <c r="I82" s="830"/>
      <c r="J82" s="830"/>
      <c r="K82" s="830"/>
      <c r="L82" s="830"/>
      <c r="M82" s="831"/>
      <c r="N82" s="99">
        <f>N48+N58+N69+N80</f>
        <v>2665.5501333237412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4" t="s">
        <v>969</v>
      </c>
      <c r="C86" s="875"/>
      <c r="D86" s="875"/>
      <c r="E86" s="875"/>
      <c r="F86" s="875"/>
      <c r="G86" s="875"/>
      <c r="H86" s="875"/>
      <c r="I86" s="313"/>
      <c r="J86" s="333"/>
      <c r="K86" s="301" t="s">
        <v>970</v>
      </c>
      <c r="L86" s="876" t="s">
        <v>971</v>
      </c>
      <c r="M86" s="877"/>
      <c r="N86" s="302"/>
    </row>
    <row r="87" spans="1:14">
      <c r="B87" s="862" t="s">
        <v>972</v>
      </c>
      <c r="C87" s="863"/>
      <c r="D87" s="863"/>
      <c r="E87" s="863"/>
      <c r="F87" s="863"/>
      <c r="G87" s="863"/>
      <c r="H87" s="863"/>
      <c r="I87" s="87"/>
      <c r="J87" s="88"/>
      <c r="K87" s="303">
        <v>0.2</v>
      </c>
      <c r="L87" s="864">
        <f>N82*K87</f>
        <v>533.11002666474826</v>
      </c>
      <c r="M87" s="865"/>
      <c r="N87" s="51"/>
    </row>
    <row r="88" spans="1:14">
      <c r="B88" s="89" t="s">
        <v>973</v>
      </c>
      <c r="C88" s="90"/>
      <c r="D88" s="90"/>
      <c r="E88" s="90"/>
      <c r="F88" s="90"/>
      <c r="G88" s="90"/>
      <c r="H88" s="90"/>
      <c r="I88" s="87"/>
      <c r="J88" s="88"/>
      <c r="K88" s="303">
        <v>0.05</v>
      </c>
      <c r="L88" s="864">
        <f>N82*K88</f>
        <v>133.27750666618707</v>
      </c>
      <c r="M88" s="865"/>
      <c r="N88" s="51"/>
    </row>
    <row r="89" spans="1:14" ht="15.75" thickBot="1">
      <c r="B89" s="91" t="s">
        <v>974</v>
      </c>
      <c r="C89" s="92"/>
      <c r="D89" s="92"/>
      <c r="E89" s="92"/>
      <c r="F89" s="92"/>
      <c r="G89" s="92"/>
      <c r="H89" s="92"/>
      <c r="I89" s="93"/>
      <c r="J89" s="94"/>
      <c r="K89" s="304">
        <v>0.05</v>
      </c>
      <c r="L89" s="866">
        <f>N82*K89</f>
        <v>133.27750666618707</v>
      </c>
      <c r="M89" s="867"/>
      <c r="N89" s="51"/>
    </row>
    <row r="90" spans="1:14" ht="15.75" thickBot="1">
      <c r="B90" s="829" t="s">
        <v>953</v>
      </c>
      <c r="C90" s="830"/>
      <c r="D90" s="830"/>
      <c r="E90" s="830"/>
      <c r="F90" s="830"/>
      <c r="G90" s="830"/>
      <c r="H90" s="830"/>
      <c r="I90" s="830"/>
      <c r="J90" s="830"/>
      <c r="K90" s="830"/>
      <c r="L90" s="830"/>
      <c r="M90" s="831"/>
      <c r="N90" s="52">
        <f>L87+L88+L89</f>
        <v>799.66503999712234</v>
      </c>
    </row>
    <row r="91" spans="1:14" ht="15.75" thickBot="1">
      <c r="B91" s="33"/>
      <c r="C91" s="34"/>
      <c r="D91" s="34"/>
      <c r="E91" s="34"/>
      <c r="F91" s="34"/>
      <c r="G91" s="34"/>
      <c r="H91" s="34"/>
      <c r="I91" s="34"/>
      <c r="J91" s="34"/>
      <c r="K91" s="34"/>
      <c r="L91" s="34"/>
      <c r="M91" s="34"/>
      <c r="N91" s="35"/>
    </row>
    <row r="92" spans="1:14" ht="15.75" thickBot="1">
      <c r="A92" t="s">
        <v>2016</v>
      </c>
      <c r="B92" s="829" t="s">
        <v>975</v>
      </c>
      <c r="C92" s="830"/>
      <c r="D92" s="830"/>
      <c r="E92" s="830"/>
      <c r="F92" s="830"/>
      <c r="G92" s="830"/>
      <c r="H92" s="830"/>
      <c r="I92" s="830"/>
      <c r="J92" s="830"/>
      <c r="K92" s="830"/>
      <c r="L92" s="830"/>
      <c r="M92" s="831"/>
      <c r="N92" s="187">
        <f>N82+N90</f>
        <v>3465.2151733208634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32" t="s">
        <v>2218</v>
      </c>
      <c r="C109" s="833"/>
      <c r="D109" s="833"/>
      <c r="E109" s="833"/>
      <c r="F109" s="833"/>
      <c r="G109" s="833"/>
      <c r="H109" s="833"/>
      <c r="I109" s="833"/>
      <c r="J109" s="833"/>
      <c r="K109" s="833"/>
      <c r="L109" s="833"/>
      <c r="M109" s="833"/>
      <c r="N109" s="834"/>
    </row>
    <row r="110" spans="2:14" ht="15" customHeight="1">
      <c r="B110" s="832"/>
      <c r="C110" s="833"/>
      <c r="D110" s="833"/>
      <c r="E110" s="833"/>
      <c r="F110" s="833"/>
      <c r="G110" s="833"/>
      <c r="H110" s="833"/>
      <c r="I110" s="833"/>
      <c r="J110" s="833"/>
      <c r="K110" s="833"/>
      <c r="L110" s="833"/>
      <c r="M110" s="833"/>
      <c r="N110" s="834"/>
    </row>
    <row r="111" spans="2:14" ht="30" customHeight="1">
      <c r="B111" s="835" t="s">
        <v>2219</v>
      </c>
      <c r="C111" s="836"/>
      <c r="D111" s="836"/>
      <c r="E111" s="836"/>
      <c r="F111" s="836"/>
      <c r="G111" s="836"/>
      <c r="H111" s="836"/>
      <c r="I111" s="836"/>
      <c r="J111" s="836"/>
      <c r="K111" s="836"/>
      <c r="L111" s="836"/>
      <c r="M111" s="836"/>
      <c r="N111" s="837"/>
    </row>
    <row r="112" spans="2:14">
      <c r="B112" s="835"/>
      <c r="C112" s="836"/>
      <c r="D112" s="836"/>
      <c r="E112" s="836"/>
      <c r="F112" s="836"/>
      <c r="G112" s="836"/>
      <c r="H112" s="836"/>
      <c r="I112" s="836"/>
      <c r="J112" s="836"/>
      <c r="K112" s="836"/>
      <c r="L112" s="836"/>
      <c r="M112" s="836"/>
      <c r="N112" s="837"/>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5"/>
      <c r="K122" s="895"/>
      <c r="L122" s="895"/>
      <c r="M122" s="895"/>
      <c r="N122" s="896"/>
    </row>
    <row r="123" spans="2:14" ht="15.75" thickBot="1">
      <c r="B123" s="260" t="s">
        <v>2221</v>
      </c>
      <c r="C123" s="392"/>
      <c r="D123" s="392"/>
      <c r="E123" s="57"/>
      <c r="F123" s="57"/>
      <c r="G123" s="57"/>
      <c r="H123" s="57"/>
      <c r="I123" s="57"/>
      <c r="J123" s="897"/>
      <c r="K123" s="897"/>
      <c r="L123" s="897"/>
      <c r="M123" s="897"/>
      <c r="N123" s="898"/>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1091</v>
      </c>
      <c r="C31" s="81" t="s">
        <v>1605</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1603</v>
      </c>
      <c r="B36" s="878" t="str">
        <f>VLOOKUP(A36,EQUIPOS!A6:D154,3,FALSE)</f>
        <v>Derretidora de asfalto (crafco o similar)</v>
      </c>
      <c r="C36" s="879"/>
      <c r="D36" s="879"/>
      <c r="E36" s="879"/>
      <c r="F36" s="879"/>
      <c r="G36" s="879"/>
      <c r="H36" s="880"/>
      <c r="I36" s="266"/>
      <c r="J36" s="267"/>
      <c r="K36" s="268">
        <f>VLOOKUP(A36,EQUIPOS!A6:D163,4,FALSE)</f>
        <v>1468.115018626489</v>
      </c>
      <c r="L36" s="269"/>
      <c r="M36" s="270">
        <v>60</v>
      </c>
      <c r="N36" s="271">
        <f t="shared" ref="N36:N39" si="0">K36/M36</f>
        <v>24.468583643774817</v>
      </c>
    </row>
    <row r="37" spans="1:14">
      <c r="A37" s="113" t="s">
        <v>324</v>
      </c>
      <c r="B37" s="878" t="str">
        <f>VLOOKUP(A37,EQUIPOS!A7:D154,3,FALSE)</f>
        <v xml:space="preserve">Ruteadora </v>
      </c>
      <c r="C37" s="879"/>
      <c r="D37" s="879"/>
      <c r="E37" s="879"/>
      <c r="F37" s="879"/>
      <c r="G37" s="879"/>
      <c r="H37" s="880"/>
      <c r="I37" s="266"/>
      <c r="J37" s="267"/>
      <c r="K37" s="268">
        <f>VLOOKUP(A37,EQUIPOS!A7:D164,4,FALSE)</f>
        <v>2601.148120948576</v>
      </c>
      <c r="L37" s="269"/>
      <c r="M37" s="270">
        <v>60</v>
      </c>
      <c r="N37" s="271">
        <f t="shared" si="0"/>
        <v>43.352468682476264</v>
      </c>
    </row>
    <row r="38" spans="1:14">
      <c r="A38" t="s">
        <v>176</v>
      </c>
      <c r="B38" s="878" t="str">
        <f>VLOOKUP(A38,EQUIPOS!A8:D154,3,FALSE)</f>
        <v xml:space="preserve">Compresor (barrido y soplado)
</v>
      </c>
      <c r="C38" s="879"/>
      <c r="D38" s="879"/>
      <c r="E38" s="879"/>
      <c r="F38" s="879"/>
      <c r="G38" s="879"/>
      <c r="H38" s="880"/>
      <c r="I38" s="266"/>
      <c r="J38" s="267"/>
      <c r="K38" s="268">
        <f>VLOOKUP(A38,EQUIPOS!A8:D165,4,FALSE)</f>
        <v>52022.962418971518</v>
      </c>
      <c r="L38" s="269"/>
      <c r="M38" s="270">
        <v>60</v>
      </c>
      <c r="N38" s="271">
        <f t="shared" si="0"/>
        <v>867.04937364952525</v>
      </c>
    </row>
    <row r="39" spans="1:14">
      <c r="A39" t="s">
        <v>138</v>
      </c>
      <c r="B39" s="878" t="str">
        <f>VLOOKUP(A39,EQUIPOS!A9:D154,3,FALSE)</f>
        <v>Camioneta D-300</v>
      </c>
      <c r="C39" s="879"/>
      <c r="D39" s="879"/>
      <c r="E39" s="879"/>
      <c r="F39" s="879"/>
      <c r="G39" s="879"/>
      <c r="H39" s="880"/>
      <c r="I39" s="266"/>
      <c r="J39" s="267"/>
      <c r="K39" s="268">
        <f>VLOOKUP(A39,EQUIPOS!A9:D166,4,FALSE)</f>
        <v>49942.043922212652</v>
      </c>
      <c r="L39" s="269"/>
      <c r="M39" s="270">
        <v>60</v>
      </c>
      <c r="N39" s="271">
        <f t="shared" si="0"/>
        <v>832.36739870354415</v>
      </c>
    </row>
    <row r="40" spans="1:14">
      <c r="B40" s="878"/>
      <c r="C40" s="879"/>
      <c r="D40" s="879"/>
      <c r="E40" s="879"/>
      <c r="F40" s="879"/>
      <c r="G40" s="879"/>
      <c r="H40" s="880"/>
      <c r="I40" s="266"/>
      <c r="J40" s="267"/>
      <c r="K40" s="268"/>
      <c r="L40" s="269"/>
      <c r="M40" s="270"/>
      <c r="N40" s="271"/>
    </row>
    <row r="41" spans="1:14">
      <c r="B41" s="878"/>
      <c r="C41" s="879"/>
      <c r="D41" s="879"/>
      <c r="E41" s="879"/>
      <c r="F41" s="879"/>
      <c r="G41" s="879"/>
      <c r="H41" s="880"/>
      <c r="I41" s="266"/>
      <c r="J41" s="267"/>
      <c r="K41" s="268"/>
      <c r="L41" s="269"/>
      <c r="M41" s="270"/>
      <c r="N41" s="271"/>
    </row>
    <row r="42" spans="1:14">
      <c r="B42" s="878"/>
      <c r="C42" s="879"/>
      <c r="D42" s="879"/>
      <c r="E42" s="879"/>
      <c r="F42" s="879"/>
      <c r="G42" s="879"/>
      <c r="H42" s="880"/>
      <c r="I42" s="266"/>
      <c r="J42" s="267"/>
      <c r="K42" s="268"/>
      <c r="L42" s="269"/>
      <c r="M42" s="270"/>
      <c r="N42" s="271"/>
    </row>
    <row r="43" spans="1:14">
      <c r="B43" s="878"/>
      <c r="C43" s="879"/>
      <c r="D43" s="879"/>
      <c r="E43" s="879"/>
      <c r="F43" s="879"/>
      <c r="G43" s="879"/>
      <c r="H43" s="880"/>
      <c r="I43" s="266"/>
      <c r="J43" s="267"/>
      <c r="K43" s="268"/>
      <c r="L43" s="269"/>
      <c r="M43" s="270"/>
      <c r="N43" s="271"/>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0.05</v>
      </c>
      <c r="N46" s="343">
        <f>N84*M46</f>
        <v>24.152836834834165</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1791.3906615141548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t="s">
        <v>799</v>
      </c>
      <c r="B53" s="43" t="str">
        <f>VLOOKUP(A53,MATERIALES!A5:D373,3,FALSE)</f>
        <v>Arena de Trituración</v>
      </c>
      <c r="C53" s="280"/>
      <c r="D53" s="280"/>
      <c r="E53" s="280"/>
      <c r="F53" s="280"/>
      <c r="G53" s="280"/>
      <c r="H53" s="280"/>
      <c r="I53" s="267"/>
      <c r="J53" s="223" t="str">
        <f>VLOOKUP(A53,MATERIALES!A7:D645,2,FALSE)</f>
        <v>m3</v>
      </c>
      <c r="K53" s="281">
        <v>7.0000000000000001E-3</v>
      </c>
      <c r="L53" s="266"/>
      <c r="M53" s="401">
        <f>VLOOKUP(A53,MATERIALES!A5:D396,4,FALSE)</f>
        <v>58631.273372417068</v>
      </c>
      <c r="N53" s="271">
        <f t="shared" ref="N53:N54" si="1">K53*M53</f>
        <v>410.41891360691949</v>
      </c>
    </row>
    <row r="54" spans="1:14">
      <c r="A54" s="116" t="s">
        <v>860</v>
      </c>
      <c r="B54" s="43" t="str">
        <f>VLOOKUP(A54,MATERIALES!A6:D373,3,FALSE)</f>
        <v>Emulsión CRR-2</v>
      </c>
      <c r="C54" s="280"/>
      <c r="D54" s="280"/>
      <c r="E54" s="280"/>
      <c r="F54" s="280"/>
      <c r="G54" s="280"/>
      <c r="H54" s="280"/>
      <c r="I54" s="267"/>
      <c r="J54" s="223" t="str">
        <f>VLOOKUP(A54,MATERIALES!A8:D646,2,FALSE)</f>
        <v>lt</v>
      </c>
      <c r="K54" s="281">
        <v>0.12</v>
      </c>
      <c r="L54" s="266"/>
      <c r="M54" s="401">
        <f>VLOOKUP(A54,MATERIALES!A6:D397,4,FALSE)</f>
        <v>3620.4600316281599</v>
      </c>
      <c r="N54" s="271">
        <f t="shared" si="1"/>
        <v>434.45520379537919</v>
      </c>
    </row>
    <row r="55" spans="1:14">
      <c r="A55" s="116"/>
      <c r="B55" s="43"/>
      <c r="C55" s="280"/>
      <c r="D55" s="280"/>
      <c r="E55" s="280"/>
      <c r="F55" s="280"/>
      <c r="G55" s="280"/>
      <c r="H55" s="280"/>
      <c r="I55" s="267"/>
      <c r="J55" s="223"/>
      <c r="K55" s="281"/>
      <c r="L55" s="266"/>
      <c r="M55" s="401"/>
      <c r="N55" s="271"/>
    </row>
    <row r="56" spans="1:14">
      <c r="A56" s="116"/>
      <c r="B56" s="43"/>
      <c r="C56" s="280"/>
      <c r="D56" s="280"/>
      <c r="E56" s="280"/>
      <c r="F56" s="280"/>
      <c r="G56" s="280"/>
      <c r="H56" s="280"/>
      <c r="I56" s="267"/>
      <c r="J56" s="223"/>
      <c r="K56" s="281"/>
      <c r="L56" s="266"/>
      <c r="M56" s="401"/>
      <c r="N56" s="271"/>
    </row>
    <row r="57" spans="1:14">
      <c r="A57" s="116"/>
      <c r="B57" s="43"/>
      <c r="C57" s="280"/>
      <c r="D57" s="280"/>
      <c r="E57" s="280"/>
      <c r="F57" s="280"/>
      <c r="G57" s="280"/>
      <c r="H57" s="280"/>
      <c r="I57" s="267"/>
      <c r="J57" s="223"/>
      <c r="K57" s="281"/>
      <c r="L57" s="266"/>
      <c r="M57" s="401"/>
      <c r="N57" s="271"/>
    </row>
    <row r="58" spans="1:14">
      <c r="A58" s="116"/>
      <c r="B58" s="43"/>
      <c r="C58" s="280"/>
      <c r="D58" s="280"/>
      <c r="E58" s="280"/>
      <c r="F58" s="280"/>
      <c r="G58" s="280"/>
      <c r="H58" s="280"/>
      <c r="I58" s="267"/>
      <c r="J58" s="223"/>
      <c r="K58" s="281"/>
      <c r="L58" s="266"/>
      <c r="M58" s="401"/>
      <c r="N58" s="271"/>
    </row>
    <row r="59" spans="1:14">
      <c r="B59" s="43"/>
      <c r="C59" s="280"/>
      <c r="D59" s="280"/>
      <c r="E59" s="280"/>
      <c r="F59" s="280"/>
      <c r="G59" s="280"/>
      <c r="H59" s="280"/>
      <c r="I59" s="267"/>
      <c r="J59" s="223"/>
      <c r="K59" s="281"/>
      <c r="L59" s="266"/>
      <c r="M59" s="282"/>
      <c r="N59" s="283"/>
    </row>
    <row r="60" spans="1:14">
      <c r="B60" s="43"/>
      <c r="C60" s="280"/>
      <c r="D60" s="280"/>
      <c r="E60" s="280"/>
      <c r="F60" s="280"/>
      <c r="G60" s="280"/>
      <c r="H60" s="280"/>
      <c r="I60" s="267"/>
      <c r="J60" s="223"/>
      <c r="K60" s="281"/>
      <c r="L60" s="266"/>
      <c r="M60" s="282"/>
      <c r="N60" s="283"/>
    </row>
    <row r="61" spans="1:14" ht="15.75" thickBot="1">
      <c r="B61" s="911"/>
      <c r="C61" s="912"/>
      <c r="D61" s="912"/>
      <c r="E61" s="912"/>
      <c r="F61" s="912"/>
      <c r="G61" s="912"/>
      <c r="H61" s="912"/>
      <c r="I61" s="882"/>
      <c r="J61" s="42"/>
      <c r="K61" s="44"/>
      <c r="L61" s="913"/>
      <c r="M61" s="914"/>
      <c r="N61" s="45"/>
    </row>
    <row r="62" spans="1:14" ht="15.75" thickBot="1">
      <c r="B62" s="829" t="s">
        <v>953</v>
      </c>
      <c r="C62" s="830"/>
      <c r="D62" s="830"/>
      <c r="E62" s="830"/>
      <c r="F62" s="830"/>
      <c r="G62" s="830"/>
      <c r="H62" s="830"/>
      <c r="I62" s="830"/>
      <c r="J62" s="830"/>
      <c r="K62" s="830"/>
      <c r="L62" s="830"/>
      <c r="M62" s="831"/>
      <c r="N62" s="393">
        <f>SUM(N53:N61)</f>
        <v>844.87411740229868</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2" t="s">
        <v>957</v>
      </c>
      <c r="C66" s="313"/>
      <c r="D66" s="313"/>
      <c r="E66" s="313"/>
      <c r="F66" s="313"/>
      <c r="G66" s="313"/>
      <c r="H66" s="73" t="s">
        <v>945</v>
      </c>
      <c r="I66" s="74" t="s">
        <v>958</v>
      </c>
      <c r="J66" s="75" t="s">
        <v>959</v>
      </c>
      <c r="K66" s="73" t="s">
        <v>960</v>
      </c>
      <c r="L66" s="915" t="s">
        <v>961</v>
      </c>
      <c r="M66" s="894"/>
      <c r="N66" s="76" t="s">
        <v>951</v>
      </c>
    </row>
    <row r="67" spans="1:15">
      <c r="A67" t="s">
        <v>1227</v>
      </c>
      <c r="B67" s="46" t="str">
        <f>VLOOKUP(A67,TRANSPORTE!A5:D117,3,FALSE)</f>
        <v>Transporte de Arena</v>
      </c>
      <c r="C67" s="316"/>
      <c r="D67" s="316"/>
      <c r="E67" s="316"/>
      <c r="F67" s="316"/>
      <c r="G67" s="316"/>
      <c r="H67" s="310" t="s">
        <v>339</v>
      </c>
      <c r="I67" s="412">
        <v>7.0000000000000001E-3</v>
      </c>
      <c r="J67" s="285">
        <v>1</v>
      </c>
      <c r="K67" s="412">
        <f>I67*J67</f>
        <v>7.0000000000000001E-3</v>
      </c>
      <c r="L67" s="916">
        <f>VLOOKUP(A67,TRANSPORTE!A6:D120,4,FALSE)</f>
        <v>1417.5203733168512</v>
      </c>
      <c r="M67" s="917"/>
      <c r="N67" s="286">
        <f>L67*K67</f>
        <v>9.9226426132179579</v>
      </c>
    </row>
    <row r="68" spans="1:15">
      <c r="B68" s="46"/>
      <c r="C68" s="47"/>
      <c r="D68" s="47"/>
      <c r="E68" s="47"/>
      <c r="F68" s="47"/>
      <c r="G68" s="47"/>
      <c r="H68" s="310"/>
      <c r="I68" s="278"/>
      <c r="J68" s="285"/>
      <c r="K68" s="278"/>
      <c r="L68" s="916"/>
      <c r="M68" s="917"/>
      <c r="N68" s="286"/>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c r="B71" s="46"/>
      <c r="C71" s="47"/>
      <c r="D71" s="47"/>
      <c r="E71" s="47"/>
      <c r="F71" s="47"/>
      <c r="G71" s="47"/>
      <c r="H71" s="287"/>
      <c r="I71" s="278"/>
      <c r="J71" s="278"/>
      <c r="K71" s="278"/>
      <c r="L71" s="288"/>
      <c r="M71" s="289"/>
      <c r="N71" s="290"/>
    </row>
    <row r="72" spans="1:15" ht="15.75" thickBot="1">
      <c r="B72" s="446"/>
      <c r="C72" s="447"/>
      <c r="D72" s="447"/>
      <c r="E72" s="447"/>
      <c r="F72" s="447"/>
      <c r="G72" s="447"/>
      <c r="H72" s="48"/>
      <c r="I72" s="126"/>
      <c r="J72" s="126"/>
      <c r="K72" s="126"/>
      <c r="L72" s="907"/>
      <c r="M72" s="908"/>
      <c r="N72" s="127"/>
    </row>
    <row r="73" spans="1:15" ht="15.75" thickBot="1">
      <c r="B73" s="918" t="s">
        <v>953</v>
      </c>
      <c r="C73" s="872"/>
      <c r="D73" s="872"/>
      <c r="E73" s="872"/>
      <c r="F73" s="872"/>
      <c r="G73" s="872"/>
      <c r="H73" s="872"/>
      <c r="I73" s="872"/>
      <c r="J73" s="872"/>
      <c r="K73" s="872"/>
      <c r="L73" s="872"/>
      <c r="M73" s="873"/>
      <c r="N73" s="104">
        <f>N67+N68+N69+N70+N71</f>
        <v>9.9226426132179579</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8" t="s">
        <v>963</v>
      </c>
      <c r="C77" s="869"/>
      <c r="D77" s="869"/>
      <c r="E77" s="869"/>
      <c r="F77" s="869"/>
      <c r="G77" s="869"/>
      <c r="H77" s="869"/>
      <c r="I77" s="73" t="s">
        <v>964</v>
      </c>
      <c r="J77" s="75" t="s">
        <v>1410</v>
      </c>
      <c r="K77" s="74" t="s">
        <v>966</v>
      </c>
      <c r="L77" s="870" t="s">
        <v>950</v>
      </c>
      <c r="M77" s="871"/>
      <c r="N77" s="98" t="s">
        <v>951</v>
      </c>
    </row>
    <row r="78" spans="1:15">
      <c r="A78" t="s">
        <v>7</v>
      </c>
      <c r="B78" s="49" t="str">
        <f>VLOOKUP(A78,'MANO DE OBRA'!A8:D68,3,FALSE)</f>
        <v>Obrero (2)</v>
      </c>
      <c r="C78" s="47"/>
      <c r="D78" s="47"/>
      <c r="E78" s="47"/>
      <c r="F78" s="47"/>
      <c r="G78" s="47"/>
      <c r="H78" s="47"/>
      <c r="I78" s="291">
        <f>K78/J78*100</f>
        <v>67665.399999999994</v>
      </c>
      <c r="J78" s="292">
        <v>185</v>
      </c>
      <c r="K78" s="293">
        <f>VLOOKUP(A78,'MANO DE OBRA'!A8:D99,4,FALSE)</f>
        <v>125180.98999999999</v>
      </c>
      <c r="L78" s="50"/>
      <c r="M78" s="294">
        <v>480</v>
      </c>
      <c r="N78" s="394">
        <f>K78/M78</f>
        <v>260.79372916666665</v>
      </c>
      <c r="O78" s="106"/>
    </row>
    <row r="79" spans="1:15">
      <c r="A79" t="s">
        <v>30</v>
      </c>
      <c r="B79" s="49" t="str">
        <f>VLOOKUP(A79,'MANO DE OBRA'!A8:D69,3,FALSE)</f>
        <v>Oficial</v>
      </c>
      <c r="C79" s="47"/>
      <c r="D79" s="47"/>
      <c r="E79" s="47"/>
      <c r="F79" s="47"/>
      <c r="G79" s="47"/>
      <c r="H79" s="47"/>
      <c r="I79" s="291">
        <f>K79/J79*100</f>
        <v>57668.23979157189</v>
      </c>
      <c r="J79" s="292">
        <v>185</v>
      </c>
      <c r="K79" s="293">
        <f>VLOOKUP(A79,'MANO DE OBRA'!A8:D100,4,FALSE)</f>
        <v>106686.24361440798</v>
      </c>
      <c r="L79" s="50"/>
      <c r="M79" s="298">
        <v>480</v>
      </c>
      <c r="N79" s="394">
        <f>K79/M79</f>
        <v>222.26300753001664</v>
      </c>
    </row>
    <row r="80" spans="1:15">
      <c r="B80" s="49"/>
      <c r="C80" s="47"/>
      <c r="D80" s="47"/>
      <c r="E80" s="47"/>
      <c r="F80" s="47"/>
      <c r="G80" s="47"/>
      <c r="H80" s="47"/>
      <c r="I80" s="291"/>
      <c r="J80" s="292"/>
      <c r="K80" s="293"/>
      <c r="L80" s="50"/>
      <c r="M80" s="299"/>
      <c r="N80" s="394"/>
    </row>
    <row r="81" spans="1:14">
      <c r="B81" s="49"/>
      <c r="C81" s="47"/>
      <c r="D81" s="47"/>
      <c r="E81" s="47"/>
      <c r="F81" s="47"/>
      <c r="G81" s="47"/>
      <c r="H81" s="47"/>
      <c r="I81" s="278"/>
      <c r="J81" s="296"/>
      <c r="K81" s="297"/>
      <c r="L81" s="317"/>
      <c r="M81" s="299"/>
      <c r="N81" s="295"/>
    </row>
    <row r="82" spans="1:14">
      <c r="B82" s="49"/>
      <c r="C82" s="47"/>
      <c r="D82" s="47"/>
      <c r="E82" s="47"/>
      <c r="F82" s="47"/>
      <c r="G82" s="47"/>
      <c r="H82" s="47"/>
      <c r="I82" s="278"/>
      <c r="J82" s="296"/>
      <c r="K82" s="297"/>
      <c r="L82" s="317"/>
      <c r="M82" s="299"/>
      <c r="N82" s="295"/>
    </row>
    <row r="83" spans="1:14" ht="15.75" thickBot="1">
      <c r="B83" s="905"/>
      <c r="C83" s="906"/>
      <c r="D83" s="906"/>
      <c r="E83" s="906"/>
      <c r="F83" s="906"/>
      <c r="G83" s="906"/>
      <c r="H83" s="906"/>
      <c r="I83" s="126"/>
      <c r="J83" s="126"/>
      <c r="K83" s="126"/>
      <c r="L83" s="919"/>
      <c r="M83" s="919"/>
      <c r="N83" s="45"/>
    </row>
    <row r="84" spans="1:14" ht="15.75" thickBot="1">
      <c r="B84" s="918" t="s">
        <v>953</v>
      </c>
      <c r="C84" s="872"/>
      <c r="D84" s="872"/>
      <c r="E84" s="872"/>
      <c r="F84" s="872"/>
      <c r="G84" s="872"/>
      <c r="H84" s="872"/>
      <c r="I84" s="872"/>
      <c r="J84" s="872"/>
      <c r="K84" s="872"/>
      <c r="L84" s="872"/>
      <c r="M84" s="873"/>
      <c r="N84" s="300">
        <f>SUM(N78:N83)</f>
        <v>483.05673669668329</v>
      </c>
    </row>
    <row r="85" spans="1:14" ht="15.75" thickBot="1">
      <c r="B85" s="33"/>
      <c r="C85" s="34"/>
      <c r="D85" s="34"/>
      <c r="E85" s="34"/>
      <c r="F85" s="34"/>
      <c r="G85" s="34"/>
      <c r="H85" s="34"/>
      <c r="I85" s="34"/>
      <c r="J85" s="34"/>
      <c r="K85" s="34"/>
      <c r="L85" s="34"/>
      <c r="M85" s="34"/>
      <c r="N85" s="35"/>
    </row>
    <row r="86" spans="1:14" ht="15.75" thickBot="1">
      <c r="B86" s="829" t="s">
        <v>967</v>
      </c>
      <c r="C86" s="830"/>
      <c r="D86" s="830"/>
      <c r="E86" s="830"/>
      <c r="F86" s="830"/>
      <c r="G86" s="830"/>
      <c r="H86" s="830"/>
      <c r="I86" s="830"/>
      <c r="J86" s="830"/>
      <c r="K86" s="830"/>
      <c r="L86" s="830"/>
      <c r="M86" s="831"/>
      <c r="N86" s="99">
        <f>N48+N62+N73+N84</f>
        <v>3129.244158226355</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4" t="s">
        <v>969</v>
      </c>
      <c r="C90" s="875"/>
      <c r="D90" s="875"/>
      <c r="E90" s="875"/>
      <c r="F90" s="875"/>
      <c r="G90" s="875"/>
      <c r="H90" s="875"/>
      <c r="I90" s="313"/>
      <c r="J90" s="333"/>
      <c r="K90" s="301" t="s">
        <v>970</v>
      </c>
      <c r="L90" s="876" t="s">
        <v>971</v>
      </c>
      <c r="M90" s="877"/>
      <c r="N90" s="302"/>
    </row>
    <row r="91" spans="1:14">
      <c r="B91" s="862" t="s">
        <v>972</v>
      </c>
      <c r="C91" s="863"/>
      <c r="D91" s="863"/>
      <c r="E91" s="863"/>
      <c r="F91" s="863"/>
      <c r="G91" s="863"/>
      <c r="H91" s="863"/>
      <c r="I91" s="87"/>
      <c r="J91" s="88"/>
      <c r="K91" s="303">
        <v>0.2</v>
      </c>
      <c r="L91" s="864">
        <f>N86*K91</f>
        <v>625.84883164527105</v>
      </c>
      <c r="M91" s="865"/>
      <c r="N91" s="51"/>
    </row>
    <row r="92" spans="1:14">
      <c r="B92" s="89" t="s">
        <v>973</v>
      </c>
      <c r="C92" s="90"/>
      <c r="D92" s="90"/>
      <c r="E92" s="90"/>
      <c r="F92" s="90"/>
      <c r="G92" s="90"/>
      <c r="H92" s="90"/>
      <c r="I92" s="87"/>
      <c r="J92" s="88"/>
      <c r="K92" s="303">
        <v>0.05</v>
      </c>
      <c r="L92" s="864">
        <f>N86*K92</f>
        <v>156.46220791131776</v>
      </c>
      <c r="M92" s="865"/>
      <c r="N92" s="51"/>
    </row>
    <row r="93" spans="1:14" ht="15.75" thickBot="1">
      <c r="B93" s="91" t="s">
        <v>974</v>
      </c>
      <c r="C93" s="92"/>
      <c r="D93" s="92"/>
      <c r="E93" s="92"/>
      <c r="F93" s="92"/>
      <c r="G93" s="92"/>
      <c r="H93" s="92"/>
      <c r="I93" s="93"/>
      <c r="J93" s="94"/>
      <c r="K93" s="304">
        <v>0.05</v>
      </c>
      <c r="L93" s="866">
        <f>N86*K93</f>
        <v>156.46220791131776</v>
      </c>
      <c r="M93" s="867"/>
      <c r="N93" s="51"/>
    </row>
    <row r="94" spans="1:14" ht="15.75" thickBot="1">
      <c r="B94" s="829" t="s">
        <v>953</v>
      </c>
      <c r="C94" s="830"/>
      <c r="D94" s="830"/>
      <c r="E94" s="830"/>
      <c r="F94" s="830"/>
      <c r="G94" s="830"/>
      <c r="H94" s="830"/>
      <c r="I94" s="830"/>
      <c r="J94" s="830"/>
      <c r="K94" s="830"/>
      <c r="L94" s="830"/>
      <c r="M94" s="831"/>
      <c r="N94" s="52">
        <f>L91+L92+L93</f>
        <v>938.77324746790669</v>
      </c>
    </row>
    <row r="95" spans="1:14" ht="15.75" thickBot="1">
      <c r="B95" s="33"/>
      <c r="C95" s="34"/>
      <c r="D95" s="34"/>
      <c r="E95" s="34"/>
      <c r="F95" s="34"/>
      <c r="G95" s="34"/>
      <c r="H95" s="34"/>
      <c r="I95" s="34"/>
      <c r="J95" s="34"/>
      <c r="K95" s="34"/>
      <c r="L95" s="34"/>
      <c r="M95" s="34"/>
      <c r="N95" s="35"/>
    </row>
    <row r="96" spans="1:14" ht="15.75" thickBot="1">
      <c r="A96" t="s">
        <v>2016</v>
      </c>
      <c r="B96" s="829" t="s">
        <v>975</v>
      </c>
      <c r="C96" s="830"/>
      <c r="D96" s="830"/>
      <c r="E96" s="830"/>
      <c r="F96" s="830"/>
      <c r="G96" s="830"/>
      <c r="H96" s="830"/>
      <c r="I96" s="830"/>
      <c r="J96" s="830"/>
      <c r="K96" s="830"/>
      <c r="L96" s="830"/>
      <c r="M96" s="831"/>
      <c r="N96" s="187">
        <f>N86+N94</f>
        <v>4068.0174056942615</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6" t="s">
        <v>2216</v>
      </c>
      <c r="C106" s="227"/>
      <c r="D106" s="227"/>
      <c r="E106" s="227"/>
      <c r="F106" s="227"/>
      <c r="G106" s="227"/>
      <c r="H106" s="227"/>
      <c r="I106" s="227"/>
      <c r="J106" s="227"/>
      <c r="K106" s="227"/>
      <c r="L106" s="227"/>
      <c r="M106" s="227"/>
      <c r="N106" s="228"/>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c r="B109" s="229"/>
      <c r="C109" s="230"/>
      <c r="D109" s="230"/>
      <c r="E109" s="230"/>
      <c r="F109" s="230"/>
      <c r="G109" s="230"/>
      <c r="H109" s="230"/>
      <c r="I109" s="230"/>
      <c r="J109" s="230"/>
      <c r="K109" s="230"/>
      <c r="L109" s="230"/>
      <c r="M109" s="230"/>
      <c r="N109" s="231"/>
    </row>
    <row r="110" spans="2:14" ht="15.75" thickBot="1">
      <c r="B110" s="232"/>
      <c r="C110" s="233"/>
      <c r="D110" s="233"/>
      <c r="E110" s="233"/>
      <c r="F110" s="233"/>
      <c r="G110" s="233"/>
      <c r="H110" s="233"/>
      <c r="I110" s="233"/>
      <c r="J110" s="233"/>
      <c r="K110" s="233"/>
      <c r="L110" s="233"/>
      <c r="M110" s="233"/>
      <c r="N110" s="234"/>
    </row>
    <row r="111" spans="2:14">
      <c r="B111" s="235"/>
      <c r="C111" s="236"/>
      <c r="D111" s="236"/>
      <c r="E111" s="236"/>
      <c r="F111" s="236"/>
      <c r="G111" s="236"/>
      <c r="H111" s="236"/>
      <c r="I111" s="236"/>
      <c r="J111" s="236"/>
      <c r="K111" s="236"/>
      <c r="L111" s="236"/>
      <c r="M111" s="236"/>
      <c r="N111" s="237"/>
    </row>
    <row r="112" spans="2:14">
      <c r="B112" s="221" t="s">
        <v>2217</v>
      </c>
      <c r="C112" s="31"/>
      <c r="D112" s="31"/>
      <c r="E112" s="31"/>
      <c r="F112" s="31"/>
      <c r="G112" s="31"/>
      <c r="H112" s="31"/>
      <c r="I112" s="31"/>
      <c r="J112" s="31"/>
      <c r="K112" s="31"/>
      <c r="L112" s="31"/>
      <c r="M112" s="31"/>
      <c r="N112" s="32"/>
    </row>
    <row r="113" spans="2:14" ht="15" customHeight="1">
      <c r="B113" s="832" t="s">
        <v>2218</v>
      </c>
      <c r="C113" s="833"/>
      <c r="D113" s="833"/>
      <c r="E113" s="833"/>
      <c r="F113" s="833"/>
      <c r="G113" s="833"/>
      <c r="H113" s="833"/>
      <c r="I113" s="833"/>
      <c r="J113" s="833"/>
      <c r="K113" s="833"/>
      <c r="L113" s="833"/>
      <c r="M113" s="833"/>
      <c r="N113" s="834"/>
    </row>
    <row r="114" spans="2:14" ht="15" customHeight="1">
      <c r="B114" s="832"/>
      <c r="C114" s="833"/>
      <c r="D114" s="833"/>
      <c r="E114" s="833"/>
      <c r="F114" s="833"/>
      <c r="G114" s="833"/>
      <c r="H114" s="833"/>
      <c r="I114" s="833"/>
      <c r="J114" s="833"/>
      <c r="K114" s="833"/>
      <c r="L114" s="833"/>
      <c r="M114" s="833"/>
      <c r="N114" s="834"/>
    </row>
    <row r="115" spans="2:14" ht="30" customHeight="1">
      <c r="B115" s="835" t="s">
        <v>2219</v>
      </c>
      <c r="C115" s="836"/>
      <c r="D115" s="836"/>
      <c r="E115" s="836"/>
      <c r="F115" s="836"/>
      <c r="G115" s="836"/>
      <c r="H115" s="836"/>
      <c r="I115" s="836"/>
      <c r="J115" s="836"/>
      <c r="K115" s="836"/>
      <c r="L115" s="836"/>
      <c r="M115" s="836"/>
      <c r="N115" s="837"/>
    </row>
    <row r="116" spans="2:14">
      <c r="B116" s="835"/>
      <c r="C116" s="836"/>
      <c r="D116" s="836"/>
      <c r="E116" s="836"/>
      <c r="F116" s="836"/>
      <c r="G116" s="836"/>
      <c r="H116" s="836"/>
      <c r="I116" s="836"/>
      <c r="J116" s="836"/>
      <c r="K116" s="836"/>
      <c r="L116" s="836"/>
      <c r="M116" s="836"/>
      <c r="N116" s="837"/>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330"/>
      <c r="C119" s="331"/>
      <c r="D119" s="331"/>
      <c r="E119" s="331"/>
      <c r="F119" s="331"/>
      <c r="G119" s="331"/>
      <c r="H119" s="331"/>
      <c r="I119" s="331"/>
      <c r="J119" s="331"/>
      <c r="K119" s="331"/>
      <c r="L119" s="331"/>
      <c r="M119" s="331"/>
      <c r="N119" s="332"/>
    </row>
    <row r="120" spans="2:14">
      <c r="B120" s="221"/>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5"/>
      <c r="K126" s="895"/>
      <c r="L126" s="895"/>
      <c r="M126" s="895"/>
      <c r="N126" s="896"/>
    </row>
    <row r="127" spans="2:14" ht="15.75" thickBot="1">
      <c r="B127" s="260" t="s">
        <v>2221</v>
      </c>
      <c r="C127" s="392"/>
      <c r="D127" s="392"/>
      <c r="E127" s="57"/>
      <c r="F127" s="57"/>
      <c r="G127" s="57"/>
      <c r="H127" s="57"/>
      <c r="I127" s="57"/>
      <c r="J127" s="897"/>
      <c r="K127" s="897"/>
      <c r="L127" s="897"/>
      <c r="M127" s="897"/>
      <c r="N127" s="898"/>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1092</v>
      </c>
      <c r="C31" s="81" t="s">
        <v>2039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112</v>
      </c>
      <c r="B36" s="878" t="str">
        <f>VLOOKUP(A36,EQUIPOS!A6:D154,3,FALSE)</f>
        <v xml:space="preserve">Aspersor manual
</v>
      </c>
      <c r="C36" s="879"/>
      <c r="D36" s="879"/>
      <c r="E36" s="879"/>
      <c r="F36" s="879"/>
      <c r="G36" s="879"/>
      <c r="H36" s="880"/>
      <c r="I36" s="266"/>
      <c r="J36" s="267"/>
      <c r="K36" s="268">
        <f>VLOOKUP(A36,EQUIPOS!A6:D163,4,FALSE)</f>
        <v>3641.6073693280064</v>
      </c>
      <c r="L36" s="269"/>
      <c r="M36" s="270">
        <v>6.25</v>
      </c>
      <c r="N36" s="271">
        <f t="shared" ref="N36:N41" si="0">K36/M36</f>
        <v>582.65717909248099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50</v>
      </c>
      <c r="N37" s="271">
        <f t="shared" si="0"/>
        <v>1040.4592483794304</v>
      </c>
    </row>
    <row r="38" spans="1:14">
      <c r="A38" t="s">
        <v>184</v>
      </c>
      <c r="B38" s="878" t="str">
        <f>VLOOKUP(A38,EQUIPOS!A8:D154,3,FALSE)</f>
        <v>Cortadora de pavimento, Máxima profundidad de corte: 160 mm. Capacidad de disco: desde 12´´ hasta 18´´ de diámetro. Peso operacional: 135 kg, 13.5 hp de potencia</v>
      </c>
      <c r="C38" s="879"/>
      <c r="D38" s="879"/>
      <c r="E38" s="879"/>
      <c r="F38" s="879"/>
      <c r="G38" s="879"/>
      <c r="H38" s="880"/>
      <c r="I38" s="266"/>
      <c r="J38" s="267"/>
      <c r="K38" s="268">
        <f>VLOOKUP(A38,EQUIPOS!A8:D165,4,FALSE)</f>
        <v>11202.624727301327</v>
      </c>
      <c r="L38" s="269"/>
      <c r="M38" s="270">
        <v>3.75</v>
      </c>
      <c r="N38" s="271">
        <f t="shared" si="0"/>
        <v>2987.3665939470206</v>
      </c>
    </row>
    <row r="39" spans="1:14">
      <c r="A39" t="s">
        <v>228</v>
      </c>
      <c r="B39" s="878" t="str">
        <f>VLOOKUP(A39,EQUIPOS!A9:D154,3,FALSE)</f>
        <v xml:space="preserve">Formaleta metálica (concreto hidráulico)
</v>
      </c>
      <c r="C39" s="879"/>
      <c r="D39" s="879"/>
      <c r="E39" s="879"/>
      <c r="F39" s="879"/>
      <c r="G39" s="879"/>
      <c r="H39" s="880"/>
      <c r="I39" s="266"/>
      <c r="J39" s="267"/>
      <c r="K39" s="268">
        <f>VLOOKUP(A39,EQUIPOS!A9:D166,4,FALSE)</f>
        <v>4682.0666177074372</v>
      </c>
      <c r="L39" s="269"/>
      <c r="M39" s="270">
        <v>6.25</v>
      </c>
      <c r="N39" s="271">
        <f t="shared" si="0"/>
        <v>749.13065883318995</v>
      </c>
    </row>
    <row r="40" spans="1:14">
      <c r="A40" t="s">
        <v>301</v>
      </c>
      <c r="B40" s="878" t="str">
        <f>VLOOKUP(A40,EQUIPOS!A10:D154,3,FALSE)</f>
        <v>Regla vibratoria, de longitud de 3 a 5 m, motor de 3600 rpm, potencia 6 HP</v>
      </c>
      <c r="C40" s="879"/>
      <c r="D40" s="879"/>
      <c r="E40" s="879"/>
      <c r="F40" s="879"/>
      <c r="G40" s="879"/>
      <c r="H40" s="880"/>
      <c r="I40" s="266"/>
      <c r="J40" s="267"/>
      <c r="K40" s="268">
        <f>VLOOKUP(A40,EQUIPOS!A10:D167,4,FALSE)</f>
        <v>11762.391802929462</v>
      </c>
      <c r="L40" s="269"/>
      <c r="M40" s="270">
        <v>6.25</v>
      </c>
      <c r="N40" s="271">
        <f t="shared" si="0"/>
        <v>1881.9826884687138</v>
      </c>
    </row>
    <row r="41" spans="1:14">
      <c r="A41" t="s">
        <v>363</v>
      </c>
      <c r="B41" s="878" t="str">
        <f>VLOOKUP(A41,EQUIPOS!A11:D155,3,FALSE)</f>
        <v>Vibrador de concreto, Motor de 3 hp a 18.000 rpm Mangueras de 4 mt</v>
      </c>
      <c r="C41" s="879"/>
      <c r="D41" s="879"/>
      <c r="E41" s="879"/>
      <c r="F41" s="879"/>
      <c r="G41" s="879"/>
      <c r="H41" s="880"/>
      <c r="I41" s="266"/>
      <c r="J41" s="267"/>
      <c r="K41" s="268">
        <f>VLOOKUP(A41,EQUIPOS!A11:D168,4,FALSE)</f>
        <v>7985.5247313121272</v>
      </c>
      <c r="L41" s="269"/>
      <c r="M41" s="270">
        <v>6.25</v>
      </c>
      <c r="N41" s="271">
        <f t="shared" si="0"/>
        <v>1277.6839570099403</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N83*M46</f>
        <v>1089.639417228816</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9608.9197429595915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s="144" t="s">
        <v>382</v>
      </c>
      <c r="B53" s="43" t="str">
        <f>VLOOKUP(A53,MATERIALES!A5:D373,3,FALSE)</f>
        <v>Barras de transferencia de carga (1'')</v>
      </c>
      <c r="C53" s="280"/>
      <c r="D53" s="280"/>
      <c r="E53" s="280"/>
      <c r="F53" s="280"/>
      <c r="G53" s="280"/>
      <c r="H53" s="280"/>
      <c r="I53" s="267"/>
      <c r="J53" s="223" t="str">
        <f>VLOOKUP(A53,MATERIALES!A7:D645,2,FALSE)</f>
        <v>kg</v>
      </c>
      <c r="K53" s="406">
        <v>6.1342592592592586</v>
      </c>
      <c r="L53" s="266"/>
      <c r="M53" s="401">
        <f>VLOOKUP(A53,MATERIALES!A5:D396,4,FALSE)</f>
        <v>5371.9345136986603</v>
      </c>
      <c r="N53" s="271">
        <f>K53*M53</f>
        <v>32952.83903079039</v>
      </c>
    </row>
    <row r="54" spans="1:14">
      <c r="A54" s="144" t="s">
        <v>384</v>
      </c>
      <c r="B54" s="43" t="str">
        <f>VLOOKUP(A54,MATERIALES!A6:D373,3,FALSE)</f>
        <v>Barras de unión de 1/2´´</v>
      </c>
      <c r="C54" s="280"/>
      <c r="D54" s="280"/>
      <c r="E54" s="280"/>
      <c r="F54" s="280"/>
      <c r="G54" s="280"/>
      <c r="H54" s="280"/>
      <c r="I54" s="267"/>
      <c r="J54" s="223" t="str">
        <f>VLOOKUP(A54,MATERIALES!A8:D646,2,FALSE)</f>
        <v>kg</v>
      </c>
      <c r="K54" s="281">
        <v>0.37037037037037041</v>
      </c>
      <c r="L54" s="266"/>
      <c r="M54" s="401">
        <f>VLOOKUP(A54,MATERIALES!A6:D397,4,FALSE)</f>
        <v>5080.9547275399827</v>
      </c>
      <c r="N54" s="271">
        <f>K54*M54</f>
        <v>1881.8350842740679</v>
      </c>
    </row>
    <row r="55" spans="1:14">
      <c r="A55" s="144" t="s">
        <v>417</v>
      </c>
      <c r="B55" s="43" t="str">
        <f>VLOOKUP(A55,MATERIALES!A6:D373,3,FALSE)</f>
        <v>Cintilla De Poliuretano (Sikarod) (Pavimentos De Concreto Hidráulico)</v>
      </c>
      <c r="C55" s="280"/>
      <c r="D55" s="280"/>
      <c r="E55" s="280"/>
      <c r="F55" s="280"/>
      <c r="G55" s="280"/>
      <c r="H55" s="280"/>
      <c r="I55" s="267"/>
      <c r="J55" s="223" t="str">
        <f>VLOOKUP(A55,MATERIALES!A9:D647,2,FALSE)</f>
        <v>m</v>
      </c>
      <c r="K55" s="281">
        <v>1.1111111111111112</v>
      </c>
      <c r="L55" s="266"/>
      <c r="M55" s="401">
        <f>VLOOKUP(A55,MATERIALES!A6:D398,4,FALSE)</f>
        <v>1137.8202602600954</v>
      </c>
      <c r="N55" s="271">
        <f>K55*M55</f>
        <v>1264.2447336223283</v>
      </c>
    </row>
    <row r="56" spans="1:14">
      <c r="A56" s="144" t="s">
        <v>646</v>
      </c>
      <c r="B56" s="43" t="str">
        <f>VLOOKUP(A56,MATERIALES!A6:D373,3,FALSE)</f>
        <v>Sello de silicona o sellador autonivelante</v>
      </c>
      <c r="C56" s="280"/>
      <c r="D56" s="280"/>
      <c r="E56" s="280"/>
      <c r="F56" s="280"/>
      <c r="G56" s="280"/>
      <c r="H56" s="280"/>
      <c r="I56" s="267"/>
      <c r="J56" s="223" t="str">
        <f>VLOOKUP(A56,MATERIALES!A10:D648,2,FALSE)</f>
        <v>m</v>
      </c>
      <c r="K56" s="281">
        <v>1.1111111111111112</v>
      </c>
      <c r="L56" s="266"/>
      <c r="M56" s="401">
        <f>VLOOKUP(A56,MATERIALES!A6:D399,4,FALSE)</f>
        <v>5148.1039089612168</v>
      </c>
      <c r="N56" s="271">
        <f>K56*M56</f>
        <v>5720.1154544013525</v>
      </c>
    </row>
    <row r="57" spans="1:14">
      <c r="A57" s="144" t="s">
        <v>778</v>
      </c>
      <c r="B57" s="911" t="str">
        <f>VLOOKUP(A57,MATERIALES!A7:D373,3,FALSE)</f>
        <v>Antisol blanco (presentación 20 kg)</v>
      </c>
      <c r="C57" s="912" t="e">
        <f>VLOOKUP(B57,MATERIALES!B7:E373,3,FALSE)</f>
        <v>#N/A</v>
      </c>
      <c r="D57" s="912" t="e">
        <f>VLOOKUP(C57,MATERIALES!C7:F373,3,FALSE)</f>
        <v>#N/A</v>
      </c>
      <c r="E57" s="912" t="e">
        <f>VLOOKUP(D57,MATERIALES!D7:G373,3,FALSE)</f>
        <v>#N/A</v>
      </c>
      <c r="F57" s="912" t="e">
        <f>VLOOKUP(E57,MATERIALES!E7:H373,3,FALSE)</f>
        <v>#N/A</v>
      </c>
      <c r="G57" s="912" t="e">
        <f>VLOOKUP(F57,MATERIALES!F7:I373,3,FALSE)</f>
        <v>#N/A</v>
      </c>
      <c r="H57" s="912" t="e">
        <f>VLOOKUP(G57,MATERIALES!G7:J373,3,FALSE)</f>
        <v>#N/A</v>
      </c>
      <c r="I57" s="912" t="e">
        <f>VLOOKUP(H57,MATERIALES!H7:K373,3,FALSE)</f>
        <v>#N/A</v>
      </c>
      <c r="J57" s="310" t="str">
        <f>VLOOKUP(A57,MATERIALES!A11:D649,2,FALSE)</f>
        <v>kg</v>
      </c>
      <c r="K57" s="44">
        <v>1.1200000000000001</v>
      </c>
      <c r="L57" s="916">
        <f>VLOOKUP(A57,MATERIALES!A4:D373,4,FALSE)</f>
        <v>6611.6701538707875</v>
      </c>
      <c r="M57" s="917"/>
      <c r="N57" s="271">
        <f>K57*L57</f>
        <v>7405.070572335283</v>
      </c>
    </row>
    <row r="58" spans="1:14">
      <c r="A58" s="144" t="s">
        <v>838</v>
      </c>
      <c r="B58" s="315" t="str">
        <f>VLOOKUP(A58,MATERIALES!A8:D373,3,FALSE)</f>
        <v>Concreto hidráulico para pavimento MR-43</v>
      </c>
      <c r="C58" s="316"/>
      <c r="D58" s="316"/>
      <c r="E58" s="316"/>
      <c r="F58" s="316"/>
      <c r="G58" s="316"/>
      <c r="H58" s="316"/>
      <c r="I58" s="316"/>
      <c r="J58" s="310" t="str">
        <f>VLOOKUP(A58,MATERIALES!A11:D650,2,FALSE)</f>
        <v>m3</v>
      </c>
      <c r="K58" s="44">
        <v>1.01</v>
      </c>
      <c r="L58" s="317"/>
      <c r="M58" s="413">
        <f>VLOOKUP(A58,MATERIALES!A8:D401,4,FALSE)</f>
        <v>516691.32591521239</v>
      </c>
      <c r="N58" s="271">
        <f>K58*M58</f>
        <v>521858.23917436454</v>
      </c>
    </row>
    <row r="59" spans="1:14">
      <c r="B59" s="315"/>
      <c r="C59" s="316"/>
      <c r="D59" s="316"/>
      <c r="E59" s="316"/>
      <c r="F59" s="316"/>
      <c r="G59" s="316"/>
      <c r="H59" s="316"/>
      <c r="I59" s="316"/>
      <c r="J59" s="44"/>
      <c r="K59" s="44"/>
      <c r="L59" s="317"/>
      <c r="M59" s="318"/>
      <c r="N59" s="45"/>
    </row>
    <row r="60" spans="1:14" ht="15.75" thickBot="1">
      <c r="B60" s="308"/>
      <c r="C60" s="309"/>
      <c r="D60" s="309"/>
      <c r="E60" s="309"/>
      <c r="F60" s="309"/>
      <c r="G60" s="309"/>
      <c r="H60" s="309"/>
      <c r="I60" s="309"/>
      <c r="J60" s="126"/>
      <c r="K60" s="126"/>
      <c r="L60" s="324"/>
      <c r="M60" s="323"/>
      <c r="N60" s="127"/>
    </row>
    <row r="61" spans="1:14" ht="15.75" thickBot="1">
      <c r="B61" s="829" t="s">
        <v>953</v>
      </c>
      <c r="C61" s="830"/>
      <c r="D61" s="830"/>
      <c r="E61" s="830"/>
      <c r="F61" s="830"/>
      <c r="G61" s="830"/>
      <c r="H61" s="830"/>
      <c r="I61" s="830"/>
      <c r="J61" s="830"/>
      <c r="K61" s="830"/>
      <c r="L61" s="830"/>
      <c r="M61" s="831"/>
      <c r="N61" s="393">
        <f>SUM(N53:N60)</f>
        <v>571082.34404978796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15" t="s">
        <v>961</v>
      </c>
      <c r="M65" s="894"/>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916">
        <f>VLOOKUP(A66,TRANSPORTE!A5:D117,4,FALSE)</f>
        <v>1444.5959348519261</v>
      </c>
      <c r="M66" s="917"/>
      <c r="N66" s="286">
        <f>K66*L66</f>
        <v>1459.0418942004453</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907"/>
      <c r="M71" s="908"/>
      <c r="N71" s="127"/>
    </row>
    <row r="72" spans="1:15" ht="15.75" thickBot="1">
      <c r="B72" s="918" t="s">
        <v>953</v>
      </c>
      <c r="C72" s="872"/>
      <c r="D72" s="872"/>
      <c r="E72" s="872"/>
      <c r="F72" s="872"/>
      <c r="G72" s="872"/>
      <c r="H72" s="872"/>
      <c r="I72" s="872"/>
      <c r="J72" s="872"/>
      <c r="K72" s="872"/>
      <c r="L72" s="872"/>
      <c r="M72" s="873"/>
      <c r="N72" s="104">
        <f>N66+N67+N68+N69+N70</f>
        <v>1459.0418942004453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8" t="s">
        <v>963</v>
      </c>
      <c r="C76" s="869"/>
      <c r="D76" s="869"/>
      <c r="E76" s="869"/>
      <c r="F76" s="869"/>
      <c r="G76" s="869"/>
      <c r="H76" s="869"/>
      <c r="I76" s="73" t="s">
        <v>964</v>
      </c>
      <c r="J76" s="75" t="s">
        <v>1410</v>
      </c>
      <c r="K76" s="74" t="s">
        <v>966</v>
      </c>
      <c r="L76" s="870" t="s">
        <v>950</v>
      </c>
      <c r="M76" s="871"/>
      <c r="N76" s="98" t="s">
        <v>951</v>
      </c>
    </row>
    <row r="77" spans="1:15">
      <c r="A77" s="145" t="s">
        <v>17</v>
      </c>
      <c r="B77" s="49" t="str">
        <f>VLOOKUP(A77,'MANO DE OBRA'!A8:D68,3,FALSE)</f>
        <v>Obrero (7)</v>
      </c>
      <c r="C77" s="47"/>
      <c r="D77" s="47"/>
      <c r="E77" s="47"/>
      <c r="F77" s="47"/>
      <c r="G77" s="47"/>
      <c r="H77" s="47"/>
      <c r="I77" s="291">
        <f>K77/J77*100</f>
        <v>236828.89999999997</v>
      </c>
      <c r="J77" s="292">
        <v>185</v>
      </c>
      <c r="K77" s="293">
        <f>VLOOKUP(A77,'MANO DE OBRA'!A8:D99,4,FALSE)</f>
        <v>438133.46499999997</v>
      </c>
      <c r="L77" s="50"/>
      <c r="M77" s="294">
        <v>50</v>
      </c>
      <c r="N77" s="394">
        <f>K77/M77</f>
        <v>8762.6692999999996</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905"/>
      <c r="C82" s="906"/>
      <c r="D82" s="906"/>
      <c r="E82" s="906"/>
      <c r="F82" s="906"/>
      <c r="G82" s="906"/>
      <c r="H82" s="906"/>
      <c r="I82" s="126"/>
      <c r="J82" s="126"/>
      <c r="K82" s="126"/>
      <c r="L82" s="919"/>
      <c r="M82" s="919"/>
      <c r="N82" s="127"/>
    </row>
    <row r="83" spans="1:14" ht="15.75" thickBot="1">
      <c r="B83" s="918" t="s">
        <v>953</v>
      </c>
      <c r="C83" s="872"/>
      <c r="D83" s="872"/>
      <c r="E83" s="872"/>
      <c r="F83" s="872"/>
      <c r="G83" s="872"/>
      <c r="H83" s="872"/>
      <c r="I83" s="872"/>
      <c r="J83" s="872"/>
      <c r="K83" s="872"/>
      <c r="L83" s="872"/>
      <c r="M83" s="873"/>
      <c r="N83" s="459">
        <f>SUM(N77:N82)</f>
        <v>10896.394172288159</v>
      </c>
    </row>
    <row r="84" spans="1:14" ht="15.75" thickBot="1">
      <c r="B84" s="33"/>
      <c r="C84" s="34"/>
      <c r="D84" s="34"/>
      <c r="E84" s="34"/>
      <c r="F84" s="34"/>
      <c r="G84" s="34"/>
      <c r="H84" s="34"/>
      <c r="I84" s="34"/>
      <c r="J84" s="34"/>
      <c r="K84" s="34"/>
      <c r="L84" s="34"/>
      <c r="M84" s="34"/>
      <c r="N84" s="35"/>
    </row>
    <row r="85" spans="1:14" ht="15.75" thickBot="1">
      <c r="B85" s="829" t="s">
        <v>967</v>
      </c>
      <c r="C85" s="830"/>
      <c r="D85" s="830"/>
      <c r="E85" s="830"/>
      <c r="F85" s="830"/>
      <c r="G85" s="830"/>
      <c r="H85" s="830"/>
      <c r="I85" s="830"/>
      <c r="J85" s="830"/>
      <c r="K85" s="830"/>
      <c r="L85" s="830"/>
      <c r="M85" s="831"/>
      <c r="N85" s="99">
        <f>N48+N61+N72+N83</f>
        <v>593046.69985923613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4" t="s">
        <v>969</v>
      </c>
      <c r="C89" s="875"/>
      <c r="D89" s="875"/>
      <c r="E89" s="875"/>
      <c r="F89" s="875"/>
      <c r="G89" s="875"/>
      <c r="H89" s="875"/>
      <c r="I89" s="313"/>
      <c r="J89" s="333"/>
      <c r="K89" s="301" t="s">
        <v>970</v>
      </c>
      <c r="L89" s="876" t="s">
        <v>971</v>
      </c>
      <c r="M89" s="877"/>
      <c r="N89" s="302"/>
    </row>
    <row r="90" spans="1:14">
      <c r="B90" s="862" t="s">
        <v>972</v>
      </c>
      <c r="C90" s="863"/>
      <c r="D90" s="863"/>
      <c r="E90" s="863"/>
      <c r="F90" s="863"/>
      <c r="G90" s="863"/>
      <c r="H90" s="863"/>
      <c r="I90" s="87"/>
      <c r="J90" s="88"/>
      <c r="K90" s="303">
        <v>0.2</v>
      </c>
      <c r="L90" s="864">
        <f>N85*K90</f>
        <v>118609.33997184724</v>
      </c>
      <c r="M90" s="865"/>
      <c r="N90" s="51"/>
    </row>
    <row r="91" spans="1:14">
      <c r="B91" s="89" t="s">
        <v>973</v>
      </c>
      <c r="C91" s="90"/>
      <c r="D91" s="90"/>
      <c r="E91" s="90"/>
      <c r="F91" s="90"/>
      <c r="G91" s="90"/>
      <c r="H91" s="90"/>
      <c r="I91" s="87"/>
      <c r="J91" s="88"/>
      <c r="K91" s="303">
        <v>0.05</v>
      </c>
      <c r="L91" s="864">
        <f>N85*K91</f>
        <v>29652.334992961809</v>
      </c>
      <c r="M91" s="865"/>
      <c r="N91" s="51"/>
    </row>
    <row r="92" spans="1:14" ht="15.75" thickBot="1">
      <c r="B92" s="91" t="s">
        <v>974</v>
      </c>
      <c r="C92" s="92"/>
      <c r="D92" s="92"/>
      <c r="E92" s="92"/>
      <c r="F92" s="92"/>
      <c r="G92" s="92"/>
      <c r="H92" s="92"/>
      <c r="I92" s="93"/>
      <c r="J92" s="94"/>
      <c r="K92" s="304">
        <v>0.05</v>
      </c>
      <c r="L92" s="866">
        <f>N85*K92</f>
        <v>29652.334992961809</v>
      </c>
      <c r="M92" s="867"/>
      <c r="N92" s="51"/>
    </row>
    <row r="93" spans="1:14" ht="15.75" thickBot="1">
      <c r="B93" s="829" t="s">
        <v>953</v>
      </c>
      <c r="C93" s="830"/>
      <c r="D93" s="830"/>
      <c r="E93" s="830"/>
      <c r="F93" s="830"/>
      <c r="G93" s="830"/>
      <c r="H93" s="830"/>
      <c r="I93" s="830"/>
      <c r="J93" s="830"/>
      <c r="K93" s="830"/>
      <c r="L93" s="830"/>
      <c r="M93" s="831"/>
      <c r="N93" s="52">
        <f>L90+L91+L92</f>
        <v>177914.00995777085</v>
      </c>
    </row>
    <row r="94" spans="1:14" ht="15.75" thickBot="1">
      <c r="B94" s="33"/>
      <c r="C94" s="34"/>
      <c r="D94" s="34"/>
      <c r="E94" s="34"/>
      <c r="F94" s="34"/>
      <c r="G94" s="34"/>
      <c r="H94" s="34"/>
      <c r="I94" s="34"/>
      <c r="J94" s="34"/>
      <c r="K94" s="34"/>
      <c r="L94" s="34"/>
      <c r="M94" s="34"/>
      <c r="N94" s="35"/>
    </row>
    <row r="95" spans="1:14" ht="15.75" thickBot="1">
      <c r="A95" t="s">
        <v>2016</v>
      </c>
      <c r="B95" s="829" t="s">
        <v>975</v>
      </c>
      <c r="C95" s="830"/>
      <c r="D95" s="830"/>
      <c r="E95" s="830"/>
      <c r="F95" s="830"/>
      <c r="G95" s="830"/>
      <c r="H95" s="830"/>
      <c r="I95" s="830"/>
      <c r="J95" s="830"/>
      <c r="K95" s="830"/>
      <c r="L95" s="830"/>
      <c r="M95" s="831"/>
      <c r="N95" s="187">
        <f>N85+N93</f>
        <v>770960.70981700695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32" t="s">
        <v>2218</v>
      </c>
      <c r="C112" s="833"/>
      <c r="D112" s="833"/>
      <c r="E112" s="833"/>
      <c r="F112" s="833"/>
      <c r="G112" s="833"/>
      <c r="H112" s="833"/>
      <c r="I112" s="833"/>
      <c r="J112" s="833"/>
      <c r="K112" s="833"/>
      <c r="L112" s="833"/>
      <c r="M112" s="833"/>
      <c r="N112" s="834"/>
    </row>
    <row r="113" spans="2:14" ht="15" customHeight="1">
      <c r="B113" s="832"/>
      <c r="C113" s="833"/>
      <c r="D113" s="833"/>
      <c r="E113" s="833"/>
      <c r="F113" s="833"/>
      <c r="G113" s="833"/>
      <c r="H113" s="833"/>
      <c r="I113" s="833"/>
      <c r="J113" s="833"/>
      <c r="K113" s="833"/>
      <c r="L113" s="833"/>
      <c r="M113" s="833"/>
      <c r="N113" s="834"/>
    </row>
    <row r="114" spans="2:14" ht="30" customHeight="1">
      <c r="B114" s="835" t="s">
        <v>2219</v>
      </c>
      <c r="C114" s="836"/>
      <c r="D114" s="836"/>
      <c r="E114" s="836"/>
      <c r="F114" s="836"/>
      <c r="G114" s="836"/>
      <c r="H114" s="836"/>
      <c r="I114" s="836"/>
      <c r="J114" s="836"/>
      <c r="K114" s="836"/>
      <c r="L114" s="836"/>
      <c r="M114" s="836"/>
      <c r="N114" s="837"/>
    </row>
    <row r="115" spans="2:14">
      <c r="B115" s="835"/>
      <c r="C115" s="836"/>
      <c r="D115" s="836"/>
      <c r="E115" s="836"/>
      <c r="F115" s="836"/>
      <c r="G115" s="836"/>
      <c r="H115" s="836"/>
      <c r="I115" s="836"/>
      <c r="J115" s="836"/>
      <c r="K115" s="836"/>
      <c r="L115" s="836"/>
      <c r="M115" s="836"/>
      <c r="N115" s="837"/>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5"/>
      <c r="K125" s="895"/>
      <c r="L125" s="895"/>
      <c r="M125" s="895"/>
      <c r="N125" s="896"/>
    </row>
    <row r="126" spans="2:14" ht="15.75" customHeight="1" thickBot="1">
      <c r="B126" s="260" t="s">
        <v>2221</v>
      </c>
      <c r="C126" s="392"/>
      <c r="D126" s="392"/>
      <c r="E126" s="57"/>
      <c r="F126" s="57"/>
      <c r="G126" s="57"/>
      <c r="H126" s="57"/>
      <c r="I126" s="57"/>
      <c r="J126" s="897"/>
      <c r="K126" s="897"/>
      <c r="L126" s="897"/>
      <c r="M126" s="897"/>
      <c r="N126" s="898"/>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5.75" hidden="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1624</v>
      </c>
      <c r="C31" s="81" t="s">
        <v>1623</v>
      </c>
      <c r="D31" s="82"/>
      <c r="E31" s="82"/>
      <c r="F31" s="82"/>
      <c r="G31" s="82"/>
      <c r="H31" s="82"/>
      <c r="I31" s="82"/>
      <c r="J31" s="83"/>
      <c r="K31" s="307"/>
      <c r="L31" s="305" t="s">
        <v>387</v>
      </c>
      <c r="M31" s="202"/>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112</v>
      </c>
      <c r="B36" s="878" t="str">
        <f>VLOOKUP(A36,EQUIPOS!A6:D154,3,FALSE)</f>
        <v xml:space="preserve">Aspersor manual
</v>
      </c>
      <c r="C36" s="879"/>
      <c r="D36" s="879"/>
      <c r="E36" s="879"/>
      <c r="F36" s="879"/>
      <c r="G36" s="879"/>
      <c r="H36" s="880"/>
      <c r="I36" s="266"/>
      <c r="J36" s="267"/>
      <c r="K36" s="268">
        <f>VLOOKUP(A36,EQUIPOS!A6:D163,4,FALSE)</f>
        <v>3641.6073693280064</v>
      </c>
      <c r="L36" s="269"/>
      <c r="M36" s="270">
        <v>6.25</v>
      </c>
      <c r="N36" s="271">
        <f t="shared" ref="N36:N41" si="0">K36/M36</f>
        <v>582.65717909248099</v>
      </c>
    </row>
    <row r="37" spans="1:14">
      <c r="A37" s="113" t="s">
        <v>176</v>
      </c>
      <c r="B37" s="878" t="str">
        <f>VLOOKUP(A37,EQUIPOS!A7:D154,3,FALSE)</f>
        <v xml:space="preserve">Compresor (barrido y soplado)
</v>
      </c>
      <c r="C37" s="879"/>
      <c r="D37" s="879"/>
      <c r="E37" s="879"/>
      <c r="F37" s="879"/>
      <c r="G37" s="879"/>
      <c r="H37" s="880"/>
      <c r="I37" s="266"/>
      <c r="J37" s="267"/>
      <c r="K37" s="268">
        <f>VLOOKUP(A37,EQUIPOS!A7:D164,4,FALSE)</f>
        <v>52022.962418971518</v>
      </c>
      <c r="L37" s="269"/>
      <c r="M37" s="270">
        <v>50</v>
      </c>
      <c r="N37" s="271">
        <f t="shared" si="0"/>
        <v>1040.4592483794304</v>
      </c>
    </row>
    <row r="38" spans="1:14">
      <c r="A38" t="s">
        <v>184</v>
      </c>
      <c r="B38" s="878" t="str">
        <f>VLOOKUP(A38,EQUIPOS!A8:D154,3,FALSE)</f>
        <v>Cortadora de pavimento, Máxima profundidad de corte: 160 mm. Capacidad de disco: desde 12´´ hasta 18´´ de diámetro. Peso operacional: 135 kg, 13.5 hp de potencia</v>
      </c>
      <c r="C38" s="879"/>
      <c r="D38" s="879"/>
      <c r="E38" s="879"/>
      <c r="F38" s="879"/>
      <c r="G38" s="879"/>
      <c r="H38" s="880"/>
      <c r="I38" s="266"/>
      <c r="J38" s="267"/>
      <c r="K38" s="268">
        <f>VLOOKUP(A38,EQUIPOS!A8:D165,4,FALSE)</f>
        <v>11202.624727301327</v>
      </c>
      <c r="L38" s="269"/>
      <c r="M38" s="270">
        <v>3.75</v>
      </c>
      <c r="N38" s="271">
        <f t="shared" si="0"/>
        <v>2987.3665939470206</v>
      </c>
    </row>
    <row r="39" spans="1:14">
      <c r="A39" t="s">
        <v>228</v>
      </c>
      <c r="B39" s="878" t="str">
        <f>VLOOKUP(A39,EQUIPOS!A9:D154,3,FALSE)</f>
        <v xml:space="preserve">Formaleta metálica (concreto hidráulico)
</v>
      </c>
      <c r="C39" s="879"/>
      <c r="D39" s="879"/>
      <c r="E39" s="879"/>
      <c r="F39" s="879"/>
      <c r="G39" s="879"/>
      <c r="H39" s="880"/>
      <c r="I39" s="266"/>
      <c r="J39" s="267"/>
      <c r="K39" s="268">
        <f>VLOOKUP(A39,EQUIPOS!A9:D166,4,FALSE)</f>
        <v>4682.0666177074372</v>
      </c>
      <c r="L39" s="269"/>
      <c r="M39" s="270">
        <v>6.25</v>
      </c>
      <c r="N39" s="271">
        <f t="shared" si="0"/>
        <v>749.13065883318995</v>
      </c>
    </row>
    <row r="40" spans="1:14">
      <c r="A40" t="s">
        <v>301</v>
      </c>
      <c r="B40" s="878" t="str">
        <f>VLOOKUP(A40,EQUIPOS!A10:D154,3,FALSE)</f>
        <v>Regla vibratoria, de longitud de 3 a 5 m, motor de 3600 rpm, potencia 6 HP</v>
      </c>
      <c r="C40" s="879"/>
      <c r="D40" s="879"/>
      <c r="E40" s="879"/>
      <c r="F40" s="879"/>
      <c r="G40" s="879"/>
      <c r="H40" s="880"/>
      <c r="I40" s="266"/>
      <c r="J40" s="267"/>
      <c r="K40" s="268">
        <f>VLOOKUP(A40,EQUIPOS!A10:D167,4,FALSE)</f>
        <v>11762.391802929462</v>
      </c>
      <c r="L40" s="269"/>
      <c r="M40" s="270">
        <v>6.25</v>
      </c>
      <c r="N40" s="271">
        <f t="shared" si="0"/>
        <v>1881.9826884687138</v>
      </c>
    </row>
    <row r="41" spans="1:14">
      <c r="A41" t="s">
        <v>363</v>
      </c>
      <c r="B41" s="878" t="str">
        <f>VLOOKUP(A41,EQUIPOS!A11:D155,3,FALSE)</f>
        <v>Vibrador de concreto, Motor de 3 hp a 18.000 rpm Mangueras de 4 mt</v>
      </c>
      <c r="C41" s="879"/>
      <c r="D41" s="879"/>
      <c r="E41" s="879"/>
      <c r="F41" s="879"/>
      <c r="G41" s="879"/>
      <c r="H41" s="880"/>
      <c r="I41" s="266"/>
      <c r="J41" s="267"/>
      <c r="K41" s="268">
        <f>VLOOKUP(A41,EQUIPOS!A11:D168,4,FALSE)</f>
        <v>7985.5247313121272</v>
      </c>
      <c r="L41" s="269"/>
      <c r="M41" s="270">
        <v>6.25</v>
      </c>
      <c r="N41" s="271">
        <f t="shared" si="0"/>
        <v>1277.6839570099403</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78"/>
      <c r="C44" s="879"/>
      <c r="D44" s="879"/>
      <c r="E44" s="879"/>
      <c r="F44" s="879"/>
      <c r="G44" s="879"/>
      <c r="H44" s="880"/>
      <c r="I44" s="881"/>
      <c r="J44" s="882"/>
      <c r="K44" s="268"/>
      <c r="L44" s="883"/>
      <c r="M44" s="884"/>
      <c r="N44" s="271"/>
    </row>
    <row r="45" spans="1:14">
      <c r="B45" s="878"/>
      <c r="C45" s="879"/>
      <c r="D45" s="879"/>
      <c r="E45" s="885"/>
      <c r="F45" s="879"/>
      <c r="G45" s="879"/>
      <c r="H45" s="880"/>
      <c r="I45" s="36"/>
      <c r="J45" s="37"/>
      <c r="K45" s="273"/>
      <c r="L45" s="275"/>
      <c r="M45" s="276"/>
      <c r="N45" s="277"/>
    </row>
    <row r="46" spans="1:14">
      <c r="B46" s="886" t="s">
        <v>952</v>
      </c>
      <c r="C46" s="887"/>
      <c r="D46" s="887"/>
      <c r="E46" s="38"/>
      <c r="F46" s="39"/>
      <c r="G46" s="39"/>
      <c r="H46" s="40"/>
      <c r="I46" s="36"/>
      <c r="J46" s="37"/>
      <c r="K46" s="278"/>
      <c r="L46" s="275"/>
      <c r="M46" s="400">
        <v>0.1</v>
      </c>
      <c r="N46" s="343">
        <f>N83*M46</f>
        <v>1089.639417228816</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SUM(N36:N47)</f>
        <v>9608.9197429595915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s="144" t="s">
        <v>382</v>
      </c>
      <c r="B53" s="43" t="str">
        <f>VLOOKUP(A53,MATERIALES!A5:D373,3,FALSE)</f>
        <v>Barras de transferencia de carga (1'')</v>
      </c>
      <c r="C53" s="280"/>
      <c r="D53" s="280"/>
      <c r="E53" s="280"/>
      <c r="F53" s="280"/>
      <c r="G53" s="280"/>
      <c r="H53" s="280"/>
      <c r="I53" s="267"/>
      <c r="J53" s="223" t="s">
        <v>377</v>
      </c>
      <c r="K53" s="281">
        <v>6.1342592592592586</v>
      </c>
      <c r="L53" s="266"/>
      <c r="M53" s="401">
        <f>VLOOKUP(A53,MATERIALES!A5:D396,4,FALSE)</f>
        <v>5371.9345136986603</v>
      </c>
      <c r="N53" s="271">
        <f>K53*M53</f>
        <v>32952.83903079039</v>
      </c>
    </row>
    <row r="54" spans="1:14">
      <c r="A54" s="144" t="s">
        <v>751</v>
      </c>
      <c r="B54" s="43" t="str">
        <f>VLOOKUP(A54,MATERIALES!A6:D373,3,FALSE)</f>
        <v>Aditivo Acelerante de Fraguado</v>
      </c>
      <c r="C54" s="280"/>
      <c r="D54" s="280"/>
      <c r="E54" s="280"/>
      <c r="F54" s="280"/>
      <c r="G54" s="280"/>
      <c r="H54" s="280"/>
      <c r="I54" s="267"/>
      <c r="J54" s="223" t="s">
        <v>377</v>
      </c>
      <c r="K54" s="281">
        <v>1.1200000000000001</v>
      </c>
      <c r="L54" s="266"/>
      <c r="M54" s="401">
        <f>VLOOKUP(A54,MATERIALES!A6:D397,4,FALSE)</f>
        <v>6776.5716408650042</v>
      </c>
      <c r="N54" s="271">
        <f>K54*M54</f>
        <v>7589.7602377688054</v>
      </c>
    </row>
    <row r="55" spans="1:14">
      <c r="A55" s="144" t="s">
        <v>384</v>
      </c>
      <c r="B55" s="43" t="str">
        <f>VLOOKUP(A55,MATERIALES!A6:D373,3,FALSE)</f>
        <v>Barras de unión de 1/2´´</v>
      </c>
      <c r="C55" s="280"/>
      <c r="D55" s="280"/>
      <c r="E55" s="280"/>
      <c r="F55" s="280"/>
      <c r="G55" s="280"/>
      <c r="H55" s="280"/>
      <c r="I55" s="267"/>
      <c r="J55" s="223" t="s">
        <v>377</v>
      </c>
      <c r="K55" s="281">
        <v>0.37037037037037041</v>
      </c>
      <c r="L55" s="266"/>
      <c r="M55" s="401">
        <f>VLOOKUP(A55,MATERIALES!A6:D398,4,FALSE)</f>
        <v>5080.9547275399827</v>
      </c>
      <c r="N55" s="271">
        <f>K55*M55</f>
        <v>1881.8350842740679</v>
      </c>
    </row>
    <row r="56" spans="1:14">
      <c r="A56" s="144" t="s">
        <v>417</v>
      </c>
      <c r="B56" s="43" t="str">
        <f>VLOOKUP(A56,MATERIALES!A6:D373,3,FALSE)</f>
        <v>Cintilla De Poliuretano (Sikarod) (Pavimentos De Concreto Hidráulico)</v>
      </c>
      <c r="C56" s="280"/>
      <c r="D56" s="280"/>
      <c r="E56" s="280"/>
      <c r="F56" s="280"/>
      <c r="G56" s="280"/>
      <c r="H56" s="280"/>
      <c r="I56" s="267"/>
      <c r="J56" s="223" t="s">
        <v>144</v>
      </c>
      <c r="K56" s="281">
        <v>1.1111111111111112</v>
      </c>
      <c r="L56" s="266"/>
      <c r="M56" s="401">
        <f>VLOOKUP(A56,MATERIALES!A6:D399,4,FALSE)</f>
        <v>1137.8202602600954</v>
      </c>
      <c r="N56" s="271">
        <f>K56*M56</f>
        <v>1264.2447336223283</v>
      </c>
    </row>
    <row r="57" spans="1:14">
      <c r="A57" s="144" t="s">
        <v>646</v>
      </c>
      <c r="B57" s="911" t="str">
        <f>VLOOKUP(A57,MATERIALES!A7:D373,3,FALSE)</f>
        <v>Sello de silicona o sellador autonivelante</v>
      </c>
      <c r="C57" s="912" t="e">
        <f>VLOOKUP(B57,MATERIALES!B7:E373,3,FALSE)</f>
        <v>#N/A</v>
      </c>
      <c r="D57" s="912" t="e">
        <f>VLOOKUP(C57,MATERIALES!C7:F373,3,FALSE)</f>
        <v>#N/A</v>
      </c>
      <c r="E57" s="912" t="e">
        <f>VLOOKUP(D57,MATERIALES!D7:G373,3,FALSE)</f>
        <v>#N/A</v>
      </c>
      <c r="F57" s="912" t="e">
        <f>VLOOKUP(E57,MATERIALES!E7:H373,3,FALSE)</f>
        <v>#N/A</v>
      </c>
      <c r="G57" s="912" t="e">
        <f>VLOOKUP(F57,MATERIALES!F7:I373,3,FALSE)</f>
        <v>#N/A</v>
      </c>
      <c r="H57" s="912" t="e">
        <f>VLOOKUP(G57,MATERIALES!G7:J373,3,FALSE)</f>
        <v>#N/A</v>
      </c>
      <c r="I57" s="912" t="e">
        <f>VLOOKUP(H57,MATERIALES!H7:K373,3,FALSE)</f>
        <v>#N/A</v>
      </c>
      <c r="J57" s="310" t="s">
        <v>144</v>
      </c>
      <c r="K57" s="44">
        <v>1.1111111111111112</v>
      </c>
      <c r="L57" s="916">
        <f>VLOOKUP(A57,MATERIALES!A4:D373,4,FALSE)</f>
        <v>5148.1039089612168</v>
      </c>
      <c r="M57" s="917"/>
      <c r="N57" s="271">
        <f>K57*L57</f>
        <v>5720.1154544013525</v>
      </c>
    </row>
    <row r="58" spans="1:14">
      <c r="A58" s="144" t="s">
        <v>778</v>
      </c>
      <c r="B58" s="315" t="str">
        <f>VLOOKUP(A58,MATERIALES!A8:D373,3,FALSE)</f>
        <v>Antisol blanco (presentación 20 kg)</v>
      </c>
      <c r="C58" s="316"/>
      <c r="D58" s="316"/>
      <c r="E58" s="316"/>
      <c r="F58" s="316"/>
      <c r="G58" s="316"/>
      <c r="H58" s="316"/>
      <c r="I58" s="316"/>
      <c r="J58" s="310" t="s">
        <v>377</v>
      </c>
      <c r="K58" s="44">
        <v>1.1200000000000001</v>
      </c>
      <c r="L58" s="414"/>
      <c r="M58" s="413">
        <f>VLOOKUP(A58,MATERIALES!A8:D401,4,FALSE)</f>
        <v>6611.6701538707875</v>
      </c>
      <c r="N58" s="271">
        <f>K58*M58</f>
        <v>7405.070572335283</v>
      </c>
    </row>
    <row r="59" spans="1:14">
      <c r="A59" t="s">
        <v>838</v>
      </c>
      <c r="B59" s="315" t="str">
        <f>VLOOKUP(A59,MATERIALES!A9:D373,3,FALSE)</f>
        <v>Concreto hidráulico para pavimento MR-43</v>
      </c>
      <c r="C59" s="316"/>
      <c r="D59" s="316"/>
      <c r="E59" s="316"/>
      <c r="F59" s="316"/>
      <c r="G59" s="316"/>
      <c r="H59" s="316"/>
      <c r="I59" s="316"/>
      <c r="J59" s="310" t="s">
        <v>387</v>
      </c>
      <c r="K59" s="44">
        <v>1.01</v>
      </c>
      <c r="L59" s="414"/>
      <c r="M59" s="413">
        <f>VLOOKUP(A59,MATERIALES!A9:D402,4,FALSE)</f>
        <v>516691.32591521239</v>
      </c>
      <c r="N59" s="271">
        <f>K59*M59</f>
        <v>521858.23917436454</v>
      </c>
    </row>
    <row r="60" spans="1:14" ht="15.75" thickBot="1">
      <c r="B60" s="308"/>
      <c r="C60" s="309"/>
      <c r="D60" s="309"/>
      <c r="E60" s="309"/>
      <c r="F60" s="309"/>
      <c r="G60" s="309"/>
      <c r="H60" s="309"/>
      <c r="I60" s="309"/>
      <c r="J60" s="126"/>
      <c r="K60" s="126"/>
      <c r="L60" s="324"/>
      <c r="M60" s="323"/>
      <c r="N60" s="127"/>
    </row>
    <row r="61" spans="1:14" ht="15.75" thickBot="1">
      <c r="B61" s="829" t="s">
        <v>953</v>
      </c>
      <c r="C61" s="830"/>
      <c r="D61" s="830"/>
      <c r="E61" s="830"/>
      <c r="F61" s="830"/>
      <c r="G61" s="830"/>
      <c r="H61" s="830"/>
      <c r="I61" s="830"/>
      <c r="J61" s="830"/>
      <c r="K61" s="830"/>
      <c r="L61" s="830"/>
      <c r="M61" s="831"/>
      <c r="N61" s="393">
        <f>SUM(N53:N60)</f>
        <v>578672.10428755672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15" t="s">
        <v>961</v>
      </c>
      <c r="M65" s="894"/>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916">
        <f>VLOOKUP(A66,TRANSPORTE!A5:D117,4,FALSE)</f>
        <v>1444.5959348519261</v>
      </c>
      <c r="M66" s="917"/>
      <c r="N66" s="286">
        <f>K66*L66</f>
        <v>1459.0418942004453</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907"/>
      <c r="M71" s="908"/>
      <c r="N71" s="127"/>
    </row>
    <row r="72" spans="1:15" ht="15.75" thickBot="1">
      <c r="B72" s="918" t="s">
        <v>953</v>
      </c>
      <c r="C72" s="872"/>
      <c r="D72" s="872"/>
      <c r="E72" s="872"/>
      <c r="F72" s="872"/>
      <c r="G72" s="872"/>
      <c r="H72" s="872"/>
      <c r="I72" s="872"/>
      <c r="J72" s="872"/>
      <c r="K72" s="872"/>
      <c r="L72" s="872"/>
      <c r="M72" s="873"/>
      <c r="N72" s="104">
        <f>N66+N67+N68+N69+N70</f>
        <v>1459.0418942004453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8" t="s">
        <v>963</v>
      </c>
      <c r="C76" s="869"/>
      <c r="D76" s="869"/>
      <c r="E76" s="869"/>
      <c r="F76" s="869"/>
      <c r="G76" s="869"/>
      <c r="H76" s="869"/>
      <c r="I76" s="73" t="s">
        <v>964</v>
      </c>
      <c r="J76" s="75" t="s">
        <v>1410</v>
      </c>
      <c r="K76" s="74" t="s">
        <v>966</v>
      </c>
      <c r="L76" s="870" t="s">
        <v>950</v>
      </c>
      <c r="M76" s="871"/>
      <c r="N76" s="98" t="s">
        <v>951</v>
      </c>
    </row>
    <row r="77" spans="1:15">
      <c r="A77" s="145" t="s">
        <v>17</v>
      </c>
      <c r="B77" s="49" t="str">
        <f>VLOOKUP(A77,'MANO DE OBRA'!A8:D68,3,FALSE)</f>
        <v>Obrero (7)</v>
      </c>
      <c r="C77" s="47"/>
      <c r="D77" s="47"/>
      <c r="E77" s="47"/>
      <c r="F77" s="47"/>
      <c r="G77" s="47"/>
      <c r="H77" s="47"/>
      <c r="I77" s="291">
        <f>K77/J77*100</f>
        <v>236828.89999999997</v>
      </c>
      <c r="J77" s="292">
        <v>185</v>
      </c>
      <c r="K77" s="293">
        <f>VLOOKUP(A77,'MANO DE OBRA'!A8:D99,4,FALSE)</f>
        <v>438133.46499999997</v>
      </c>
      <c r="L77" s="50"/>
      <c r="M77" s="294">
        <v>50</v>
      </c>
      <c r="N77" s="394">
        <f>K77/M77</f>
        <v>8762.6692999999996</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905"/>
      <c r="C82" s="906"/>
      <c r="D82" s="906"/>
      <c r="E82" s="906"/>
      <c r="F82" s="906"/>
      <c r="G82" s="906"/>
      <c r="H82" s="906"/>
      <c r="I82" s="126"/>
      <c r="J82" s="126"/>
      <c r="K82" s="126"/>
      <c r="L82" s="919"/>
      <c r="M82" s="919"/>
      <c r="N82" s="45"/>
    </row>
    <row r="83" spans="1:14" ht="15.75" thickBot="1">
      <c r="B83" s="918" t="s">
        <v>953</v>
      </c>
      <c r="C83" s="872"/>
      <c r="D83" s="872"/>
      <c r="E83" s="872"/>
      <c r="F83" s="872"/>
      <c r="G83" s="872"/>
      <c r="H83" s="872"/>
      <c r="I83" s="872"/>
      <c r="J83" s="872"/>
      <c r="K83" s="872"/>
      <c r="L83" s="872"/>
      <c r="M83" s="873"/>
      <c r="N83" s="300">
        <f>SUM(N77:N82)</f>
        <v>10896.394172288159</v>
      </c>
    </row>
    <row r="84" spans="1:14" ht="15.75" thickBot="1">
      <c r="B84" s="33"/>
      <c r="C84" s="34"/>
      <c r="D84" s="34"/>
      <c r="E84" s="34"/>
      <c r="F84" s="34"/>
      <c r="G84" s="34"/>
      <c r="H84" s="34"/>
      <c r="I84" s="34"/>
      <c r="J84" s="34"/>
      <c r="K84" s="34"/>
      <c r="L84" s="34"/>
      <c r="M84" s="34"/>
      <c r="N84" s="35"/>
    </row>
    <row r="85" spans="1:14" ht="15.75" thickBot="1">
      <c r="B85" s="829" t="s">
        <v>967</v>
      </c>
      <c r="C85" s="830"/>
      <c r="D85" s="830"/>
      <c r="E85" s="830"/>
      <c r="F85" s="830"/>
      <c r="G85" s="830"/>
      <c r="H85" s="830"/>
      <c r="I85" s="830"/>
      <c r="J85" s="830"/>
      <c r="K85" s="830"/>
      <c r="L85" s="830"/>
      <c r="M85" s="831"/>
      <c r="N85" s="99">
        <f>N48+N61+N72+N83</f>
        <v>600636.46009700489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4" t="s">
        <v>969</v>
      </c>
      <c r="C89" s="875"/>
      <c r="D89" s="875"/>
      <c r="E89" s="875"/>
      <c r="F89" s="875"/>
      <c r="G89" s="875"/>
      <c r="H89" s="875"/>
      <c r="I89" s="313"/>
      <c r="J89" s="333"/>
      <c r="K89" s="301" t="s">
        <v>970</v>
      </c>
      <c r="L89" s="876" t="s">
        <v>971</v>
      </c>
      <c r="M89" s="877"/>
      <c r="N89" s="302"/>
    </row>
    <row r="90" spans="1:14">
      <c r="B90" s="862" t="s">
        <v>972</v>
      </c>
      <c r="C90" s="863"/>
      <c r="D90" s="863"/>
      <c r="E90" s="863"/>
      <c r="F90" s="863"/>
      <c r="G90" s="863"/>
      <c r="H90" s="863"/>
      <c r="I90" s="87"/>
      <c r="J90" s="88"/>
      <c r="K90" s="303">
        <v>0.2</v>
      </c>
      <c r="L90" s="864">
        <f>N85*K90</f>
        <v>120127.29201940098</v>
      </c>
      <c r="M90" s="865"/>
      <c r="N90" s="51"/>
    </row>
    <row r="91" spans="1:14">
      <c r="B91" s="89" t="s">
        <v>973</v>
      </c>
      <c r="C91" s="90"/>
      <c r="D91" s="90"/>
      <c r="E91" s="90"/>
      <c r="F91" s="90"/>
      <c r="G91" s="90"/>
      <c r="H91" s="90"/>
      <c r="I91" s="87"/>
      <c r="J91" s="88"/>
      <c r="K91" s="303">
        <v>0.05</v>
      </c>
      <c r="L91" s="864">
        <f>N85*K91</f>
        <v>30031.823004850245</v>
      </c>
      <c r="M91" s="865"/>
      <c r="N91" s="51"/>
    </row>
    <row r="92" spans="1:14" ht="15.75" thickBot="1">
      <c r="B92" s="91" t="s">
        <v>974</v>
      </c>
      <c r="C92" s="92"/>
      <c r="D92" s="92"/>
      <c r="E92" s="92"/>
      <c r="F92" s="92"/>
      <c r="G92" s="92"/>
      <c r="H92" s="92"/>
      <c r="I92" s="93"/>
      <c r="J92" s="94"/>
      <c r="K92" s="304">
        <v>0.05</v>
      </c>
      <c r="L92" s="866">
        <f>N85*K92</f>
        <v>30031.823004850245</v>
      </c>
      <c r="M92" s="867"/>
      <c r="N92" s="51"/>
    </row>
    <row r="93" spans="1:14" ht="15.75" thickBot="1">
      <c r="B93" s="829" t="s">
        <v>953</v>
      </c>
      <c r="C93" s="830"/>
      <c r="D93" s="830"/>
      <c r="E93" s="830"/>
      <c r="F93" s="830"/>
      <c r="G93" s="830"/>
      <c r="H93" s="830"/>
      <c r="I93" s="830"/>
      <c r="J93" s="830"/>
      <c r="K93" s="830"/>
      <c r="L93" s="830"/>
      <c r="M93" s="831"/>
      <c r="N93" s="52">
        <f>L90+L91+L92</f>
        <v>180190.93802910147</v>
      </c>
    </row>
    <row r="94" spans="1:14" ht="15.75" thickBot="1">
      <c r="B94" s="33"/>
      <c r="C94" s="34"/>
      <c r="D94" s="34"/>
      <c r="E94" s="34"/>
      <c r="F94" s="34"/>
      <c r="G94" s="34"/>
      <c r="H94" s="34"/>
      <c r="I94" s="34"/>
      <c r="J94" s="34"/>
      <c r="K94" s="34"/>
      <c r="L94" s="34"/>
      <c r="M94" s="34"/>
      <c r="N94" s="35"/>
    </row>
    <row r="95" spans="1:14" ht="15.75" thickBot="1">
      <c r="A95" t="s">
        <v>2016</v>
      </c>
      <c r="B95" s="829" t="s">
        <v>975</v>
      </c>
      <c r="C95" s="830"/>
      <c r="D95" s="830"/>
      <c r="E95" s="830"/>
      <c r="F95" s="830"/>
      <c r="G95" s="830"/>
      <c r="H95" s="830"/>
      <c r="I95" s="830"/>
      <c r="J95" s="830"/>
      <c r="K95" s="830"/>
      <c r="L95" s="830"/>
      <c r="M95" s="831"/>
      <c r="N95" s="187">
        <f>N85+N93</f>
        <v>780827.39812610636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32" t="s">
        <v>2218</v>
      </c>
      <c r="C112" s="833"/>
      <c r="D112" s="833"/>
      <c r="E112" s="833"/>
      <c r="F112" s="833"/>
      <c r="G112" s="833"/>
      <c r="H112" s="833"/>
      <c r="I112" s="833"/>
      <c r="J112" s="833"/>
      <c r="K112" s="833"/>
      <c r="L112" s="833"/>
      <c r="M112" s="833"/>
      <c r="N112" s="834"/>
    </row>
    <row r="113" spans="2:14" ht="15" customHeight="1">
      <c r="B113" s="832"/>
      <c r="C113" s="833"/>
      <c r="D113" s="833"/>
      <c r="E113" s="833"/>
      <c r="F113" s="833"/>
      <c r="G113" s="833"/>
      <c r="H113" s="833"/>
      <c r="I113" s="833"/>
      <c r="J113" s="833"/>
      <c r="K113" s="833"/>
      <c r="L113" s="833"/>
      <c r="M113" s="833"/>
      <c r="N113" s="834"/>
    </row>
    <row r="114" spans="2:14" ht="30" customHeight="1">
      <c r="B114" s="835" t="s">
        <v>2219</v>
      </c>
      <c r="C114" s="836"/>
      <c r="D114" s="836"/>
      <c r="E114" s="836"/>
      <c r="F114" s="836"/>
      <c r="G114" s="836"/>
      <c r="H114" s="836"/>
      <c r="I114" s="836"/>
      <c r="J114" s="836"/>
      <c r="K114" s="836"/>
      <c r="L114" s="836"/>
      <c r="M114" s="836"/>
      <c r="N114" s="837"/>
    </row>
    <row r="115" spans="2:14">
      <c r="B115" s="835"/>
      <c r="C115" s="836"/>
      <c r="D115" s="836"/>
      <c r="E115" s="836"/>
      <c r="F115" s="836"/>
      <c r="G115" s="836"/>
      <c r="H115" s="836"/>
      <c r="I115" s="836"/>
      <c r="J115" s="836"/>
      <c r="K115" s="836"/>
      <c r="L115" s="836"/>
      <c r="M115" s="836"/>
      <c r="N115" s="837"/>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5"/>
      <c r="K125" s="895"/>
      <c r="L125" s="895"/>
      <c r="M125" s="895"/>
      <c r="N125" s="896"/>
    </row>
    <row r="126" spans="2:14" ht="15.75" customHeight="1" thickBot="1">
      <c r="B126" s="260" t="s">
        <v>2221</v>
      </c>
      <c r="C126" s="392"/>
      <c r="D126" s="392"/>
      <c r="E126" s="57"/>
      <c r="F126" s="57"/>
      <c r="G126" s="57"/>
      <c r="H126" s="57"/>
      <c r="I126" s="57"/>
      <c r="J126" s="897"/>
      <c r="K126" s="897"/>
      <c r="L126" s="897"/>
      <c r="M126" s="897"/>
      <c r="N126" s="898"/>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29.25" customHeight="1" thickBot="1">
      <c r="A31" s="157" t="s">
        <v>1845</v>
      </c>
      <c r="B31" s="80" t="s">
        <v>1093</v>
      </c>
      <c r="C31" s="971" t="s">
        <v>1625</v>
      </c>
      <c r="D31" s="972"/>
      <c r="E31" s="972"/>
      <c r="F31" s="972"/>
      <c r="G31" s="972"/>
      <c r="H31" s="972"/>
      <c r="I31" s="972"/>
      <c r="J31" s="972"/>
      <c r="K31" s="467"/>
      <c r="L31" s="305" t="s">
        <v>377</v>
      </c>
      <c r="M31" s="202"/>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79"/>
      <c r="F40" s="879"/>
      <c r="G40" s="879"/>
      <c r="H40" s="880"/>
      <c r="I40" s="36"/>
      <c r="J40" s="37"/>
      <c r="K40" s="268"/>
      <c r="L40" s="275"/>
      <c r="M40" s="276"/>
      <c r="N40" s="271"/>
    </row>
    <row r="41" spans="1:14">
      <c r="B41" s="319"/>
      <c r="C41" s="320"/>
      <c r="D41" s="320"/>
      <c r="E41" s="320"/>
      <c r="F41" s="322"/>
      <c r="G41" s="322"/>
      <c r="H41" s="125"/>
      <c r="I41" s="36"/>
      <c r="J41" s="37"/>
      <c r="K41" s="273"/>
      <c r="L41" s="275"/>
      <c r="M41" s="276"/>
      <c r="N41" s="277"/>
    </row>
    <row r="42" spans="1:14">
      <c r="B42" s="886"/>
      <c r="C42" s="887"/>
      <c r="D42" s="887"/>
      <c r="E42" s="38"/>
      <c r="F42" s="39"/>
      <c r="G42" s="39"/>
      <c r="H42" s="40"/>
      <c r="I42" s="36"/>
      <c r="J42" s="37"/>
      <c r="K42" s="278"/>
      <c r="L42" s="275"/>
      <c r="M42" s="400"/>
      <c r="N42" s="343"/>
    </row>
    <row r="43" spans="1:14" ht="15.75" thickBot="1">
      <c r="B43" s="878"/>
      <c r="C43" s="879"/>
      <c r="D43" s="879"/>
      <c r="E43" s="879"/>
      <c r="F43" s="879"/>
      <c r="G43" s="879"/>
      <c r="H43" s="880"/>
      <c r="I43" s="888"/>
      <c r="J43" s="889"/>
      <c r="K43" s="41"/>
      <c r="L43" s="890"/>
      <c r="M43" s="891"/>
      <c r="N43" s="105"/>
    </row>
    <row r="44" spans="1:14" ht="15.75" thickBot="1">
      <c r="B44" s="829" t="s">
        <v>953</v>
      </c>
      <c r="C44" s="830"/>
      <c r="D44" s="830"/>
      <c r="E44" s="830"/>
      <c r="F44" s="830"/>
      <c r="G44" s="830"/>
      <c r="H44" s="830"/>
      <c r="I44" s="830"/>
      <c r="J44" s="830"/>
      <c r="K44" s="830"/>
      <c r="L44" s="830"/>
      <c r="M44" s="831"/>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4" t="s">
        <v>944</v>
      </c>
      <c r="C48" s="875"/>
      <c r="D48" s="875"/>
      <c r="E48" s="875"/>
      <c r="F48" s="875"/>
      <c r="G48" s="875"/>
      <c r="H48" s="875"/>
      <c r="I48" s="909"/>
      <c r="J48" s="314" t="s">
        <v>945</v>
      </c>
      <c r="K48" s="85" t="s">
        <v>946</v>
      </c>
      <c r="L48" s="910" t="s">
        <v>955</v>
      </c>
      <c r="M48" s="909"/>
      <c r="N48" s="86" t="s">
        <v>951</v>
      </c>
    </row>
    <row r="49" spans="1:14">
      <c r="A49" t="s">
        <v>824</v>
      </c>
      <c r="B49" s="43" t="str">
        <f>VLOOKUP(A49,MATERIALES!A4:D373,3,FALSE)</f>
        <v>Cemento Porthland Norma ASTM C150 Tipo _______</v>
      </c>
      <c r="C49" s="280"/>
      <c r="D49" s="280"/>
      <c r="E49" s="280"/>
      <c r="F49" s="280"/>
      <c r="G49" s="280"/>
      <c r="H49" s="280"/>
      <c r="I49" s="267"/>
      <c r="J49" s="415" t="str">
        <f>VLOOKUP(A49,MATERIALES!A5:D641,2,FALSE)</f>
        <v>kg</v>
      </c>
      <c r="K49" s="281">
        <v>1</v>
      </c>
      <c r="L49" s="266"/>
      <c r="M49" s="401">
        <f>VLOOKUP(A49,MATERIALES!A5:D396,4,FALSE)</f>
        <v>928.89700966039334</v>
      </c>
      <c r="N49" s="271">
        <f>K49*M49</f>
        <v>928.89700966039334</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SUM(N49:N53)</f>
        <v>928.89700966039334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310"/>
      <c r="I60" s="278"/>
      <c r="J60" s="285"/>
      <c r="K60" s="278"/>
      <c r="L60" s="916"/>
      <c r="M60" s="917"/>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N44+N54+N65+N76</f>
        <v>928.89700966039334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185.77940193207868</v>
      </c>
      <c r="M83" s="865"/>
      <c r="N83" s="51"/>
    </row>
    <row r="84" spans="1:14">
      <c r="B84" s="89" t="s">
        <v>973</v>
      </c>
      <c r="C84" s="90"/>
      <c r="D84" s="90"/>
      <c r="E84" s="90"/>
      <c r="F84" s="90"/>
      <c r="G84" s="90"/>
      <c r="H84" s="90"/>
      <c r="I84" s="87"/>
      <c r="J84" s="88"/>
      <c r="K84" s="303">
        <v>0.05</v>
      </c>
      <c r="L84" s="864">
        <f>N78*K84</f>
        <v>46.444850483019671</v>
      </c>
      <c r="M84" s="865"/>
      <c r="N84" s="51"/>
    </row>
    <row r="85" spans="1:14" ht="15.75" thickBot="1">
      <c r="B85" s="91" t="s">
        <v>974</v>
      </c>
      <c r="C85" s="92"/>
      <c r="D85" s="92"/>
      <c r="E85" s="92"/>
      <c r="F85" s="92"/>
      <c r="G85" s="92"/>
      <c r="H85" s="92"/>
      <c r="I85" s="93"/>
      <c r="J85" s="94"/>
      <c r="K85" s="304">
        <v>0.05</v>
      </c>
      <c r="L85" s="866">
        <f>N78*K85</f>
        <v>46.444850483019671</v>
      </c>
      <c r="M85" s="867"/>
      <c r="N85" s="51"/>
    </row>
    <row r="86" spans="1:14" ht="15.75" thickBot="1">
      <c r="B86" s="829" t="s">
        <v>953</v>
      </c>
      <c r="C86" s="830"/>
      <c r="D86" s="830"/>
      <c r="E86" s="830"/>
      <c r="F86" s="830"/>
      <c r="G86" s="830"/>
      <c r="H86" s="830"/>
      <c r="I86" s="830"/>
      <c r="J86" s="830"/>
      <c r="K86" s="830"/>
      <c r="L86" s="830"/>
      <c r="M86" s="831"/>
      <c r="N86" s="52">
        <f>L83+L84+L85</f>
        <v>278.66910289811801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1207.5661125585113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32" t="s">
        <v>2218</v>
      </c>
      <c r="C105" s="833"/>
      <c r="D105" s="833"/>
      <c r="E105" s="833"/>
      <c r="F105" s="833"/>
      <c r="G105" s="833"/>
      <c r="H105" s="833"/>
      <c r="I105" s="833"/>
      <c r="J105" s="833"/>
      <c r="K105" s="833"/>
      <c r="L105" s="833"/>
      <c r="M105" s="833"/>
      <c r="N105" s="834"/>
    </row>
    <row r="106" spans="2:14" ht="15" customHeight="1">
      <c r="B106" s="832"/>
      <c r="C106" s="833"/>
      <c r="D106" s="833"/>
      <c r="E106" s="833"/>
      <c r="F106" s="833"/>
      <c r="G106" s="833"/>
      <c r="H106" s="833"/>
      <c r="I106" s="833"/>
      <c r="J106" s="833"/>
      <c r="K106" s="833"/>
      <c r="L106" s="833"/>
      <c r="M106" s="833"/>
      <c r="N106" s="834"/>
    </row>
    <row r="107" spans="2:14" ht="29.25" customHeight="1">
      <c r="B107" s="835" t="s">
        <v>2219</v>
      </c>
      <c r="C107" s="836"/>
      <c r="D107" s="836"/>
      <c r="E107" s="836"/>
      <c r="F107" s="836"/>
      <c r="G107" s="836"/>
      <c r="H107" s="836"/>
      <c r="I107" s="836"/>
      <c r="J107" s="836"/>
      <c r="K107" s="836"/>
      <c r="L107" s="836"/>
      <c r="M107" s="836"/>
      <c r="N107" s="837"/>
    </row>
    <row r="108" spans="2:14">
      <c r="B108" s="835"/>
      <c r="C108" s="836"/>
      <c r="D108" s="836"/>
      <c r="E108" s="836"/>
      <c r="F108" s="836"/>
      <c r="G108" s="836"/>
      <c r="H108" s="836"/>
      <c r="I108" s="836"/>
      <c r="J108" s="836"/>
      <c r="K108" s="836"/>
      <c r="L108" s="836"/>
      <c r="M108" s="836"/>
      <c r="N108" s="837"/>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5"/>
      <c r="K118" s="895"/>
      <c r="L118" s="895"/>
      <c r="M118" s="895"/>
      <c r="N118" s="896"/>
    </row>
    <row r="119" spans="2:14" ht="15.75" customHeight="1" thickBot="1">
      <c r="B119" s="260" t="s">
        <v>2221</v>
      </c>
      <c r="C119" s="392"/>
      <c r="D119" s="392"/>
      <c r="E119" s="57"/>
      <c r="F119" s="57"/>
      <c r="G119" s="57"/>
      <c r="H119" s="57"/>
      <c r="I119" s="57"/>
      <c r="J119" s="897"/>
      <c r="K119" s="897"/>
      <c r="L119" s="897"/>
      <c r="M119" s="897"/>
      <c r="N119" s="898"/>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29.25" customHeight="1" thickBot="1">
      <c r="A31" t="s">
        <v>1845</v>
      </c>
      <c r="B31" s="80" t="s">
        <v>1626</v>
      </c>
      <c r="C31" s="971" t="s">
        <v>2040</v>
      </c>
      <c r="D31" s="972"/>
      <c r="E31" s="972"/>
      <c r="F31" s="972"/>
      <c r="G31" s="972"/>
      <c r="H31" s="972"/>
      <c r="I31" s="972"/>
      <c r="J31" s="972"/>
      <c r="K31" s="46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79"/>
      <c r="F40" s="879"/>
      <c r="G40" s="879"/>
      <c r="H40" s="880"/>
      <c r="I40" s="36"/>
      <c r="J40" s="37"/>
      <c r="K40" s="268"/>
      <c r="L40" s="275"/>
      <c r="M40" s="276"/>
      <c r="N40" s="271"/>
    </row>
    <row r="41" spans="1:14">
      <c r="B41" s="319"/>
      <c r="C41" s="320"/>
      <c r="D41" s="320"/>
      <c r="E41" s="320"/>
      <c r="F41" s="322"/>
      <c r="G41" s="322"/>
      <c r="H41" s="125"/>
      <c r="I41" s="36"/>
      <c r="J41" s="37"/>
      <c r="K41" s="273"/>
      <c r="L41" s="275"/>
      <c r="M41" s="276"/>
      <c r="N41" s="277"/>
    </row>
    <row r="42" spans="1:14">
      <c r="B42" s="886"/>
      <c r="C42" s="887"/>
      <c r="D42" s="887"/>
      <c r="E42" s="38"/>
      <c r="F42" s="39"/>
      <c r="G42" s="39"/>
      <c r="H42" s="40"/>
      <c r="I42" s="36"/>
      <c r="J42" s="37"/>
      <c r="K42" s="278"/>
      <c r="L42" s="275"/>
      <c r="M42" s="400"/>
      <c r="N42" s="343"/>
    </row>
    <row r="43" spans="1:14" ht="15.75" thickBot="1">
      <c r="B43" s="878"/>
      <c r="C43" s="879"/>
      <c r="D43" s="879"/>
      <c r="E43" s="879"/>
      <c r="F43" s="879"/>
      <c r="G43" s="879"/>
      <c r="H43" s="880"/>
      <c r="I43" s="888"/>
      <c r="J43" s="889"/>
      <c r="K43" s="41"/>
      <c r="L43" s="890"/>
      <c r="M43" s="891"/>
      <c r="N43" s="105"/>
    </row>
    <row r="44" spans="1:14" ht="15.75" thickBot="1">
      <c r="B44" s="829" t="s">
        <v>953</v>
      </c>
      <c r="C44" s="830"/>
      <c r="D44" s="830"/>
      <c r="E44" s="830"/>
      <c r="F44" s="830"/>
      <c r="G44" s="830"/>
      <c r="H44" s="830"/>
      <c r="I44" s="830"/>
      <c r="J44" s="830"/>
      <c r="K44" s="830"/>
      <c r="L44" s="830"/>
      <c r="M44" s="831"/>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4" t="s">
        <v>944</v>
      </c>
      <c r="C48" s="875"/>
      <c r="D48" s="875"/>
      <c r="E48" s="875"/>
      <c r="F48" s="875"/>
      <c r="G48" s="875"/>
      <c r="H48" s="875"/>
      <c r="I48" s="909"/>
      <c r="J48" s="314" t="s">
        <v>945</v>
      </c>
      <c r="K48" s="85" t="s">
        <v>946</v>
      </c>
      <c r="L48" s="910" t="s">
        <v>955</v>
      </c>
      <c r="M48" s="909"/>
      <c r="N48" s="86" t="s">
        <v>951</v>
      </c>
    </row>
    <row r="49" spans="1:14">
      <c r="A49" t="s">
        <v>826</v>
      </c>
      <c r="B49" s="43" t="str">
        <f>VLOOKUP(A49,MATERIALES!A4:D373,3,FALSE)</f>
        <v>Cemento Hidráulico adicionado, Norma ASTM C595 Tipo _______</v>
      </c>
      <c r="C49" s="280"/>
      <c r="D49" s="280"/>
      <c r="E49" s="280"/>
      <c r="F49" s="280"/>
      <c r="G49" s="280"/>
      <c r="H49" s="280"/>
      <c r="I49" s="267"/>
      <c r="J49" s="415" t="str">
        <f>VLOOKUP(A49,MATERIALES!A5:D641,2,FALSE)</f>
        <v>kg</v>
      </c>
      <c r="K49" s="281">
        <v>1</v>
      </c>
      <c r="L49" s="266"/>
      <c r="M49" s="401">
        <f>VLOOKUP(A49,MATERIALES!A5:D396,4,FALSE)</f>
        <v>872.93935847603223</v>
      </c>
      <c r="N49" s="271">
        <f>K49*M49</f>
        <v>872.93935847603223</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SUM(N49:N53)</f>
        <v>872.93935847603223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310"/>
      <c r="I60" s="278"/>
      <c r="J60" s="285"/>
      <c r="K60" s="278"/>
      <c r="L60" s="916"/>
      <c r="M60" s="917"/>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N44+N54+N65+N76</f>
        <v>872.93935847603223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174.58787169520645</v>
      </c>
      <c r="M83" s="865"/>
      <c r="N83" s="51"/>
    </row>
    <row r="84" spans="1:14">
      <c r="B84" s="89" t="s">
        <v>973</v>
      </c>
      <c r="C84" s="90"/>
      <c r="D84" s="90"/>
      <c r="E84" s="90"/>
      <c r="F84" s="90"/>
      <c r="G84" s="90"/>
      <c r="H84" s="90"/>
      <c r="I84" s="87"/>
      <c r="J84" s="88"/>
      <c r="K84" s="303">
        <v>0.05</v>
      </c>
      <c r="L84" s="864">
        <f>N78*K84</f>
        <v>43.646967923801611</v>
      </c>
      <c r="M84" s="865"/>
      <c r="N84" s="51"/>
    </row>
    <row r="85" spans="1:14" ht="15.75" thickBot="1">
      <c r="B85" s="91" t="s">
        <v>974</v>
      </c>
      <c r="C85" s="92"/>
      <c r="D85" s="92"/>
      <c r="E85" s="92"/>
      <c r="F85" s="92"/>
      <c r="G85" s="92"/>
      <c r="H85" s="92"/>
      <c r="I85" s="93"/>
      <c r="J85" s="94"/>
      <c r="K85" s="304">
        <v>0.05</v>
      </c>
      <c r="L85" s="866">
        <f>N78*K85</f>
        <v>43.646967923801611</v>
      </c>
      <c r="M85" s="867"/>
      <c r="N85" s="51"/>
    </row>
    <row r="86" spans="1:14" ht="15.75" thickBot="1">
      <c r="B86" s="829" t="s">
        <v>953</v>
      </c>
      <c r="C86" s="830"/>
      <c r="D86" s="830"/>
      <c r="E86" s="830"/>
      <c r="F86" s="830"/>
      <c r="G86" s="830"/>
      <c r="H86" s="830"/>
      <c r="I86" s="830"/>
      <c r="J86" s="830"/>
      <c r="K86" s="830"/>
      <c r="L86" s="830"/>
      <c r="M86" s="831"/>
      <c r="N86" s="52">
        <f>L83+L84+L85</f>
        <v>261.88180754280967</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1134.821166018842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29.25"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41.25" customHeight="1" thickBot="1">
      <c r="A31" t="s">
        <v>1845</v>
      </c>
      <c r="B31" s="80" t="s">
        <v>1627</v>
      </c>
      <c r="C31" s="971" t="s">
        <v>2041</v>
      </c>
      <c r="D31" s="972"/>
      <c r="E31" s="972"/>
      <c r="F31" s="972"/>
      <c r="G31" s="972"/>
      <c r="H31" s="972"/>
      <c r="I31" s="972"/>
      <c r="J31" s="972"/>
      <c r="K31" s="467"/>
      <c r="L31" s="305" t="s">
        <v>377</v>
      </c>
      <c r="M31" s="202"/>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270"/>
      <c r="N36" s="271"/>
    </row>
    <row r="37" spans="1:14">
      <c r="A37" s="113"/>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1"/>
    </row>
    <row r="39" spans="1:14">
      <c r="B39" s="878"/>
      <c r="C39" s="879"/>
      <c r="D39" s="879"/>
      <c r="E39" s="879"/>
      <c r="F39" s="879"/>
      <c r="G39" s="879"/>
      <c r="H39" s="880"/>
      <c r="I39" s="881"/>
      <c r="J39" s="882"/>
      <c r="K39" s="268"/>
      <c r="L39" s="883"/>
      <c r="M39" s="884"/>
      <c r="N39" s="271"/>
    </row>
    <row r="40" spans="1:14">
      <c r="B40" s="878"/>
      <c r="C40" s="879"/>
      <c r="D40" s="879"/>
      <c r="E40" s="879"/>
      <c r="F40" s="879"/>
      <c r="G40" s="879"/>
      <c r="H40" s="880"/>
      <c r="I40" s="36"/>
      <c r="J40" s="37"/>
      <c r="K40" s="268"/>
      <c r="L40" s="275"/>
      <c r="M40" s="276"/>
      <c r="N40" s="271"/>
    </row>
    <row r="41" spans="1:14">
      <c r="B41" s="319"/>
      <c r="C41" s="320"/>
      <c r="D41" s="320"/>
      <c r="E41" s="320"/>
      <c r="F41" s="322"/>
      <c r="G41" s="322"/>
      <c r="H41" s="125"/>
      <c r="I41" s="36"/>
      <c r="J41" s="37"/>
      <c r="K41" s="273"/>
      <c r="L41" s="275"/>
      <c r="M41" s="276"/>
      <c r="N41" s="277"/>
    </row>
    <row r="42" spans="1:14">
      <c r="B42" s="886"/>
      <c r="C42" s="887"/>
      <c r="D42" s="887"/>
      <c r="E42" s="38"/>
      <c r="F42" s="39"/>
      <c r="G42" s="39"/>
      <c r="H42" s="40"/>
      <c r="I42" s="36"/>
      <c r="J42" s="37"/>
      <c r="K42" s="278"/>
      <c r="L42" s="275"/>
      <c r="M42" s="400"/>
      <c r="N42" s="343"/>
    </row>
    <row r="43" spans="1:14" ht="15.75" thickBot="1">
      <c r="B43" s="878"/>
      <c r="C43" s="879"/>
      <c r="D43" s="879"/>
      <c r="E43" s="879"/>
      <c r="F43" s="879"/>
      <c r="G43" s="879"/>
      <c r="H43" s="880"/>
      <c r="I43" s="888"/>
      <c r="J43" s="889"/>
      <c r="K43" s="41"/>
      <c r="L43" s="890"/>
      <c r="M43" s="891"/>
      <c r="N43" s="105"/>
    </row>
    <row r="44" spans="1:14" ht="15.75" thickBot="1">
      <c r="B44" s="829" t="s">
        <v>953</v>
      </c>
      <c r="C44" s="830"/>
      <c r="D44" s="830"/>
      <c r="E44" s="830"/>
      <c r="F44" s="830"/>
      <c r="G44" s="830"/>
      <c r="H44" s="830"/>
      <c r="I44" s="830"/>
      <c r="J44" s="830"/>
      <c r="K44" s="830"/>
      <c r="L44" s="830"/>
      <c r="M44" s="831"/>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4" t="s">
        <v>944</v>
      </c>
      <c r="C48" s="875"/>
      <c r="D48" s="875"/>
      <c r="E48" s="875"/>
      <c r="F48" s="875"/>
      <c r="G48" s="875"/>
      <c r="H48" s="875"/>
      <c r="I48" s="909"/>
      <c r="J48" s="314" t="s">
        <v>945</v>
      </c>
      <c r="K48" s="85" t="s">
        <v>946</v>
      </c>
      <c r="L48" s="910" t="s">
        <v>955</v>
      </c>
      <c r="M48" s="909"/>
      <c r="N48" s="86" t="s">
        <v>951</v>
      </c>
    </row>
    <row r="49" spans="1:14">
      <c r="A49" t="s">
        <v>804</v>
      </c>
      <c r="B49" s="43" t="str">
        <f>VLOOKUP(A49,MATERIALES!A4:D373,3,FALSE)</f>
        <v>Cemento gris</v>
      </c>
      <c r="C49" s="280"/>
      <c r="D49" s="280"/>
      <c r="E49" s="280"/>
      <c r="F49" s="280"/>
      <c r="G49" s="280"/>
      <c r="H49" s="280"/>
      <c r="I49" s="267"/>
      <c r="J49" s="415" t="str">
        <f>VLOOKUP(A49,MATERIALES!A5:D641,2,FALSE)</f>
        <v>kg</v>
      </c>
      <c r="K49" s="281">
        <v>1</v>
      </c>
      <c r="L49" s="266"/>
      <c r="M49" s="401">
        <f>VLOOKUP(A49,MATERIALES!A5:D396,4,FALSE)</f>
        <v>435.33992566473216</v>
      </c>
      <c r="N49" s="271">
        <f>K49*M49</f>
        <v>435.33992566473216</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11"/>
      <c r="C53" s="912"/>
      <c r="D53" s="912"/>
      <c r="E53" s="912"/>
      <c r="F53" s="912"/>
      <c r="G53" s="912"/>
      <c r="H53" s="912"/>
      <c r="I53" s="882"/>
      <c r="J53" s="42"/>
      <c r="K53" s="44"/>
      <c r="L53" s="913"/>
      <c r="M53" s="914"/>
      <c r="N53" s="45"/>
    </row>
    <row r="54" spans="1:14" ht="15.75" thickBot="1">
      <c r="B54" s="829" t="s">
        <v>953</v>
      </c>
      <c r="C54" s="830"/>
      <c r="D54" s="830"/>
      <c r="E54" s="830"/>
      <c r="F54" s="830"/>
      <c r="G54" s="830"/>
      <c r="H54" s="830"/>
      <c r="I54" s="830"/>
      <c r="J54" s="830"/>
      <c r="K54" s="830"/>
      <c r="L54" s="830"/>
      <c r="M54" s="831"/>
      <c r="N54" s="393">
        <f>SUM(N49:N53)</f>
        <v>435.33992566473216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310"/>
      <c r="I60" s="278"/>
      <c r="J60" s="285"/>
      <c r="K60" s="278"/>
      <c r="L60" s="916"/>
      <c r="M60" s="917"/>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2:15" ht="15.75" thickBot="1">
      <c r="B65" s="918" t="s">
        <v>953</v>
      </c>
      <c r="C65" s="872"/>
      <c r="D65" s="872"/>
      <c r="E65" s="872"/>
      <c r="F65" s="872"/>
      <c r="G65" s="872"/>
      <c r="H65" s="872"/>
      <c r="I65" s="872"/>
      <c r="J65" s="872"/>
      <c r="K65" s="872"/>
      <c r="L65" s="872"/>
      <c r="M65" s="873"/>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05"/>
      <c r="C75" s="906"/>
      <c r="D75" s="906"/>
      <c r="E75" s="906"/>
      <c r="F75" s="906"/>
      <c r="G75" s="906"/>
      <c r="H75" s="906"/>
      <c r="I75" s="126"/>
      <c r="J75" s="126"/>
      <c r="K75" s="126"/>
      <c r="L75" s="919"/>
      <c r="M75" s="919"/>
      <c r="N75" s="45"/>
    </row>
    <row r="76" spans="2:15" ht="15.75" thickBot="1">
      <c r="B76" s="918" t="s">
        <v>953</v>
      </c>
      <c r="C76" s="872"/>
      <c r="D76" s="872"/>
      <c r="E76" s="872"/>
      <c r="F76" s="872"/>
      <c r="G76" s="872"/>
      <c r="H76" s="872"/>
      <c r="I76" s="872"/>
      <c r="J76" s="872"/>
      <c r="K76" s="872"/>
      <c r="L76" s="872"/>
      <c r="M76" s="873"/>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N44+N54+N65+N76</f>
        <v>435.33992566473216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87.067985132946433</v>
      </c>
      <c r="M83" s="865"/>
      <c r="N83" s="51"/>
    </row>
    <row r="84" spans="1:14">
      <c r="B84" s="89" t="s">
        <v>973</v>
      </c>
      <c r="C84" s="90"/>
      <c r="D84" s="90"/>
      <c r="E84" s="90"/>
      <c r="F84" s="90"/>
      <c r="G84" s="90"/>
      <c r="H84" s="90"/>
      <c r="I84" s="87"/>
      <c r="J84" s="88"/>
      <c r="K84" s="303">
        <v>0.05</v>
      </c>
      <c r="L84" s="864">
        <f>N78*K84</f>
        <v>21.766996283236608</v>
      </c>
      <c r="M84" s="865"/>
      <c r="N84" s="51"/>
    </row>
    <row r="85" spans="1:14" ht="15.75" thickBot="1">
      <c r="B85" s="91" t="s">
        <v>974</v>
      </c>
      <c r="C85" s="92"/>
      <c r="D85" s="92"/>
      <c r="E85" s="92"/>
      <c r="F85" s="92"/>
      <c r="G85" s="92"/>
      <c r="H85" s="92"/>
      <c r="I85" s="93"/>
      <c r="J85" s="94"/>
      <c r="K85" s="304">
        <v>0.05</v>
      </c>
      <c r="L85" s="866">
        <f>N78*K85</f>
        <v>21.766996283236608</v>
      </c>
      <c r="M85" s="867"/>
      <c r="N85" s="51"/>
    </row>
    <row r="86" spans="1:14" ht="15.75" thickBot="1">
      <c r="B86" s="829" t="s">
        <v>953</v>
      </c>
      <c r="C86" s="830"/>
      <c r="D86" s="830"/>
      <c r="E86" s="830"/>
      <c r="F86" s="830"/>
      <c r="G86" s="830"/>
      <c r="H86" s="830"/>
      <c r="I86" s="830"/>
      <c r="J86" s="830"/>
      <c r="K86" s="830"/>
      <c r="L86" s="830"/>
      <c r="M86" s="831"/>
      <c r="N86" s="52">
        <f>L83+L84+L85</f>
        <v>130.60197769941965</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565.94190336415181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29.25"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80" t="s">
        <v>1628</v>
      </c>
      <c r="C31" s="81" t="s">
        <v>1629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112</v>
      </c>
      <c r="B36" s="878" t="str">
        <f>VLOOKUP(A36,EQUIPOS!A6:D154,3,FALSE)</f>
        <v xml:space="preserve">Aspersor manual
</v>
      </c>
      <c r="C36" s="879"/>
      <c r="D36" s="879"/>
      <c r="E36" s="879"/>
      <c r="F36" s="879"/>
      <c r="G36" s="879"/>
      <c r="H36" s="880"/>
      <c r="I36" s="266"/>
      <c r="J36" s="267"/>
      <c r="K36" s="268">
        <f>VLOOKUP(A36,EQUIPOS!A6:D163,4,FALSE)</f>
        <v>3641.6073693280064</v>
      </c>
      <c r="L36" s="269"/>
      <c r="M36" s="270">
        <v>30</v>
      </c>
      <c r="N36" s="271">
        <f>K36/M36</f>
        <v>121.38691231093354</v>
      </c>
    </row>
    <row r="37" spans="1:14">
      <c r="A37" t="s">
        <v>363</v>
      </c>
      <c r="B37" s="878" t="str">
        <f>VLOOKUP(A37,EQUIPOS!A7:D154,3,FALSE)</f>
        <v>Vibrador de concreto, Motor de 3 hp a 18.000 rpm Mangueras de 4 mt</v>
      </c>
      <c r="C37" s="879"/>
      <c r="D37" s="879"/>
      <c r="E37" s="879"/>
      <c r="F37" s="879"/>
      <c r="G37" s="879"/>
      <c r="H37" s="880"/>
      <c r="I37" s="266"/>
      <c r="J37" s="267"/>
      <c r="K37" s="268">
        <f>VLOOKUP(A37,EQUIPOS!A7:D164,4,FALSE)</f>
        <v>7985.5247313121272</v>
      </c>
      <c r="L37" s="269"/>
      <c r="M37" s="270">
        <v>30</v>
      </c>
      <c r="N37" s="271">
        <f>K37/M37</f>
        <v>266.18415771040424</v>
      </c>
    </row>
    <row r="38" spans="1:14">
      <c r="A38" t="s">
        <v>228</v>
      </c>
      <c r="B38" s="878" t="str">
        <f>VLOOKUP(A38,EQUIPOS!A8:D154,3,FALSE)</f>
        <v xml:space="preserve">Formaleta metálica (concreto hidráulico)
</v>
      </c>
      <c r="C38" s="879"/>
      <c r="D38" s="879"/>
      <c r="E38" s="879"/>
      <c r="F38" s="879"/>
      <c r="G38" s="879"/>
      <c r="H38" s="880"/>
      <c r="I38" s="881"/>
      <c r="J38" s="882"/>
      <c r="K38" s="268">
        <f>VLOOKUP(A38,EQUIPOS!A8:D165,4,FALSE)</f>
        <v>4682.0666177074372</v>
      </c>
      <c r="L38" s="883">
        <v>0.33329999999999999</v>
      </c>
      <c r="M38" s="884"/>
      <c r="N38" s="271">
        <f>K38/L38</f>
        <v>14047.604613583671</v>
      </c>
    </row>
    <row r="39" spans="1:14">
      <c r="B39" s="878"/>
      <c r="C39" s="879"/>
      <c r="D39" s="879"/>
      <c r="E39" s="879"/>
      <c r="F39" s="879"/>
      <c r="G39" s="879"/>
      <c r="H39" s="880"/>
      <c r="I39" s="36"/>
      <c r="J39" s="37"/>
      <c r="K39" s="268"/>
      <c r="L39" s="275"/>
      <c r="M39" s="276"/>
      <c r="N39" s="271"/>
    </row>
    <row r="40" spans="1:14">
      <c r="B40" s="319"/>
      <c r="C40" s="320"/>
      <c r="D40" s="320"/>
      <c r="E40" s="322"/>
      <c r="F40" s="322"/>
      <c r="G40" s="322"/>
      <c r="H40" s="125"/>
      <c r="I40" s="36"/>
      <c r="J40" s="37"/>
      <c r="K40" s="273"/>
      <c r="L40" s="275"/>
      <c r="M40" s="276"/>
      <c r="N40" s="277"/>
    </row>
    <row r="41" spans="1:14">
      <c r="B41" s="886" t="s">
        <v>952</v>
      </c>
      <c r="C41" s="887"/>
      <c r="D41" s="887"/>
      <c r="E41" s="38"/>
      <c r="F41" s="39"/>
      <c r="G41" s="39"/>
      <c r="H41" s="40"/>
      <c r="I41" s="36"/>
      <c r="J41" s="37"/>
      <c r="K41" s="278"/>
      <c r="L41" s="275"/>
      <c r="M41" s="400">
        <v>0.1</v>
      </c>
      <c r="N41" s="343">
        <f>N72*M41</f>
        <v>253.08758483933667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14688.263268444347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t="s">
        <v>838</v>
      </c>
      <c r="B48" s="43" t="str">
        <f>VLOOKUP(A48,MATERIALES!A5:D373,3,FALSE)</f>
        <v>Concreto hidráulico para pavimento MR-43</v>
      </c>
      <c r="C48" s="280"/>
      <c r="D48" s="280"/>
      <c r="E48" s="280"/>
      <c r="F48" s="280"/>
      <c r="G48" s="280"/>
      <c r="H48" s="280"/>
      <c r="I48" s="267"/>
      <c r="J48" s="223" t="str">
        <f>VLOOKUP(A48,MATERIALES!A4:D640,2,FALSE)</f>
        <v>m3</v>
      </c>
      <c r="K48" s="281">
        <v>1.01</v>
      </c>
      <c r="L48" s="266"/>
      <c r="M48" s="401">
        <f>VLOOKUP(A48,MATERIALES!A5:D396,4,FALSE)</f>
        <v>516691.32591521239</v>
      </c>
      <c r="N48" s="271">
        <f>K48*M48</f>
        <v>521858.23917436454</v>
      </c>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ht="15.75" thickBot="1">
      <c r="B51" s="911"/>
      <c r="C51" s="912"/>
      <c r="D51" s="912"/>
      <c r="E51" s="912"/>
      <c r="F51" s="912"/>
      <c r="G51" s="912"/>
      <c r="H51" s="912"/>
      <c r="I51" s="882"/>
      <c r="J51" s="42"/>
      <c r="K51" s="44"/>
      <c r="L51" s="913"/>
      <c r="M51" s="914"/>
      <c r="N51" s="45"/>
    </row>
    <row r="52" spans="1:14" ht="15.75" thickBot="1">
      <c r="B52" s="829" t="s">
        <v>953</v>
      </c>
      <c r="C52" s="830"/>
      <c r="D52" s="830"/>
      <c r="E52" s="830"/>
      <c r="F52" s="830"/>
      <c r="G52" s="830"/>
      <c r="H52" s="830"/>
      <c r="I52" s="830"/>
      <c r="J52" s="830"/>
      <c r="K52" s="830"/>
      <c r="L52" s="830"/>
      <c r="M52" s="831"/>
      <c r="N52" s="393">
        <f>SUM(N48:N51)</f>
        <v>521858.23917436454</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2" t="s">
        <v>957</v>
      </c>
      <c r="C56" s="313"/>
      <c r="D56" s="313"/>
      <c r="E56" s="313"/>
      <c r="F56" s="313"/>
      <c r="G56" s="313"/>
      <c r="H56" s="73" t="s">
        <v>945</v>
      </c>
      <c r="I56" s="74" t="s">
        <v>958</v>
      </c>
      <c r="J56" s="75" t="s">
        <v>959</v>
      </c>
      <c r="K56" s="73" t="s">
        <v>960</v>
      </c>
      <c r="L56" s="915" t="s">
        <v>961</v>
      </c>
      <c r="M56" s="894"/>
      <c r="N56" s="76" t="s">
        <v>951</v>
      </c>
    </row>
    <row r="57" spans="1:14">
      <c r="A57" t="s">
        <v>1390</v>
      </c>
      <c r="B57" s="46" t="str">
        <f>VLOOKUP(A57,TRANSPORTE!A5:D117,3,FALSE)</f>
        <v xml:space="preserve">Transporte de Concreto </v>
      </c>
      <c r="C57" s="316"/>
      <c r="D57" s="316"/>
      <c r="E57" s="316"/>
      <c r="F57" s="316"/>
      <c r="G57" s="316"/>
      <c r="H57" s="310" t="s">
        <v>1468</v>
      </c>
      <c r="I57" s="278">
        <v>1.01</v>
      </c>
      <c r="J57" s="285">
        <v>1</v>
      </c>
      <c r="K57" s="278">
        <f>I57*J57</f>
        <v>1.01</v>
      </c>
      <c r="L57" s="916">
        <f>VLOOKUP(A57,TRANSPORTE!A5:D117,4,FALSE)</f>
        <v>1444.5959348519261</v>
      </c>
      <c r="M57" s="917"/>
      <c r="N57" s="286">
        <f>K57*L57</f>
        <v>1459.0418942004453</v>
      </c>
    </row>
    <row r="58" spans="1:14">
      <c r="B58" s="46"/>
      <c r="C58" s="47"/>
      <c r="D58" s="47"/>
      <c r="E58" s="47"/>
      <c r="F58" s="47"/>
      <c r="G58" s="47"/>
      <c r="H58" s="287"/>
      <c r="I58" s="278"/>
      <c r="J58" s="278"/>
      <c r="K58" s="278"/>
      <c r="L58" s="288"/>
      <c r="M58" s="289"/>
      <c r="N58" s="290"/>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907"/>
      <c r="M61" s="908"/>
      <c r="N61" s="127"/>
    </row>
    <row r="62" spans="1:14" ht="15.75" thickBot="1">
      <c r="B62" s="918" t="s">
        <v>953</v>
      </c>
      <c r="C62" s="872"/>
      <c r="D62" s="872"/>
      <c r="E62" s="872"/>
      <c r="F62" s="872"/>
      <c r="G62" s="872"/>
      <c r="H62" s="872"/>
      <c r="I62" s="872"/>
      <c r="J62" s="872"/>
      <c r="K62" s="872"/>
      <c r="L62" s="872"/>
      <c r="M62" s="873"/>
      <c r="N62" s="104">
        <f>SUM(N57:N61)</f>
        <v>1459.0418942004453</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8" t="s">
        <v>963</v>
      </c>
      <c r="C66" s="869"/>
      <c r="D66" s="869"/>
      <c r="E66" s="869"/>
      <c r="F66" s="869"/>
      <c r="G66" s="869"/>
      <c r="H66" s="869"/>
      <c r="I66" s="73" t="s">
        <v>964</v>
      </c>
      <c r="J66" s="75" t="s">
        <v>1410</v>
      </c>
      <c r="K66" s="74" t="s">
        <v>966</v>
      </c>
      <c r="L66" s="870" t="s">
        <v>950</v>
      </c>
      <c r="M66" s="871"/>
      <c r="N66" s="98" t="s">
        <v>951</v>
      </c>
    </row>
    <row r="67" spans="1:15">
      <c r="A67" t="s">
        <v>19</v>
      </c>
      <c r="B67" s="49" t="str">
        <f>VLOOKUP(A67,'MANO DE OBRA'!A8:D68,3,FALSE)</f>
        <v>Obrero (8)</v>
      </c>
      <c r="C67" s="47"/>
      <c r="D67" s="47"/>
      <c r="E67" s="47"/>
      <c r="F67" s="47"/>
      <c r="G67" s="47"/>
      <c r="H67" s="47"/>
      <c r="I67" s="291">
        <f>K67/J67*100</f>
        <v>270661.59999999998</v>
      </c>
      <c r="J67" s="292">
        <v>185</v>
      </c>
      <c r="K67" s="293">
        <f>VLOOKUP(A67,'MANO DE OBRA'!A8:D99,4,FALSE)</f>
        <v>500723.95999999996</v>
      </c>
      <c r="L67" s="50"/>
      <c r="M67" s="294">
        <v>240</v>
      </c>
      <c r="N67" s="394">
        <f>K67/M67</f>
        <v>2086.3498333333332</v>
      </c>
      <c r="O67" s="106"/>
    </row>
    <row r="68" spans="1:15">
      <c r="A68"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298">
        <v>240</v>
      </c>
      <c r="N68" s="394">
        <f>K68/M68</f>
        <v>444.52601506003327</v>
      </c>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905"/>
      <c r="C71" s="906"/>
      <c r="D71" s="906"/>
      <c r="E71" s="906"/>
      <c r="F71" s="906"/>
      <c r="G71" s="906"/>
      <c r="H71" s="906"/>
      <c r="I71" s="126"/>
      <c r="J71" s="126"/>
      <c r="K71" s="126"/>
      <c r="L71" s="919"/>
      <c r="M71" s="919"/>
      <c r="N71" s="45"/>
    </row>
    <row r="72" spans="1:15" ht="15.75" thickBot="1">
      <c r="B72" s="918" t="s">
        <v>953</v>
      </c>
      <c r="C72" s="872"/>
      <c r="D72" s="872"/>
      <c r="E72" s="872"/>
      <c r="F72" s="872"/>
      <c r="G72" s="872"/>
      <c r="H72" s="872"/>
      <c r="I72" s="872"/>
      <c r="J72" s="872"/>
      <c r="K72" s="872"/>
      <c r="L72" s="872"/>
      <c r="M72" s="873"/>
      <c r="N72" s="300">
        <f>SUM(N67:N71)</f>
        <v>2530.8758483933666</v>
      </c>
    </row>
    <row r="73" spans="1:15" ht="15.75" thickBot="1">
      <c r="B73" s="33"/>
      <c r="C73" s="34"/>
      <c r="D73" s="34"/>
      <c r="E73" s="34"/>
      <c r="F73" s="34"/>
      <c r="G73" s="34"/>
      <c r="H73" s="34"/>
      <c r="I73" s="34"/>
      <c r="J73" s="34"/>
      <c r="K73" s="34"/>
      <c r="L73" s="34"/>
      <c r="M73" s="34"/>
      <c r="N73" s="35"/>
    </row>
    <row r="74" spans="1:15" ht="15.75" thickBot="1">
      <c r="B74" s="829" t="s">
        <v>967</v>
      </c>
      <c r="C74" s="830"/>
      <c r="D74" s="830"/>
      <c r="E74" s="830"/>
      <c r="F74" s="830"/>
      <c r="G74" s="830"/>
      <c r="H74" s="830"/>
      <c r="I74" s="830"/>
      <c r="J74" s="830"/>
      <c r="K74" s="830"/>
      <c r="L74" s="830"/>
      <c r="M74" s="831"/>
      <c r="N74" s="99">
        <f>N43+N52+N62+N72</f>
        <v>540536.42018540285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4" t="s">
        <v>969</v>
      </c>
      <c r="C78" s="875"/>
      <c r="D78" s="875"/>
      <c r="E78" s="875"/>
      <c r="F78" s="875"/>
      <c r="G78" s="875"/>
      <c r="H78" s="875"/>
      <c r="I78" s="313"/>
      <c r="J78" s="333"/>
      <c r="K78" s="301" t="s">
        <v>970</v>
      </c>
      <c r="L78" s="876" t="s">
        <v>971</v>
      </c>
      <c r="M78" s="877"/>
      <c r="N78" s="302"/>
    </row>
    <row r="79" spans="1:15">
      <c r="B79" s="862" t="s">
        <v>972</v>
      </c>
      <c r="C79" s="863"/>
      <c r="D79" s="863"/>
      <c r="E79" s="863"/>
      <c r="F79" s="863"/>
      <c r="G79" s="863"/>
      <c r="H79" s="863"/>
      <c r="I79" s="87"/>
      <c r="J79" s="88"/>
      <c r="K79" s="303">
        <v>0.2</v>
      </c>
      <c r="L79" s="864">
        <f>N74*K79</f>
        <v>108107.28403708058</v>
      </c>
      <c r="M79" s="865"/>
      <c r="N79" s="51"/>
    </row>
    <row r="80" spans="1:15">
      <c r="B80" s="89" t="s">
        <v>973</v>
      </c>
      <c r="C80" s="90"/>
      <c r="D80" s="90"/>
      <c r="E80" s="90"/>
      <c r="F80" s="90"/>
      <c r="G80" s="90"/>
      <c r="H80" s="90"/>
      <c r="I80" s="87"/>
      <c r="J80" s="88"/>
      <c r="K80" s="303">
        <v>0.05</v>
      </c>
      <c r="L80" s="864">
        <f>N74*K80</f>
        <v>27026.821009270145</v>
      </c>
      <c r="M80" s="865"/>
      <c r="N80" s="51"/>
    </row>
    <row r="81" spans="1:14" ht="15.75" thickBot="1">
      <c r="B81" s="91" t="s">
        <v>974</v>
      </c>
      <c r="C81" s="92"/>
      <c r="D81" s="92"/>
      <c r="E81" s="92"/>
      <c r="F81" s="92"/>
      <c r="G81" s="92"/>
      <c r="H81" s="92"/>
      <c r="I81" s="93"/>
      <c r="J81" s="94"/>
      <c r="K81" s="304">
        <v>0.05</v>
      </c>
      <c r="L81" s="866">
        <f>N74*K81</f>
        <v>27026.821009270145</v>
      </c>
      <c r="M81" s="867"/>
      <c r="N81" s="51"/>
    </row>
    <row r="82" spans="1:14" ht="15.75" thickBot="1">
      <c r="B82" s="829" t="s">
        <v>953</v>
      </c>
      <c r="C82" s="830"/>
      <c r="D82" s="830"/>
      <c r="E82" s="830"/>
      <c r="F82" s="830"/>
      <c r="G82" s="830"/>
      <c r="H82" s="830"/>
      <c r="I82" s="830"/>
      <c r="J82" s="830"/>
      <c r="K82" s="830"/>
      <c r="L82" s="830"/>
      <c r="M82" s="831"/>
      <c r="N82" s="52">
        <f>L79+L80+L81</f>
        <v>162160.92605562086</v>
      </c>
    </row>
    <row r="83" spans="1:14" ht="15.75" thickBot="1">
      <c r="B83" s="33"/>
      <c r="C83" s="34"/>
      <c r="D83" s="34"/>
      <c r="E83" s="34"/>
      <c r="F83" s="34"/>
      <c r="G83" s="34"/>
      <c r="H83" s="34"/>
      <c r="I83" s="34"/>
      <c r="J83" s="34"/>
      <c r="K83" s="34"/>
      <c r="L83" s="34"/>
      <c r="M83" s="34"/>
      <c r="N83" s="35"/>
    </row>
    <row r="84" spans="1:14" ht="15.75" thickBot="1">
      <c r="A84" t="s">
        <v>2016</v>
      </c>
      <c r="B84" s="829" t="s">
        <v>975</v>
      </c>
      <c r="C84" s="830"/>
      <c r="D84" s="830"/>
      <c r="E84" s="830"/>
      <c r="F84" s="830"/>
      <c r="G84" s="830"/>
      <c r="H84" s="830"/>
      <c r="I84" s="830"/>
      <c r="J84" s="830"/>
      <c r="K84" s="830"/>
      <c r="L84" s="830"/>
      <c r="M84" s="831"/>
      <c r="N84" s="187">
        <f>N74+N82</f>
        <v>702697.34624102374</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73" t="s">
        <v>2218</v>
      </c>
      <c r="C101" s="974"/>
      <c r="D101" s="974"/>
      <c r="E101" s="974"/>
      <c r="F101" s="974"/>
      <c r="G101" s="974"/>
      <c r="H101" s="974"/>
      <c r="I101" s="974"/>
      <c r="J101" s="974"/>
      <c r="K101" s="974"/>
      <c r="L101" s="974"/>
      <c r="M101" s="974"/>
      <c r="N101" s="975"/>
    </row>
    <row r="102" spans="2:14" ht="15" customHeight="1">
      <c r="B102" s="973"/>
      <c r="C102" s="974"/>
      <c r="D102" s="974"/>
      <c r="E102" s="974"/>
      <c r="F102" s="974"/>
      <c r="G102" s="974"/>
      <c r="H102" s="974"/>
      <c r="I102" s="974"/>
      <c r="J102" s="974"/>
      <c r="K102" s="974"/>
      <c r="L102" s="974"/>
      <c r="M102" s="974"/>
      <c r="N102" s="975"/>
    </row>
    <row r="103" spans="2:14" ht="30" customHeight="1">
      <c r="B103" s="976" t="s">
        <v>2219</v>
      </c>
      <c r="C103" s="977"/>
      <c r="D103" s="977"/>
      <c r="E103" s="977"/>
      <c r="F103" s="977"/>
      <c r="G103" s="977"/>
      <c r="H103" s="977"/>
      <c r="I103" s="977"/>
      <c r="J103" s="977"/>
      <c r="K103" s="977"/>
      <c r="L103" s="977"/>
      <c r="M103" s="977"/>
      <c r="N103" s="978"/>
    </row>
    <row r="104" spans="2:14">
      <c r="B104" s="976"/>
      <c r="C104" s="977"/>
      <c r="D104" s="977"/>
      <c r="E104" s="977"/>
      <c r="F104" s="977"/>
      <c r="G104" s="977"/>
      <c r="H104" s="977"/>
      <c r="I104" s="977"/>
      <c r="J104" s="977"/>
      <c r="K104" s="977"/>
      <c r="L104" s="977"/>
      <c r="M104" s="977"/>
      <c r="N104" s="978"/>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9"/>
      <c r="K114" s="979"/>
      <c r="L114" s="979"/>
      <c r="M114" s="979"/>
      <c r="N114" s="980"/>
    </row>
    <row r="115" spans="2:14" ht="15.75" thickBot="1">
      <c r="B115" s="418" t="s">
        <v>2221</v>
      </c>
      <c r="C115" s="419"/>
      <c r="D115" s="419"/>
      <c r="E115" s="258"/>
      <c r="F115" s="258"/>
      <c r="G115" s="258"/>
      <c r="H115" s="258"/>
      <c r="I115" s="258"/>
      <c r="J115" s="981"/>
      <c r="K115" s="981"/>
      <c r="L115" s="981"/>
      <c r="M115" s="981"/>
      <c r="N115" s="982"/>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1094</v>
      </c>
      <c r="C31" s="81" t="s">
        <v>1630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160</v>
      </c>
      <c r="B36" s="878" t="str">
        <f>VLOOKUP(A36,EQUIPOS!A6:D154,3,FALSE)</f>
        <v>COMPACTADOR MANUAL VIBRATORIO (RANA) con motor de 6 HP</v>
      </c>
      <c r="C36" s="879"/>
      <c r="D36" s="879"/>
      <c r="E36" s="879"/>
      <c r="F36" s="879"/>
      <c r="G36" s="879"/>
      <c r="H36" s="880"/>
      <c r="I36" s="266"/>
      <c r="J36" s="267"/>
      <c r="K36" s="268">
        <f>VLOOKUP(A36,EQUIPOS!A6:D163,4,FALSE)</f>
        <v>8427.7199118733861</v>
      </c>
      <c r="L36" s="269"/>
      <c r="M36" s="270">
        <v>37.5</v>
      </c>
      <c r="N36" s="271">
        <f>K36/M36</f>
        <v>224.73919764995696</v>
      </c>
    </row>
    <row r="37" spans="1:14">
      <c r="B37" s="878"/>
      <c r="C37" s="879"/>
      <c r="D37" s="879"/>
      <c r="E37" s="885"/>
      <c r="F37" s="879"/>
      <c r="G37" s="879"/>
      <c r="H37" s="880"/>
      <c r="I37" s="36"/>
      <c r="J37" s="37"/>
      <c r="K37" s="273"/>
      <c r="L37" s="275"/>
      <c r="M37" s="276"/>
      <c r="N37" s="277"/>
    </row>
    <row r="38" spans="1:14">
      <c r="B38" s="886" t="s">
        <v>952</v>
      </c>
      <c r="C38" s="887"/>
      <c r="D38" s="887"/>
      <c r="E38" s="38"/>
      <c r="F38" s="39"/>
      <c r="G38" s="39"/>
      <c r="H38" s="40"/>
      <c r="I38" s="36"/>
      <c r="J38" s="37"/>
      <c r="K38" s="278"/>
      <c r="L38" s="275"/>
      <c r="M38" s="468">
        <v>0.1</v>
      </c>
      <c r="N38" s="343">
        <f>N72*M38</f>
        <v>1214.8204072288161</v>
      </c>
    </row>
    <row r="39" spans="1:14" ht="15.75" thickBot="1">
      <c r="B39" s="878"/>
      <c r="C39" s="879"/>
      <c r="D39" s="879"/>
      <c r="E39" s="879"/>
      <c r="F39" s="879"/>
      <c r="G39" s="879"/>
      <c r="H39" s="880"/>
      <c r="I39" s="888"/>
      <c r="J39" s="889"/>
      <c r="K39" s="41"/>
      <c r="L39" s="890"/>
      <c r="M39" s="891"/>
      <c r="N39" s="105"/>
    </row>
    <row r="40" spans="1:14" ht="15.75" thickBot="1">
      <c r="B40" s="829" t="s">
        <v>953</v>
      </c>
      <c r="C40" s="830"/>
      <c r="D40" s="830"/>
      <c r="E40" s="830"/>
      <c r="F40" s="830"/>
      <c r="G40" s="830"/>
      <c r="H40" s="830"/>
      <c r="I40" s="830"/>
      <c r="J40" s="830"/>
      <c r="K40" s="830"/>
      <c r="L40" s="830"/>
      <c r="M40" s="831"/>
      <c r="N40" s="393">
        <f>SUM(N36:N39)</f>
        <v>1439.5596048787729</v>
      </c>
    </row>
    <row r="41" spans="1:14">
      <c r="B41" s="279"/>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4" t="s">
        <v>944</v>
      </c>
      <c r="C44" s="875"/>
      <c r="D44" s="875"/>
      <c r="E44" s="875"/>
      <c r="F44" s="875"/>
      <c r="G44" s="875"/>
      <c r="H44" s="875"/>
      <c r="I44" s="909"/>
      <c r="J44" s="314" t="s">
        <v>945</v>
      </c>
      <c r="K44" s="85" t="s">
        <v>946</v>
      </c>
      <c r="L44" s="910" t="s">
        <v>955</v>
      </c>
      <c r="M44" s="909"/>
      <c r="N44" s="86" t="s">
        <v>951</v>
      </c>
    </row>
    <row r="45" spans="1:14">
      <c r="A45" s="144" t="s">
        <v>755</v>
      </c>
      <c r="B45" s="43" t="str">
        <f>VLOOKUP(A45,MATERIALES!A5:D373,3,FALSE)</f>
        <v>Adoquín e=8cm</v>
      </c>
      <c r="C45" s="280"/>
      <c r="D45" s="280"/>
      <c r="E45" s="280"/>
      <c r="F45" s="280"/>
      <c r="G45" s="280"/>
      <c r="H45" s="280"/>
      <c r="I45" s="267"/>
      <c r="J45" s="223" t="str">
        <f>VLOOKUP(A45,MATERIALES!A1:D637,2,FALSE)</f>
        <v>m2</v>
      </c>
      <c r="K45" s="281">
        <v>1.03</v>
      </c>
      <c r="L45" s="266"/>
      <c r="M45" s="401">
        <f>VLOOKUP(A45,MATERIALES!A5:D396,4,FALSE)</f>
        <v>32980.297398843344</v>
      </c>
      <c r="N45" s="271">
        <f>K45*M45</f>
        <v>33969.706320808647</v>
      </c>
    </row>
    <row r="46" spans="1:14">
      <c r="A46" s="144" t="s">
        <v>797</v>
      </c>
      <c r="B46" s="43" t="str">
        <f>VLOOKUP(A46,MATERIALES!A6:D373,3,FALSE)</f>
        <v>Arena de sello (fina)</v>
      </c>
      <c r="C46" s="280"/>
      <c r="D46" s="280"/>
      <c r="E46" s="280"/>
      <c r="F46" s="280"/>
      <c r="G46" s="280"/>
      <c r="H46" s="280"/>
      <c r="I46" s="267"/>
      <c r="J46" s="223" t="str">
        <f>VLOOKUP(A46,MATERIALES!A2:D638,2,FALSE)</f>
        <v>m3</v>
      </c>
      <c r="K46" s="281">
        <v>0.01</v>
      </c>
      <c r="L46" s="266"/>
      <c r="M46" s="401">
        <f>VLOOKUP(A46,MATERIALES!A6:D397,4,FALSE)</f>
        <v>42080.153690639505</v>
      </c>
      <c r="N46" s="271">
        <f>K46*M46</f>
        <v>420.80153690639509</v>
      </c>
    </row>
    <row r="47" spans="1:14">
      <c r="A47" s="144" t="s">
        <v>800</v>
      </c>
      <c r="B47" s="43" t="str">
        <f>VLOOKUP(A47,MATERIALES!A6:D373,3,FALSE)</f>
        <v>Arena de soporte (media)</v>
      </c>
      <c r="C47" s="280"/>
      <c r="D47" s="280"/>
      <c r="E47" s="280"/>
      <c r="F47" s="280"/>
      <c r="G47" s="280"/>
      <c r="H47" s="280"/>
      <c r="I47" s="267"/>
      <c r="J47" s="223" t="str">
        <f>VLOOKUP(A47,MATERIALES!A3:D639,2,FALSE)</f>
        <v>m3</v>
      </c>
      <c r="K47" s="281">
        <v>0.05</v>
      </c>
      <c r="L47" s="266"/>
      <c r="M47" s="401">
        <f>VLOOKUP(A47,MATERIALES!A6:D398,4,FALSE)</f>
        <v>58631.273372417068</v>
      </c>
      <c r="N47" s="271">
        <f>K47*M47</f>
        <v>2931.5636686208536</v>
      </c>
    </row>
    <row r="48" spans="1:14">
      <c r="A48" t="s">
        <v>832</v>
      </c>
      <c r="B48" s="43" t="str">
        <f>VLOOKUP(A48,MATERIALES!A6:D373,3,FALSE)</f>
        <v>Concreto Resistencia  21 (Mpa)</v>
      </c>
      <c r="C48" s="316"/>
      <c r="D48" s="316"/>
      <c r="E48" s="316"/>
      <c r="F48" s="316"/>
      <c r="G48" s="316"/>
      <c r="H48" s="316"/>
      <c r="I48" s="316"/>
      <c r="J48" s="310" t="str">
        <f>VLOOKUP(A48,MATERIALES!A4:D640,2,FALSE)</f>
        <v>m3</v>
      </c>
      <c r="K48" s="44">
        <v>0.01</v>
      </c>
      <c r="L48" s="317"/>
      <c r="M48" s="401">
        <f>VLOOKUP(A48,MATERIALES!A6:D399,4,FALSE)</f>
        <v>395797.57147273835</v>
      </c>
      <c r="N48" s="271">
        <f>K48*M48</f>
        <v>3957.9757147273835</v>
      </c>
    </row>
    <row r="49" spans="1:14" ht="15.75" thickBot="1">
      <c r="B49" s="308"/>
      <c r="C49" s="309"/>
      <c r="D49" s="309"/>
      <c r="E49" s="309"/>
      <c r="F49" s="309"/>
      <c r="G49" s="309"/>
      <c r="H49" s="309"/>
      <c r="I49" s="309"/>
      <c r="J49" s="126"/>
      <c r="K49" s="126"/>
      <c r="L49" s="324"/>
      <c r="M49" s="323"/>
      <c r="N49" s="127"/>
    </row>
    <row r="50" spans="1:14" ht="15.75" thickBot="1">
      <c r="B50" s="829" t="s">
        <v>953</v>
      </c>
      <c r="C50" s="830"/>
      <c r="D50" s="830"/>
      <c r="E50" s="830"/>
      <c r="F50" s="830"/>
      <c r="G50" s="830"/>
      <c r="H50" s="830"/>
      <c r="I50" s="830"/>
      <c r="J50" s="830"/>
      <c r="K50" s="830"/>
      <c r="L50" s="830"/>
      <c r="M50" s="831"/>
      <c r="N50" s="393">
        <f>SUM(N45:N49)</f>
        <v>41280.047241063279</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2" t="s">
        <v>957</v>
      </c>
      <c r="C54" s="313"/>
      <c r="D54" s="313"/>
      <c r="E54" s="313"/>
      <c r="F54" s="313"/>
      <c r="G54" s="313"/>
      <c r="H54" s="73" t="s">
        <v>945</v>
      </c>
      <c r="I54" s="74" t="s">
        <v>958</v>
      </c>
      <c r="J54" s="75" t="s">
        <v>959</v>
      </c>
      <c r="K54" s="73" t="s">
        <v>960</v>
      </c>
      <c r="L54" s="915" t="s">
        <v>961</v>
      </c>
      <c r="M54" s="894"/>
      <c r="N54" s="76" t="s">
        <v>951</v>
      </c>
    </row>
    <row r="55" spans="1:14">
      <c r="A55" t="s">
        <v>1631</v>
      </c>
      <c r="B55" s="46" t="str">
        <f>VLOOKUP(A55,TRANSPORTE!A5:D117,3,FALSE)</f>
        <v>Transporte de Adoquín e=8cm</v>
      </c>
      <c r="C55" s="316"/>
      <c r="D55" s="316"/>
      <c r="E55" s="316"/>
      <c r="F55" s="316"/>
      <c r="G55" s="316"/>
      <c r="H55" s="310" t="s">
        <v>1468</v>
      </c>
      <c r="I55" s="278">
        <v>0.92</v>
      </c>
      <c r="J55" s="285">
        <v>1</v>
      </c>
      <c r="K55" s="278">
        <f>I55*J55</f>
        <v>0.92</v>
      </c>
      <c r="L55" s="916">
        <f>VLOOKUP(A55,TRANSPORTE!A5:D117,4,FALSE)</f>
        <v>1417.5203733168512</v>
      </c>
      <c r="M55" s="917"/>
      <c r="N55" s="286">
        <f>K55*L55</f>
        <v>1304.1187434515032</v>
      </c>
    </row>
    <row r="56" spans="1:14">
      <c r="A56" t="s">
        <v>1227</v>
      </c>
      <c r="B56" s="46" t="str">
        <f>VLOOKUP(A56,TRANSPORTE!A6:D117,3,FALSE)</f>
        <v>Transporte de Arena</v>
      </c>
      <c r="C56" s="47"/>
      <c r="D56" s="47"/>
      <c r="E56" s="47"/>
      <c r="F56" s="47"/>
      <c r="G56" s="47"/>
      <c r="H56" s="310" t="s">
        <v>1468</v>
      </c>
      <c r="I56" s="278">
        <v>0.01</v>
      </c>
      <c r="J56" s="285">
        <v>1</v>
      </c>
      <c r="K56" s="278">
        <f>I56*J56</f>
        <v>0.01</v>
      </c>
      <c r="L56" s="916">
        <f>VLOOKUP(A56,TRANSPORTE!A6:D117,4,FALSE)</f>
        <v>1417.5203733168512</v>
      </c>
      <c r="M56" s="917"/>
      <c r="N56" s="286">
        <f>K56*L56</f>
        <v>14.175203733168512</v>
      </c>
    </row>
    <row r="57" spans="1:14">
      <c r="A57" t="s">
        <v>1227</v>
      </c>
      <c r="B57" s="46" t="str">
        <f>VLOOKUP(A57,TRANSPORTE!A6:D117,3,FALSE)</f>
        <v>Transporte de Arena</v>
      </c>
      <c r="C57" s="47"/>
      <c r="D57" s="47"/>
      <c r="E57" s="47"/>
      <c r="F57" s="47"/>
      <c r="G57" s="47"/>
      <c r="H57" s="310" t="s">
        <v>1468</v>
      </c>
      <c r="I57" s="278">
        <v>0.05</v>
      </c>
      <c r="J57" s="285">
        <v>1</v>
      </c>
      <c r="K57" s="278">
        <f>I57*J57</f>
        <v>0.05</v>
      </c>
      <c r="L57" s="916">
        <f>VLOOKUP(A57,TRANSPORTE!A6:D118,4,FALSE)</f>
        <v>1417.5203733168512</v>
      </c>
      <c r="M57" s="917"/>
      <c r="N57" s="286">
        <f>K57*L57</f>
        <v>70.876018665842565</v>
      </c>
    </row>
    <row r="58" spans="1:14">
      <c r="B58" s="46"/>
      <c r="C58" s="47"/>
      <c r="D58" s="47"/>
      <c r="E58" s="47"/>
      <c r="F58" s="47"/>
      <c r="G58" s="47"/>
      <c r="H58" s="310"/>
      <c r="I58" s="278"/>
      <c r="J58" s="285"/>
      <c r="K58" s="278"/>
      <c r="L58" s="916"/>
      <c r="M58" s="917"/>
      <c r="N58" s="286"/>
    </row>
    <row r="59" spans="1:14">
      <c r="B59" s="46"/>
      <c r="C59" s="47"/>
      <c r="D59" s="47"/>
      <c r="E59" s="47"/>
      <c r="F59" s="47"/>
      <c r="G59" s="47"/>
      <c r="H59" s="287"/>
      <c r="I59" s="278"/>
      <c r="J59" s="278"/>
      <c r="K59" s="278"/>
      <c r="L59" s="288"/>
      <c r="M59" s="289"/>
      <c r="N59" s="290"/>
    </row>
    <row r="60" spans="1:14" ht="15.75" thickBot="1">
      <c r="B60" s="308"/>
      <c r="C60" s="309"/>
      <c r="D60" s="309"/>
      <c r="E60" s="309"/>
      <c r="F60" s="309"/>
      <c r="G60" s="309"/>
      <c r="H60" s="48"/>
      <c r="I60" s="126"/>
      <c r="J60" s="126"/>
      <c r="K60" s="126"/>
      <c r="L60" s="907"/>
      <c r="M60" s="908"/>
      <c r="N60" s="127"/>
    </row>
    <row r="61" spans="1:14" ht="15.75" thickBot="1">
      <c r="B61" s="918" t="s">
        <v>953</v>
      </c>
      <c r="C61" s="872"/>
      <c r="D61" s="872"/>
      <c r="E61" s="872"/>
      <c r="F61" s="872"/>
      <c r="G61" s="872"/>
      <c r="H61" s="872"/>
      <c r="I61" s="872"/>
      <c r="J61" s="872"/>
      <c r="K61" s="872"/>
      <c r="L61" s="872"/>
      <c r="M61" s="873"/>
      <c r="N61" s="104">
        <f>N55+N56+N57+N58+N59</f>
        <v>1389.1699658505142</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8" t="s">
        <v>963</v>
      </c>
      <c r="C65" s="869"/>
      <c r="D65" s="869"/>
      <c r="E65" s="869"/>
      <c r="F65" s="869"/>
      <c r="G65" s="869"/>
      <c r="H65" s="869"/>
      <c r="I65" s="73" t="s">
        <v>964</v>
      </c>
      <c r="J65" s="75" t="s">
        <v>1410</v>
      </c>
      <c r="K65" s="74" t="s">
        <v>966</v>
      </c>
      <c r="L65" s="870" t="s">
        <v>950</v>
      </c>
      <c r="M65" s="871"/>
      <c r="N65" s="98" t="s">
        <v>951</v>
      </c>
    </row>
    <row r="66" spans="1:15">
      <c r="A66" s="145" t="s">
        <v>19</v>
      </c>
      <c r="B66" s="49" t="str">
        <f>VLOOKUP(A66,'MANO DE OBRA'!A8:D68,3,FALSE)</f>
        <v>Obrero (8)</v>
      </c>
      <c r="C66" s="47"/>
      <c r="D66" s="47"/>
      <c r="E66" s="47"/>
      <c r="F66" s="47"/>
      <c r="G66" s="47"/>
      <c r="H66" s="47"/>
      <c r="I66" s="291">
        <f>K66/J66*100</f>
        <v>270661.59999999998</v>
      </c>
      <c r="J66" s="292">
        <v>185</v>
      </c>
      <c r="K66" s="293">
        <f>VLOOKUP(A66,'MANO DE OBRA'!A8:D99,4,FALSE)</f>
        <v>500723.95999999996</v>
      </c>
      <c r="L66" s="50"/>
      <c r="M66" s="294">
        <v>50</v>
      </c>
      <c r="N66" s="394">
        <f>K66/M66</f>
        <v>10014.4792</v>
      </c>
      <c r="O66" s="106"/>
    </row>
    <row r="67" spans="1:15">
      <c r="A67" s="145" t="s">
        <v>30</v>
      </c>
      <c r="B67" s="49" t="str">
        <f>VLOOKUP(A67,'MANO DE OBRA'!A8:D69,3,FALSE)</f>
        <v>Oficial</v>
      </c>
      <c r="C67" s="47"/>
      <c r="D67" s="47"/>
      <c r="E67" s="47"/>
      <c r="F67" s="47"/>
      <c r="G67" s="47"/>
      <c r="H67" s="47"/>
      <c r="I67" s="291">
        <f>K67/J67*100</f>
        <v>57668.23979157189</v>
      </c>
      <c r="J67" s="292">
        <v>185</v>
      </c>
      <c r="K67" s="293">
        <f>VLOOKUP(A67,'MANO DE OBRA'!A8:D100,4,FALSE)</f>
        <v>106686.24361440798</v>
      </c>
      <c r="L67" s="50"/>
      <c r="M67" s="298">
        <v>50</v>
      </c>
      <c r="N67" s="394">
        <f>K67/M67</f>
        <v>2133.7248722881595</v>
      </c>
    </row>
    <row r="68" spans="1:15">
      <c r="B68" s="49"/>
      <c r="C68" s="47"/>
      <c r="D68" s="47"/>
      <c r="E68" s="47"/>
      <c r="F68" s="47"/>
      <c r="G68" s="47"/>
      <c r="H68" s="47"/>
      <c r="I68" s="278"/>
      <c r="J68" s="296"/>
      <c r="K68" s="297"/>
      <c r="L68" s="50"/>
      <c r="M68" s="299"/>
      <c r="N68" s="295"/>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905"/>
      <c r="C71" s="906"/>
      <c r="D71" s="906"/>
      <c r="E71" s="906"/>
      <c r="F71" s="906"/>
      <c r="G71" s="906"/>
      <c r="H71" s="906"/>
      <c r="I71" s="126"/>
      <c r="J71" s="126"/>
      <c r="K71" s="126"/>
      <c r="L71" s="919"/>
      <c r="M71" s="919"/>
      <c r="N71" s="45"/>
    </row>
    <row r="72" spans="1:15" ht="15.75" thickBot="1">
      <c r="B72" s="918" t="s">
        <v>953</v>
      </c>
      <c r="C72" s="872"/>
      <c r="D72" s="872"/>
      <c r="E72" s="872"/>
      <c r="F72" s="872"/>
      <c r="G72" s="872"/>
      <c r="H72" s="872"/>
      <c r="I72" s="872"/>
      <c r="J72" s="872"/>
      <c r="K72" s="872"/>
      <c r="L72" s="872"/>
      <c r="M72" s="873"/>
      <c r="N72" s="300">
        <f>SUM(N66:N71)</f>
        <v>12148.204072288159</v>
      </c>
    </row>
    <row r="73" spans="1:15" ht="15.75" thickBot="1">
      <c r="B73" s="33"/>
      <c r="C73" s="34"/>
      <c r="D73" s="34"/>
      <c r="E73" s="34"/>
      <c r="F73" s="34"/>
      <c r="G73" s="34"/>
      <c r="H73" s="34"/>
      <c r="I73" s="34"/>
      <c r="J73" s="34"/>
      <c r="K73" s="34"/>
      <c r="L73" s="34"/>
      <c r="M73" s="34"/>
      <c r="N73" s="35"/>
    </row>
    <row r="74" spans="1:15" ht="15.75" thickBot="1">
      <c r="B74" s="829" t="s">
        <v>967</v>
      </c>
      <c r="C74" s="830"/>
      <c r="D74" s="830"/>
      <c r="E74" s="830"/>
      <c r="F74" s="830"/>
      <c r="G74" s="830"/>
      <c r="H74" s="830"/>
      <c r="I74" s="830"/>
      <c r="J74" s="830"/>
      <c r="K74" s="830"/>
      <c r="L74" s="830"/>
      <c r="M74" s="831"/>
      <c r="N74" s="99">
        <f>N40+N50+N61+N72</f>
        <v>56256.980884080724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4" t="s">
        <v>969</v>
      </c>
      <c r="C78" s="875"/>
      <c r="D78" s="875"/>
      <c r="E78" s="875"/>
      <c r="F78" s="875"/>
      <c r="G78" s="875"/>
      <c r="H78" s="875"/>
      <c r="I78" s="313"/>
      <c r="J78" s="333"/>
      <c r="K78" s="301" t="s">
        <v>970</v>
      </c>
      <c r="L78" s="876" t="s">
        <v>971</v>
      </c>
      <c r="M78" s="877"/>
      <c r="N78" s="302"/>
    </row>
    <row r="79" spans="1:15">
      <c r="B79" s="862" t="s">
        <v>972</v>
      </c>
      <c r="C79" s="863"/>
      <c r="D79" s="863"/>
      <c r="E79" s="863"/>
      <c r="F79" s="863"/>
      <c r="G79" s="863"/>
      <c r="H79" s="863"/>
      <c r="I79" s="87"/>
      <c r="J79" s="88"/>
      <c r="K79" s="303">
        <v>0.2</v>
      </c>
      <c r="L79" s="864">
        <f>N74*K79</f>
        <v>11251.396176816146</v>
      </c>
      <c r="M79" s="865"/>
      <c r="N79" s="51"/>
    </row>
    <row r="80" spans="1:15">
      <c r="B80" s="89" t="s">
        <v>973</v>
      </c>
      <c r="C80" s="90"/>
      <c r="D80" s="90"/>
      <c r="E80" s="90"/>
      <c r="F80" s="90"/>
      <c r="G80" s="90"/>
      <c r="H80" s="90"/>
      <c r="I80" s="87"/>
      <c r="J80" s="88"/>
      <c r="K80" s="303">
        <v>0.05</v>
      </c>
      <c r="L80" s="864">
        <f>N74*K80</f>
        <v>2812.8490442040365</v>
      </c>
      <c r="M80" s="865"/>
      <c r="N80" s="51"/>
    </row>
    <row r="81" spans="1:14" ht="15.75" thickBot="1">
      <c r="B81" s="91" t="s">
        <v>974</v>
      </c>
      <c r="C81" s="92"/>
      <c r="D81" s="92"/>
      <c r="E81" s="92"/>
      <c r="F81" s="92"/>
      <c r="G81" s="92"/>
      <c r="H81" s="92"/>
      <c r="I81" s="93"/>
      <c r="J81" s="94"/>
      <c r="K81" s="304">
        <v>0.05</v>
      </c>
      <c r="L81" s="866">
        <f>N74*K81</f>
        <v>2812.8490442040365</v>
      </c>
      <c r="M81" s="867"/>
      <c r="N81" s="51"/>
    </row>
    <row r="82" spans="1:14" ht="15.75" thickBot="1">
      <c r="B82" s="829" t="s">
        <v>953</v>
      </c>
      <c r="C82" s="830"/>
      <c r="D82" s="830"/>
      <c r="E82" s="830"/>
      <c r="F82" s="830"/>
      <c r="G82" s="830"/>
      <c r="H82" s="830"/>
      <c r="I82" s="830"/>
      <c r="J82" s="830"/>
      <c r="K82" s="830"/>
      <c r="L82" s="830"/>
      <c r="M82" s="831"/>
      <c r="N82" s="52">
        <f>L79+L80+L81</f>
        <v>16877.094265224219</v>
      </c>
    </row>
    <row r="83" spans="1:14" ht="15.75" thickBot="1">
      <c r="B83" s="33"/>
      <c r="C83" s="34"/>
      <c r="D83" s="34"/>
      <c r="E83" s="34"/>
      <c r="F83" s="34"/>
      <c r="G83" s="34"/>
      <c r="H83" s="34"/>
      <c r="I83" s="34"/>
      <c r="J83" s="34"/>
      <c r="K83" s="34"/>
      <c r="L83" s="34"/>
      <c r="M83" s="34"/>
      <c r="N83" s="35"/>
    </row>
    <row r="84" spans="1:14" ht="15.75" thickBot="1">
      <c r="A84" t="s">
        <v>2016</v>
      </c>
      <c r="B84" s="829" t="s">
        <v>975</v>
      </c>
      <c r="C84" s="830"/>
      <c r="D84" s="830"/>
      <c r="E84" s="830"/>
      <c r="F84" s="830"/>
      <c r="G84" s="830"/>
      <c r="H84" s="830"/>
      <c r="I84" s="830"/>
      <c r="J84" s="830"/>
      <c r="K84" s="830"/>
      <c r="L84" s="830"/>
      <c r="M84" s="831"/>
      <c r="N84" s="187">
        <f>N74+N82</f>
        <v>73134.075149304947</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73" t="s">
        <v>2218</v>
      </c>
      <c r="C101" s="974"/>
      <c r="D101" s="974"/>
      <c r="E101" s="974"/>
      <c r="F101" s="974"/>
      <c r="G101" s="974"/>
      <c r="H101" s="974"/>
      <c r="I101" s="974"/>
      <c r="J101" s="974"/>
      <c r="K101" s="974"/>
      <c r="L101" s="974"/>
      <c r="M101" s="974"/>
      <c r="N101" s="975"/>
    </row>
    <row r="102" spans="2:14" ht="15" customHeight="1">
      <c r="B102" s="973"/>
      <c r="C102" s="974"/>
      <c r="D102" s="974"/>
      <c r="E102" s="974"/>
      <c r="F102" s="974"/>
      <c r="G102" s="974"/>
      <c r="H102" s="974"/>
      <c r="I102" s="974"/>
      <c r="J102" s="974"/>
      <c r="K102" s="974"/>
      <c r="L102" s="974"/>
      <c r="M102" s="974"/>
      <c r="N102" s="975"/>
    </row>
    <row r="103" spans="2:14" ht="30" customHeight="1">
      <c r="B103" s="976" t="s">
        <v>2219</v>
      </c>
      <c r="C103" s="977"/>
      <c r="D103" s="977"/>
      <c r="E103" s="977"/>
      <c r="F103" s="977"/>
      <c r="G103" s="977"/>
      <c r="H103" s="977"/>
      <c r="I103" s="977"/>
      <c r="J103" s="977"/>
      <c r="K103" s="977"/>
      <c r="L103" s="977"/>
      <c r="M103" s="977"/>
      <c r="N103" s="978"/>
    </row>
    <row r="104" spans="2:14">
      <c r="B104" s="976"/>
      <c r="C104" s="977"/>
      <c r="D104" s="977"/>
      <c r="E104" s="977"/>
      <c r="F104" s="977"/>
      <c r="G104" s="977"/>
      <c r="H104" s="977"/>
      <c r="I104" s="977"/>
      <c r="J104" s="977"/>
      <c r="K104" s="977"/>
      <c r="L104" s="977"/>
      <c r="M104" s="977"/>
      <c r="N104" s="978"/>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9"/>
      <c r="K114" s="979"/>
      <c r="L114" s="979"/>
      <c r="M114" s="979"/>
      <c r="N114" s="980"/>
    </row>
    <row r="115" spans="2:14" ht="15.75" thickBot="1">
      <c r="B115" s="418" t="s">
        <v>2221</v>
      </c>
      <c r="C115" s="419"/>
      <c r="D115" s="419"/>
      <c r="E115" s="258"/>
      <c r="F115" s="258"/>
      <c r="G115" s="258"/>
      <c r="H115" s="258"/>
      <c r="I115" s="258"/>
      <c r="J115" s="981"/>
      <c r="K115" s="981"/>
      <c r="L115" s="981"/>
      <c r="M115" s="981"/>
      <c r="N115" s="982"/>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1632</v>
      </c>
      <c r="C31" s="81" t="s">
        <v>2088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180</v>
      </c>
      <c r="B36" s="878" t="str">
        <f>VLOOKUP(A36,EQUIPOS!A6:D154,3,FALSE)</f>
        <v>Compresor 120 HP, con martillo.</v>
      </c>
      <c r="C36" s="879"/>
      <c r="D36" s="879"/>
      <c r="E36" s="879"/>
      <c r="F36" s="879"/>
      <c r="G36" s="879"/>
      <c r="H36" s="880"/>
      <c r="I36" s="266"/>
      <c r="J36" s="267"/>
      <c r="K36" s="268">
        <f>VLOOKUP(A36,EQUIPOS!A6:D163,4,FALSE)</f>
        <v>90077.759428449179</v>
      </c>
      <c r="L36" s="269"/>
      <c r="M36" s="270">
        <v>35</v>
      </c>
      <c r="N36" s="271">
        <f>K36/M36</f>
        <v>2573.6502693842622</v>
      </c>
    </row>
    <row r="37" spans="1:14">
      <c r="A37" s="113" t="s">
        <v>312</v>
      </c>
      <c r="B37" s="878" t="str">
        <f>VLOOKUP(A37,EQUIPOS!A7:D154,3,FALSE)</f>
        <v>Retroexcavadora sobre oruga, potencia 138 HP, balde de 1,5 m3.</v>
      </c>
      <c r="C37" s="879"/>
      <c r="D37" s="879"/>
      <c r="E37" s="879"/>
      <c r="F37" s="879"/>
      <c r="G37" s="879"/>
      <c r="H37" s="880"/>
      <c r="I37" s="420"/>
      <c r="J37" s="421"/>
      <c r="K37" s="268">
        <f>VLOOKUP(A37,EQUIPOS!A7:D164,4,FALSE)</f>
        <v>254964.5388153794</v>
      </c>
      <c r="L37" s="334"/>
      <c r="M37" s="335">
        <v>35</v>
      </c>
      <c r="N37" s="271">
        <f>K37/M37</f>
        <v>7284.7011090108399</v>
      </c>
    </row>
    <row r="38" spans="1:14">
      <c r="A38" s="113"/>
      <c r="B38" s="319"/>
      <c r="C38" s="320"/>
      <c r="D38" s="320"/>
      <c r="E38" s="322"/>
      <c r="F38" s="320"/>
      <c r="G38" s="320"/>
      <c r="H38" s="321"/>
      <c r="I38" s="327"/>
      <c r="J38" s="329"/>
      <c r="K38" s="268"/>
      <c r="L38" s="422"/>
      <c r="M38" s="423"/>
      <c r="N38" s="271"/>
    </row>
    <row r="39" spans="1:14">
      <c r="B39" s="878"/>
      <c r="C39" s="879"/>
      <c r="D39" s="879"/>
      <c r="E39" s="885"/>
      <c r="F39" s="879"/>
      <c r="G39" s="879"/>
      <c r="H39" s="880"/>
      <c r="I39" s="36"/>
      <c r="J39" s="37"/>
      <c r="K39" s="273"/>
      <c r="L39" s="275"/>
      <c r="M39" s="276"/>
      <c r="N39" s="277"/>
    </row>
    <row r="40" spans="1:14">
      <c r="B40" s="886" t="s">
        <v>952</v>
      </c>
      <c r="C40" s="887"/>
      <c r="D40" s="887"/>
      <c r="E40" s="38"/>
      <c r="F40" s="39"/>
      <c r="G40" s="39"/>
      <c r="H40" s="40"/>
      <c r="I40" s="36"/>
      <c r="J40" s="37"/>
      <c r="K40" s="278"/>
      <c r="L40" s="275"/>
      <c r="M40" s="400">
        <v>0.01</v>
      </c>
      <c r="N40" s="343">
        <f>N73*M40</f>
        <v>8.2809726290859995</v>
      </c>
    </row>
    <row r="41" spans="1:14" ht="15.75" thickBot="1">
      <c r="B41" s="878"/>
      <c r="C41" s="879"/>
      <c r="D41" s="879"/>
      <c r="E41" s="879"/>
      <c r="F41" s="879"/>
      <c r="G41" s="879"/>
      <c r="H41" s="880"/>
      <c r="I41" s="888"/>
      <c r="J41" s="889"/>
      <c r="K41" s="41"/>
      <c r="L41" s="890"/>
      <c r="M41" s="891"/>
      <c r="N41" s="105"/>
    </row>
    <row r="42" spans="1:14" ht="15.75" thickBot="1">
      <c r="B42" s="829" t="s">
        <v>953</v>
      </c>
      <c r="C42" s="830"/>
      <c r="D42" s="830"/>
      <c r="E42" s="830"/>
      <c r="F42" s="830"/>
      <c r="G42" s="830"/>
      <c r="H42" s="830"/>
      <c r="I42" s="830"/>
      <c r="J42" s="830"/>
      <c r="K42" s="830"/>
      <c r="L42" s="830"/>
      <c r="M42" s="831"/>
      <c r="N42" s="393">
        <f>SUM(N36:N41)</f>
        <v>9866.6323510241873</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4" t="s">
        <v>944</v>
      </c>
      <c r="C46" s="875"/>
      <c r="D46" s="875"/>
      <c r="E46" s="875"/>
      <c r="F46" s="875"/>
      <c r="G46" s="875"/>
      <c r="H46" s="875"/>
      <c r="I46" s="909"/>
      <c r="J46" s="314" t="s">
        <v>945</v>
      </c>
      <c r="K46" s="85" t="s">
        <v>946</v>
      </c>
      <c r="L46" s="910" t="s">
        <v>955</v>
      </c>
      <c r="M46" s="909"/>
      <c r="N46" s="86" t="s">
        <v>951</v>
      </c>
    </row>
    <row r="47" spans="1:14">
      <c r="A47" s="144" t="s">
        <v>442</v>
      </c>
      <c r="B47" s="43" t="str">
        <f>VLOOKUP(A47,MATERIALES!A5:D373,3,FALSE)</f>
        <v>Derechos de explotación y/o disposición de materiales</v>
      </c>
      <c r="C47" s="280"/>
      <c r="D47" s="280"/>
      <c r="E47" s="280"/>
      <c r="F47" s="280"/>
      <c r="G47" s="280"/>
      <c r="H47" s="280"/>
      <c r="I47" s="267"/>
      <c r="J47" s="223" t="str">
        <f>VLOOKUP(A47,MATERIALES!A3:D639,2,FALSE)</f>
        <v>m3</v>
      </c>
      <c r="K47" s="281">
        <v>1.3</v>
      </c>
      <c r="L47" s="266"/>
      <c r="M47" s="401">
        <f>VLOOKUP(A47,MATERIALES!A5:D396,4,FALSE)</f>
        <v>7834.0711658105465</v>
      </c>
      <c r="N47" s="271">
        <f>K47*M47</f>
        <v>10184.29251555371</v>
      </c>
    </row>
    <row r="48" spans="1:14">
      <c r="A48" s="204"/>
      <c r="B48" s="319"/>
      <c r="C48" s="424"/>
      <c r="D48" s="424"/>
      <c r="E48" s="424"/>
      <c r="F48" s="424"/>
      <c r="G48" s="424"/>
      <c r="H48" s="424"/>
      <c r="I48" s="421"/>
      <c r="J48" s="310"/>
      <c r="K48" s="396"/>
      <c r="L48" s="420"/>
      <c r="M48" s="425"/>
      <c r="N48" s="272"/>
    </row>
    <row r="49" spans="1:14">
      <c r="A49" s="204"/>
      <c r="B49" s="168"/>
      <c r="C49" s="328"/>
      <c r="D49" s="328"/>
      <c r="E49" s="328"/>
      <c r="F49" s="328"/>
      <c r="G49" s="328"/>
      <c r="H49" s="328"/>
      <c r="I49" s="421"/>
      <c r="J49" s="426"/>
      <c r="K49" s="427"/>
      <c r="L49" s="327"/>
      <c r="M49" s="428"/>
      <c r="N49" s="429"/>
    </row>
    <row r="50" spans="1:14" ht="15.75" thickBot="1">
      <c r="B50" s="308"/>
      <c r="C50" s="309"/>
      <c r="D50" s="309"/>
      <c r="E50" s="309"/>
      <c r="F50" s="309"/>
      <c r="G50" s="309"/>
      <c r="H50" s="309"/>
      <c r="I50" s="309"/>
      <c r="J50" s="126"/>
      <c r="K50" s="126"/>
      <c r="L50" s="324"/>
      <c r="M50" s="323"/>
      <c r="N50" s="127"/>
    </row>
    <row r="51" spans="1:14" ht="15.75" thickBot="1">
      <c r="B51" s="829" t="s">
        <v>953</v>
      </c>
      <c r="C51" s="830"/>
      <c r="D51" s="830"/>
      <c r="E51" s="830"/>
      <c r="F51" s="830"/>
      <c r="G51" s="830"/>
      <c r="H51" s="830"/>
      <c r="I51" s="830"/>
      <c r="J51" s="830"/>
      <c r="K51" s="830"/>
      <c r="L51" s="830"/>
      <c r="M51" s="831"/>
      <c r="N51" s="393">
        <f>SUM(N47:N50)</f>
        <v>10184.29251555371</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2" t="s">
        <v>957</v>
      </c>
      <c r="C55" s="313"/>
      <c r="D55" s="313"/>
      <c r="E55" s="313"/>
      <c r="F55" s="313"/>
      <c r="G55" s="313"/>
      <c r="H55" s="73" t="s">
        <v>945</v>
      </c>
      <c r="I55" s="74" t="s">
        <v>958</v>
      </c>
      <c r="J55" s="75" t="s">
        <v>959</v>
      </c>
      <c r="K55" s="73" t="s">
        <v>960</v>
      </c>
      <c r="L55" s="915" t="s">
        <v>961</v>
      </c>
      <c r="M55" s="894"/>
      <c r="N55" s="76" t="s">
        <v>951</v>
      </c>
    </row>
    <row r="56" spans="1:14">
      <c r="A56" t="s">
        <v>1256</v>
      </c>
      <c r="B56" s="46" t="str">
        <f>VLOOKUP(A56,TRANSPORTE!A5:D117,3,FALSE)</f>
        <v>Transporte de material de excavación</v>
      </c>
      <c r="C56" s="316"/>
      <c r="D56" s="316"/>
      <c r="E56" s="316"/>
      <c r="F56" s="316"/>
      <c r="G56" s="316"/>
      <c r="H56" s="310" t="s">
        <v>1468</v>
      </c>
      <c r="I56" s="278">
        <v>1.3</v>
      </c>
      <c r="J56" s="285">
        <v>1</v>
      </c>
      <c r="K56" s="278">
        <f>I56*J56</f>
        <v>1.3</v>
      </c>
      <c r="L56" s="916">
        <f>VLOOKUP(A56,TRANSPORTE!A5:D117,4,FALSE)</f>
        <v>1417.5203733168512</v>
      </c>
      <c r="M56" s="917"/>
      <c r="N56" s="286">
        <f>K56*L56</f>
        <v>1842.7764853119065</v>
      </c>
    </row>
    <row r="57" spans="1:14">
      <c r="B57" s="46"/>
      <c r="C57" s="47"/>
      <c r="D57" s="47"/>
      <c r="E57" s="47"/>
      <c r="F57" s="47"/>
      <c r="G57" s="47"/>
      <c r="H57" s="310"/>
      <c r="I57" s="278"/>
      <c r="J57" s="285"/>
      <c r="K57" s="278"/>
      <c r="L57" s="916"/>
      <c r="M57" s="917"/>
      <c r="N57" s="286"/>
    </row>
    <row r="58" spans="1:14">
      <c r="B58" s="46"/>
      <c r="C58" s="47"/>
      <c r="D58" s="47"/>
      <c r="E58" s="47"/>
      <c r="F58" s="47"/>
      <c r="G58" s="47"/>
      <c r="H58" s="310"/>
      <c r="I58" s="278"/>
      <c r="J58" s="285"/>
      <c r="K58" s="278"/>
      <c r="L58" s="916"/>
      <c r="M58" s="917"/>
      <c r="N58" s="286"/>
    </row>
    <row r="59" spans="1:14">
      <c r="B59" s="46"/>
      <c r="C59" s="47"/>
      <c r="D59" s="47"/>
      <c r="E59" s="47"/>
      <c r="F59" s="47"/>
      <c r="G59" s="47"/>
      <c r="H59" s="310"/>
      <c r="I59" s="278"/>
      <c r="J59" s="285"/>
      <c r="K59" s="278"/>
      <c r="L59" s="916"/>
      <c r="M59" s="917"/>
      <c r="N59" s="286"/>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907"/>
      <c r="M61" s="908"/>
      <c r="N61" s="127"/>
    </row>
    <row r="62" spans="1:14" ht="15.75" thickBot="1">
      <c r="B62" s="918" t="s">
        <v>953</v>
      </c>
      <c r="C62" s="872"/>
      <c r="D62" s="872"/>
      <c r="E62" s="872"/>
      <c r="F62" s="872"/>
      <c r="G62" s="872"/>
      <c r="H62" s="872"/>
      <c r="I62" s="872"/>
      <c r="J62" s="872"/>
      <c r="K62" s="872"/>
      <c r="L62" s="872"/>
      <c r="M62" s="873"/>
      <c r="N62" s="104">
        <f>N56+N57+N58+N59+N60</f>
        <v>1842.7764853119065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8" t="s">
        <v>963</v>
      </c>
      <c r="C66" s="869"/>
      <c r="D66" s="869"/>
      <c r="E66" s="869"/>
      <c r="F66" s="869"/>
      <c r="G66" s="869"/>
      <c r="H66" s="869"/>
      <c r="I66" s="73" t="s">
        <v>964</v>
      </c>
      <c r="J66" s="75" t="s">
        <v>1410</v>
      </c>
      <c r="K66" s="74" t="s">
        <v>966</v>
      </c>
      <c r="L66" s="870" t="s">
        <v>950</v>
      </c>
      <c r="M66" s="871"/>
      <c r="N66" s="98" t="s">
        <v>951</v>
      </c>
    </row>
    <row r="67" spans="1:15">
      <c r="A67" s="145" t="s">
        <v>7</v>
      </c>
      <c r="B67" s="49" t="str">
        <f>VLOOKUP(A67,'MANO DE OBRA'!A8:D68,3,FALSE)</f>
        <v>Obrero (2)</v>
      </c>
      <c r="C67" s="47"/>
      <c r="D67" s="47"/>
      <c r="E67" s="47"/>
      <c r="F67" s="47"/>
      <c r="G67" s="47"/>
      <c r="H67" s="47"/>
      <c r="I67" s="291">
        <f>K67/J67*100</f>
        <v>67665.399999999994</v>
      </c>
      <c r="J67" s="292">
        <v>185</v>
      </c>
      <c r="K67" s="293">
        <f>VLOOKUP(A67,'MANO DE OBRA'!A8:D99,4,FALSE)</f>
        <v>125180.98999999999</v>
      </c>
      <c r="L67" s="50"/>
      <c r="M67" s="430">
        <v>280</v>
      </c>
      <c r="N67" s="394">
        <f>K67/M67</f>
        <v>447.07496428571426</v>
      </c>
      <c r="O67" s="106"/>
    </row>
    <row r="68" spans="1:15">
      <c r="A68" s="145"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431">
        <v>280</v>
      </c>
      <c r="N68" s="394">
        <f>K68/M68</f>
        <v>381.02229862288567</v>
      </c>
    </row>
    <row r="69" spans="1:15">
      <c r="B69" s="49"/>
      <c r="C69" s="47"/>
      <c r="D69" s="47"/>
      <c r="E69" s="47"/>
      <c r="F69" s="47"/>
      <c r="G69" s="47"/>
      <c r="H69" s="47"/>
      <c r="I69" s="278"/>
      <c r="J69" s="296"/>
      <c r="K69" s="297"/>
      <c r="L69" s="50"/>
      <c r="M69" s="299"/>
      <c r="N69" s="295"/>
    </row>
    <row r="70" spans="1:15">
      <c r="B70" s="49"/>
      <c r="C70" s="47"/>
      <c r="D70" s="47"/>
      <c r="E70" s="47"/>
      <c r="F70" s="47"/>
      <c r="G70" s="47"/>
      <c r="H70" s="47"/>
      <c r="I70" s="278"/>
      <c r="J70" s="296"/>
      <c r="K70" s="297"/>
      <c r="L70" s="317"/>
      <c r="M70" s="299"/>
      <c r="N70" s="295"/>
    </row>
    <row r="71" spans="1:15">
      <c r="B71" s="49"/>
      <c r="C71" s="47"/>
      <c r="D71" s="47"/>
      <c r="E71" s="47"/>
      <c r="F71" s="47"/>
      <c r="G71" s="47"/>
      <c r="H71" s="47"/>
      <c r="I71" s="278"/>
      <c r="J71" s="296"/>
      <c r="K71" s="297"/>
      <c r="L71" s="317"/>
      <c r="M71" s="299"/>
      <c r="N71" s="295"/>
    </row>
    <row r="72" spans="1:15" ht="15.75" thickBot="1">
      <c r="B72" s="905"/>
      <c r="C72" s="906"/>
      <c r="D72" s="906"/>
      <c r="E72" s="906"/>
      <c r="F72" s="906"/>
      <c r="G72" s="906"/>
      <c r="H72" s="906"/>
      <c r="I72" s="126"/>
      <c r="J72" s="126"/>
      <c r="K72" s="126"/>
      <c r="L72" s="919"/>
      <c r="M72" s="919"/>
      <c r="N72" s="45"/>
    </row>
    <row r="73" spans="1:15" ht="15.75" thickBot="1">
      <c r="B73" s="918" t="s">
        <v>953</v>
      </c>
      <c r="C73" s="872"/>
      <c r="D73" s="872"/>
      <c r="E73" s="872"/>
      <c r="F73" s="872"/>
      <c r="G73" s="872"/>
      <c r="H73" s="872"/>
      <c r="I73" s="872"/>
      <c r="J73" s="872"/>
      <c r="K73" s="872"/>
      <c r="L73" s="872"/>
      <c r="M73" s="873"/>
      <c r="N73" s="300">
        <f>SUM(N67:N72)</f>
        <v>828.09726290859999</v>
      </c>
    </row>
    <row r="74" spans="1:15" ht="15.75" thickBot="1">
      <c r="B74" s="33"/>
      <c r="C74" s="34"/>
      <c r="D74" s="34"/>
      <c r="E74" s="34"/>
      <c r="F74" s="34"/>
      <c r="G74" s="34"/>
      <c r="H74" s="34"/>
      <c r="I74" s="34"/>
      <c r="J74" s="34"/>
      <c r="K74" s="34"/>
      <c r="L74" s="34"/>
      <c r="M74" s="34"/>
      <c r="N74" s="35"/>
    </row>
    <row r="75" spans="1:15" ht="15.75" thickBot="1">
      <c r="B75" s="829" t="s">
        <v>967</v>
      </c>
      <c r="C75" s="830"/>
      <c r="D75" s="830"/>
      <c r="E75" s="830"/>
      <c r="F75" s="830"/>
      <c r="G75" s="830"/>
      <c r="H75" s="830"/>
      <c r="I75" s="830"/>
      <c r="J75" s="830"/>
      <c r="K75" s="830"/>
      <c r="L75" s="830"/>
      <c r="M75" s="831"/>
      <c r="N75" s="99">
        <f>N42+N51+N62+N73</f>
        <v>22721.798614798405</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4" t="s">
        <v>969</v>
      </c>
      <c r="C79" s="875"/>
      <c r="D79" s="875"/>
      <c r="E79" s="875"/>
      <c r="F79" s="875"/>
      <c r="G79" s="875"/>
      <c r="H79" s="875"/>
      <c r="I79" s="313"/>
      <c r="J79" s="333"/>
      <c r="K79" s="301" t="s">
        <v>970</v>
      </c>
      <c r="L79" s="876" t="s">
        <v>971</v>
      </c>
      <c r="M79" s="877"/>
      <c r="N79" s="302"/>
    </row>
    <row r="80" spans="1:15">
      <c r="B80" s="862" t="s">
        <v>972</v>
      </c>
      <c r="C80" s="863"/>
      <c r="D80" s="863"/>
      <c r="E80" s="863"/>
      <c r="F80" s="863"/>
      <c r="G80" s="863"/>
      <c r="H80" s="863"/>
      <c r="I80" s="87"/>
      <c r="J80" s="88"/>
      <c r="K80" s="303">
        <v>0.2</v>
      </c>
      <c r="L80" s="864">
        <f>N75*K80</f>
        <v>4544.3597229596808</v>
      </c>
      <c r="M80" s="865"/>
      <c r="N80" s="51"/>
    </row>
    <row r="81" spans="1:14">
      <c r="B81" s="89" t="s">
        <v>973</v>
      </c>
      <c r="C81" s="90"/>
      <c r="D81" s="90"/>
      <c r="E81" s="90"/>
      <c r="F81" s="90"/>
      <c r="G81" s="90"/>
      <c r="H81" s="90"/>
      <c r="I81" s="87"/>
      <c r="J81" s="88"/>
      <c r="K81" s="303">
        <v>0.05</v>
      </c>
      <c r="L81" s="864">
        <f>N75*K81</f>
        <v>1136.0899307399202</v>
      </c>
      <c r="M81" s="865"/>
      <c r="N81" s="51"/>
    </row>
    <row r="82" spans="1:14" ht="15.75" thickBot="1">
      <c r="B82" s="91" t="s">
        <v>974</v>
      </c>
      <c r="C82" s="92"/>
      <c r="D82" s="92"/>
      <c r="E82" s="92"/>
      <c r="F82" s="92"/>
      <c r="G82" s="92"/>
      <c r="H82" s="92"/>
      <c r="I82" s="93"/>
      <c r="J82" s="94"/>
      <c r="K82" s="304">
        <v>0.05</v>
      </c>
      <c r="L82" s="866">
        <f>N75*K82</f>
        <v>1136.0899307399202</v>
      </c>
      <c r="M82" s="867"/>
      <c r="N82" s="51"/>
    </row>
    <row r="83" spans="1:14" ht="15.75" thickBot="1">
      <c r="B83" s="829" t="s">
        <v>953</v>
      </c>
      <c r="C83" s="830"/>
      <c r="D83" s="830"/>
      <c r="E83" s="830"/>
      <c r="F83" s="830"/>
      <c r="G83" s="830"/>
      <c r="H83" s="830"/>
      <c r="I83" s="830"/>
      <c r="J83" s="830"/>
      <c r="K83" s="830"/>
      <c r="L83" s="830"/>
      <c r="M83" s="831"/>
      <c r="N83" s="52">
        <f>L80+L81+L82</f>
        <v>6816.5395844395216</v>
      </c>
    </row>
    <row r="84" spans="1:14" ht="15.75" thickBot="1">
      <c r="B84" s="33"/>
      <c r="C84" s="34"/>
      <c r="D84" s="34"/>
      <c r="E84" s="34"/>
      <c r="F84" s="34"/>
      <c r="G84" s="34"/>
      <c r="H84" s="34"/>
      <c r="I84" s="34"/>
      <c r="J84" s="34"/>
      <c r="K84" s="34"/>
      <c r="L84" s="34"/>
      <c r="M84" s="34"/>
      <c r="N84" s="35"/>
    </row>
    <row r="85" spans="1:14" ht="15.75" thickBot="1">
      <c r="A85" t="s">
        <v>2016</v>
      </c>
      <c r="B85" s="829" t="s">
        <v>975</v>
      </c>
      <c r="C85" s="830"/>
      <c r="D85" s="830"/>
      <c r="E85" s="830"/>
      <c r="F85" s="830"/>
      <c r="G85" s="830"/>
      <c r="H85" s="830"/>
      <c r="I85" s="830"/>
      <c r="J85" s="830"/>
      <c r="K85" s="830"/>
      <c r="L85" s="830"/>
      <c r="M85" s="831"/>
      <c r="N85" s="187">
        <f>N75+N83</f>
        <v>29538.338199237925</v>
      </c>
    </row>
    <row r="86" spans="1:14">
      <c r="B86" s="238"/>
      <c r="C86" s="239"/>
      <c r="D86" s="239"/>
      <c r="E86" s="239"/>
      <c r="F86" s="239"/>
      <c r="G86" s="239"/>
      <c r="H86" s="239"/>
      <c r="I86" s="239"/>
      <c r="J86" s="239"/>
      <c r="K86" s="239"/>
      <c r="L86" s="239"/>
      <c r="M86" s="239"/>
      <c r="N86" s="240"/>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242"/>
      <c r="F89" s="242"/>
      <c r="G89" s="242"/>
      <c r="H89" s="242"/>
      <c r="I89" s="242"/>
      <c r="J89" s="242"/>
      <c r="K89" s="242"/>
      <c r="L89" s="242"/>
      <c r="M89" s="242"/>
      <c r="N89" s="243"/>
    </row>
    <row r="90" spans="1:14">
      <c r="B90" s="241"/>
      <c r="C90" s="242"/>
      <c r="D90" s="242"/>
      <c r="E90" s="416" t="s">
        <v>976</v>
      </c>
      <c r="F90" s="416"/>
      <c r="G90" s="416"/>
      <c r="H90" s="416"/>
      <c r="I90" s="416"/>
      <c r="J90" s="416"/>
      <c r="K90" s="242"/>
      <c r="L90" s="242"/>
      <c r="M90" s="242"/>
      <c r="N90" s="243"/>
    </row>
    <row r="91" spans="1:14">
      <c r="B91" s="241"/>
      <c r="C91" s="242"/>
      <c r="D91" s="242"/>
      <c r="E91" s="242" t="s">
        <v>977</v>
      </c>
      <c r="F91" s="242"/>
      <c r="G91" s="242"/>
      <c r="H91" s="242"/>
      <c r="I91" s="242"/>
      <c r="J91" s="242"/>
      <c r="K91" s="242"/>
      <c r="L91" s="242"/>
      <c r="M91" s="242"/>
      <c r="N91" s="243"/>
    </row>
    <row r="92" spans="1:14">
      <c r="B92" s="241"/>
      <c r="C92" s="242"/>
      <c r="D92" s="242"/>
      <c r="E92" s="242" t="s">
        <v>978</v>
      </c>
      <c r="F92" s="242"/>
      <c r="G92" s="242"/>
      <c r="H92" s="242"/>
      <c r="I92" s="242"/>
      <c r="J92" s="242"/>
      <c r="K92" s="242"/>
      <c r="L92" s="242"/>
      <c r="M92" s="242"/>
      <c r="N92" s="243"/>
    </row>
    <row r="93" spans="1:14">
      <c r="B93" s="241"/>
      <c r="C93" s="242"/>
      <c r="D93" s="242"/>
      <c r="E93" s="242" t="s">
        <v>979</v>
      </c>
      <c r="F93" s="242"/>
      <c r="G93" s="242"/>
      <c r="H93" s="242"/>
      <c r="I93" s="242"/>
      <c r="J93" s="242"/>
      <c r="K93" s="242"/>
      <c r="L93" s="242"/>
      <c r="M93" s="242"/>
      <c r="N93" s="243"/>
    </row>
    <row r="94" spans="1:14" ht="15.75" thickBot="1">
      <c r="B94" s="241"/>
      <c r="C94" s="242"/>
      <c r="D94" s="242"/>
      <c r="E94" s="242"/>
      <c r="F94" s="242" t="s">
        <v>980</v>
      </c>
      <c r="G94" s="242"/>
      <c r="H94" s="242"/>
      <c r="I94" s="242"/>
      <c r="J94" s="242"/>
      <c r="K94" s="242"/>
      <c r="L94" s="242"/>
      <c r="M94" s="242"/>
      <c r="N94" s="243"/>
    </row>
    <row r="95" spans="1:14">
      <c r="B95" s="226" t="s">
        <v>2216</v>
      </c>
      <c r="C95" s="227"/>
      <c r="D95" s="227"/>
      <c r="E95" s="227"/>
      <c r="F95" s="227"/>
      <c r="G95" s="227"/>
      <c r="H95" s="227"/>
      <c r="I95" s="227"/>
      <c r="J95" s="227"/>
      <c r="K95" s="227"/>
      <c r="L95" s="227"/>
      <c r="M95" s="227"/>
      <c r="N95" s="228"/>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c r="B98" s="244"/>
      <c r="C98" s="245"/>
      <c r="D98" s="245"/>
      <c r="E98" s="245"/>
      <c r="F98" s="245"/>
      <c r="G98" s="245"/>
      <c r="H98" s="245"/>
      <c r="I98" s="245"/>
      <c r="J98" s="245"/>
      <c r="K98" s="245"/>
      <c r="L98" s="245"/>
      <c r="M98" s="245"/>
      <c r="N98" s="246"/>
    </row>
    <row r="99" spans="2:14" ht="15.75" thickBot="1">
      <c r="B99" s="247"/>
      <c r="C99" s="248"/>
      <c r="D99" s="248"/>
      <c r="E99" s="248"/>
      <c r="F99" s="248"/>
      <c r="G99" s="248"/>
      <c r="H99" s="248"/>
      <c r="I99" s="248"/>
      <c r="J99" s="248"/>
      <c r="K99" s="248"/>
      <c r="L99" s="248"/>
      <c r="M99" s="248"/>
      <c r="N99" s="249"/>
    </row>
    <row r="100" spans="2:14">
      <c r="B100" s="250"/>
      <c r="C100" s="251"/>
      <c r="D100" s="251"/>
      <c r="E100" s="251"/>
      <c r="F100" s="251"/>
      <c r="G100" s="251"/>
      <c r="H100" s="251"/>
      <c r="I100" s="251"/>
      <c r="J100" s="251"/>
      <c r="K100" s="251"/>
      <c r="L100" s="251"/>
      <c r="M100" s="251"/>
      <c r="N100" s="252"/>
    </row>
    <row r="101" spans="2:14">
      <c r="B101" s="253" t="s">
        <v>2217</v>
      </c>
      <c r="C101" s="254"/>
      <c r="D101" s="254"/>
      <c r="E101" s="254"/>
      <c r="F101" s="254"/>
      <c r="G101" s="254"/>
      <c r="H101" s="254"/>
      <c r="I101" s="254"/>
      <c r="J101" s="254"/>
      <c r="K101" s="254"/>
      <c r="L101" s="254"/>
      <c r="M101" s="254"/>
      <c r="N101" s="255"/>
    </row>
    <row r="102" spans="2:14" ht="15" customHeight="1">
      <c r="B102" s="973" t="s">
        <v>2218</v>
      </c>
      <c r="C102" s="974"/>
      <c r="D102" s="974"/>
      <c r="E102" s="974"/>
      <c r="F102" s="974"/>
      <c r="G102" s="974"/>
      <c r="H102" s="974"/>
      <c r="I102" s="974"/>
      <c r="J102" s="974"/>
      <c r="K102" s="974"/>
      <c r="L102" s="974"/>
      <c r="M102" s="974"/>
      <c r="N102" s="975"/>
    </row>
    <row r="103" spans="2:14" ht="15" customHeight="1">
      <c r="B103" s="973"/>
      <c r="C103" s="974"/>
      <c r="D103" s="974"/>
      <c r="E103" s="974"/>
      <c r="F103" s="974"/>
      <c r="G103" s="974"/>
      <c r="H103" s="974"/>
      <c r="I103" s="974"/>
      <c r="J103" s="974"/>
      <c r="K103" s="974"/>
      <c r="L103" s="974"/>
      <c r="M103" s="974"/>
      <c r="N103" s="975"/>
    </row>
    <row r="104" spans="2:14" ht="30" customHeight="1">
      <c r="B104" s="976" t="s">
        <v>2219</v>
      </c>
      <c r="C104" s="977"/>
      <c r="D104" s="977"/>
      <c r="E104" s="977"/>
      <c r="F104" s="977"/>
      <c r="G104" s="977"/>
      <c r="H104" s="977"/>
      <c r="I104" s="977"/>
      <c r="J104" s="977"/>
      <c r="K104" s="977"/>
      <c r="L104" s="977"/>
      <c r="M104" s="977"/>
      <c r="N104" s="978"/>
    </row>
    <row r="105" spans="2:14">
      <c r="B105" s="976"/>
      <c r="C105" s="977"/>
      <c r="D105" s="977"/>
      <c r="E105" s="977"/>
      <c r="F105" s="977"/>
      <c r="G105" s="977"/>
      <c r="H105" s="977"/>
      <c r="I105" s="977"/>
      <c r="J105" s="977"/>
      <c r="K105" s="977"/>
      <c r="L105" s="977"/>
      <c r="M105" s="977"/>
      <c r="N105" s="978"/>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338"/>
      <c r="C108" s="339"/>
      <c r="D108" s="339"/>
      <c r="E108" s="339"/>
      <c r="F108" s="339"/>
      <c r="G108" s="339"/>
      <c r="H108" s="339"/>
      <c r="I108" s="339"/>
      <c r="J108" s="339"/>
      <c r="K108" s="339"/>
      <c r="L108" s="339"/>
      <c r="M108" s="339"/>
      <c r="N108" s="340"/>
    </row>
    <row r="109" spans="2:14">
      <c r="B109" s="253"/>
      <c r="C109" s="254"/>
      <c r="D109" s="254"/>
      <c r="E109" s="254"/>
      <c r="F109" s="254"/>
      <c r="G109" s="254"/>
      <c r="H109" s="254"/>
      <c r="I109" s="254"/>
      <c r="J109" s="254"/>
      <c r="K109" s="254"/>
      <c r="L109" s="254"/>
      <c r="M109" s="254"/>
      <c r="N109" s="255"/>
    </row>
    <row r="110" spans="2:14">
      <c r="B110" s="241"/>
      <c r="C110" s="242"/>
      <c r="D110" s="242"/>
      <c r="E110" s="242" t="s">
        <v>976</v>
      </c>
      <c r="F110" s="416"/>
      <c r="G110" s="416"/>
      <c r="H110" s="242"/>
      <c r="I110" s="242"/>
      <c r="J110" s="242"/>
      <c r="K110" s="242"/>
      <c r="L110" s="242"/>
      <c r="M110" s="242"/>
      <c r="N110" s="243"/>
    </row>
    <row r="111" spans="2:14">
      <c r="B111" s="241"/>
      <c r="C111" s="242"/>
      <c r="D111" s="242"/>
      <c r="E111" s="417" t="s">
        <v>977</v>
      </c>
      <c r="F111" s="242"/>
      <c r="G111" s="242"/>
      <c r="H111" s="417"/>
      <c r="I111" s="417"/>
      <c r="J111" s="417"/>
      <c r="K111" s="242"/>
      <c r="L111" s="242"/>
      <c r="M111" s="242"/>
      <c r="N111" s="243"/>
    </row>
    <row r="112" spans="2:14">
      <c r="B112" s="241"/>
      <c r="C112" s="242"/>
      <c r="D112" s="242"/>
      <c r="E112" s="256" t="s">
        <v>981</v>
      </c>
      <c r="F112" s="242"/>
      <c r="G112" s="242"/>
      <c r="H112" s="256"/>
      <c r="I112" s="256"/>
      <c r="J112" s="256"/>
      <c r="K112" s="242"/>
      <c r="L112" s="242"/>
      <c r="M112" s="242"/>
      <c r="N112" s="243"/>
    </row>
    <row r="113" spans="2:14">
      <c r="B113" s="257"/>
      <c r="C113" s="254"/>
      <c r="D113" s="254"/>
      <c r="E113" s="242" t="s">
        <v>979</v>
      </c>
      <c r="F113" s="242"/>
      <c r="G113" s="242"/>
      <c r="H113" s="242"/>
      <c r="I113" s="242"/>
      <c r="J113" s="242"/>
      <c r="K113" s="254"/>
      <c r="L113" s="254"/>
      <c r="M113" s="254"/>
      <c r="N113" s="255"/>
    </row>
    <row r="114" spans="2:14">
      <c r="B114" s="257"/>
      <c r="C114" s="254"/>
      <c r="D114" s="254"/>
      <c r="E114" s="254"/>
      <c r="F114" s="242"/>
      <c r="G114" s="242"/>
      <c r="H114" s="242"/>
      <c r="I114" s="242"/>
      <c r="J114" s="242"/>
      <c r="K114" s="254"/>
      <c r="L114" s="254"/>
      <c r="M114" s="254"/>
      <c r="N114" s="255"/>
    </row>
    <row r="115" spans="2:14">
      <c r="B115" s="257" t="s">
        <v>2220</v>
      </c>
      <c r="C115" s="256"/>
      <c r="D115" s="256"/>
      <c r="E115" s="242"/>
      <c r="F115" s="242"/>
      <c r="G115" s="242"/>
      <c r="H115" s="242"/>
      <c r="I115" s="242"/>
      <c r="J115" s="979"/>
      <c r="K115" s="979"/>
      <c r="L115" s="979"/>
      <c r="M115" s="979"/>
      <c r="N115" s="980"/>
    </row>
    <row r="116" spans="2:14" ht="15.75" thickBot="1">
      <c r="B116" s="418" t="s">
        <v>2221</v>
      </c>
      <c r="C116" s="419"/>
      <c r="D116" s="419"/>
      <c r="E116" s="258"/>
      <c r="F116" s="258"/>
      <c r="G116" s="258"/>
      <c r="H116" s="258"/>
      <c r="I116" s="258"/>
      <c r="J116" s="981"/>
      <c r="K116" s="981"/>
      <c r="L116" s="981"/>
      <c r="M116" s="981"/>
      <c r="N116" s="982"/>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1633</v>
      </c>
      <c r="C31" s="81" t="s">
        <v>2089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180</v>
      </c>
      <c r="B36" s="878" t="str">
        <f>VLOOKUP(A36,EQUIPOS!A6:D154,3,FALSE)</f>
        <v>Compresor 120 HP, con martillo.</v>
      </c>
      <c r="C36" s="879"/>
      <c r="D36" s="879"/>
      <c r="E36" s="879"/>
      <c r="F36" s="879"/>
      <c r="G36" s="879"/>
      <c r="H36" s="880"/>
      <c r="I36" s="266"/>
      <c r="J36" s="267"/>
      <c r="K36" s="268">
        <f>VLOOKUP(A36,EQUIPOS!A6:D163,4,FALSE)</f>
        <v>90077.759428449179</v>
      </c>
      <c r="L36" s="269"/>
      <c r="M36" s="270">
        <v>2.5</v>
      </c>
      <c r="N36" s="271">
        <f>K36/M36</f>
        <v>36031.103771379669</v>
      </c>
    </row>
    <row r="37" spans="1:14">
      <c r="A37" s="113" t="s">
        <v>129</v>
      </c>
      <c r="B37" s="878" t="str">
        <f>VLOOKUP(A37,EQUIPOS!A7:D154,3,FALSE)</f>
        <v xml:space="preserve">Buldozer, Potencia al volante de 140 HP, motor de 2200 RPM, longitud de hoja 4,80m. </v>
      </c>
      <c r="C37" s="879"/>
      <c r="D37" s="879"/>
      <c r="E37" s="879"/>
      <c r="F37" s="879"/>
      <c r="G37" s="879"/>
      <c r="H37" s="880"/>
      <c r="I37" s="420"/>
      <c r="J37" s="421"/>
      <c r="K37" s="268">
        <f>VLOOKUP(A37,EQUIPOS!A7:D164,4,FALSE)</f>
        <v>210172.76817264492</v>
      </c>
      <c r="L37" s="334"/>
      <c r="M37" s="335">
        <v>100</v>
      </c>
      <c r="N37" s="271">
        <f>K37/M37</f>
        <v>2101.7276817264492</v>
      </c>
    </row>
    <row r="38" spans="1:14">
      <c r="A38" s="113" t="s">
        <v>312</v>
      </c>
      <c r="B38" s="878" t="str">
        <f>VLOOKUP(A38,EQUIPOS!A8:D154,3,FALSE)</f>
        <v>Retroexcavadora sobre oruga, potencia 138 HP, balde de 1,5 m3.</v>
      </c>
      <c r="C38" s="879"/>
      <c r="D38" s="879"/>
      <c r="E38" s="879"/>
      <c r="F38" s="879"/>
      <c r="G38" s="879"/>
      <c r="H38" s="880"/>
      <c r="I38" s="327"/>
      <c r="J38" s="329"/>
      <c r="K38" s="268">
        <f>VLOOKUP(A38,EQUIPOS!A8:D165,4,FALSE)</f>
        <v>254964.5388153794</v>
      </c>
      <c r="L38" s="422"/>
      <c r="M38" s="423">
        <v>16</v>
      </c>
      <c r="N38" s="271">
        <f>K38/M38</f>
        <v>15935.283675961213</v>
      </c>
    </row>
    <row r="39" spans="1:14">
      <c r="B39" s="878"/>
      <c r="C39" s="879"/>
      <c r="D39" s="879"/>
      <c r="E39" s="885"/>
      <c r="F39" s="879"/>
      <c r="G39" s="879"/>
      <c r="H39" s="880"/>
      <c r="I39" s="36"/>
      <c r="J39" s="37"/>
      <c r="K39" s="273"/>
      <c r="L39" s="275"/>
      <c r="M39" s="276"/>
      <c r="N39" s="277"/>
    </row>
    <row r="40" spans="1:14">
      <c r="B40" s="886" t="s">
        <v>952</v>
      </c>
      <c r="C40" s="887"/>
      <c r="D40" s="887"/>
      <c r="E40" s="38"/>
      <c r="F40" s="39"/>
      <c r="G40" s="39"/>
      <c r="H40" s="40"/>
      <c r="I40" s="36"/>
      <c r="J40" s="37"/>
      <c r="K40" s="278"/>
      <c r="L40" s="275"/>
      <c r="M40" s="400">
        <v>0.01</v>
      </c>
      <c r="N40" s="343">
        <f>N76*M40</f>
        <v>27.894392469875619</v>
      </c>
    </row>
    <row r="41" spans="1:14" ht="15.75" thickBot="1">
      <c r="B41" s="878"/>
      <c r="C41" s="879"/>
      <c r="D41" s="879"/>
      <c r="E41" s="879"/>
      <c r="F41" s="879"/>
      <c r="G41" s="879"/>
      <c r="H41" s="880"/>
      <c r="I41" s="888"/>
      <c r="J41" s="889"/>
      <c r="K41" s="41"/>
      <c r="L41" s="890"/>
      <c r="M41" s="891"/>
      <c r="N41" s="105"/>
    </row>
    <row r="42" spans="1:14" ht="15.75" thickBot="1">
      <c r="B42" s="829" t="s">
        <v>953</v>
      </c>
      <c r="C42" s="830"/>
      <c r="D42" s="830"/>
      <c r="E42" s="830"/>
      <c r="F42" s="830"/>
      <c r="G42" s="830"/>
      <c r="H42" s="830"/>
      <c r="I42" s="830"/>
      <c r="J42" s="830"/>
      <c r="K42" s="830"/>
      <c r="L42" s="830"/>
      <c r="M42" s="831"/>
      <c r="N42" s="393">
        <f>SUM(N36:N41)</f>
        <v>54096.009521537206</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4" t="s">
        <v>944</v>
      </c>
      <c r="C46" s="875"/>
      <c r="D46" s="875"/>
      <c r="E46" s="875"/>
      <c r="F46" s="875"/>
      <c r="G46" s="875"/>
      <c r="H46" s="875"/>
      <c r="I46" s="909"/>
      <c r="J46" s="314" t="s">
        <v>945</v>
      </c>
      <c r="K46" s="85" t="s">
        <v>946</v>
      </c>
      <c r="L46" s="910" t="s">
        <v>955</v>
      </c>
      <c r="M46" s="909"/>
      <c r="N46" s="86" t="s">
        <v>951</v>
      </c>
    </row>
    <row r="47" spans="1:14">
      <c r="A47" s="146" t="s">
        <v>376</v>
      </c>
      <c r="B47" s="43" t="str">
        <f>VLOOKUP(A47,MATERIALES!A5:D373,3,FALSE)</f>
        <v>Anfo</v>
      </c>
      <c r="C47" s="280"/>
      <c r="D47" s="280"/>
      <c r="E47" s="280"/>
      <c r="F47" s="280"/>
      <c r="G47" s="280"/>
      <c r="H47" s="280"/>
      <c r="I47" s="267"/>
      <c r="J47" s="223" t="str">
        <f>VLOOKUP(A47,MATERIALES!A3:D639,2,FALSE)</f>
        <v>kg</v>
      </c>
      <c r="K47" s="281">
        <v>0.3</v>
      </c>
      <c r="L47" s="266"/>
      <c r="M47" s="401">
        <f>VLOOKUP(A47,MATERIALES!A5:D396,4,FALSE)</f>
        <v>6177.7246907534591</v>
      </c>
      <c r="N47" s="271">
        <f>K47*M47</f>
        <v>1853.3174072260376</v>
      </c>
    </row>
    <row r="48" spans="1:14">
      <c r="A48" s="146" t="s">
        <v>424</v>
      </c>
      <c r="B48" s="43" t="str">
        <f>VLOOKUP(A48,MATERIALES!A6:D373,3,FALSE)</f>
        <v>Cordón detonante</v>
      </c>
      <c r="C48" s="424"/>
      <c r="D48" s="424"/>
      <c r="E48" s="424"/>
      <c r="F48" s="424"/>
      <c r="G48" s="424"/>
      <c r="H48" s="424"/>
      <c r="I48" s="424"/>
      <c r="J48" s="310" t="str">
        <f>VLOOKUP(A48,MATERIALES!A4:D640,2,FALSE)</f>
        <v>m</v>
      </c>
      <c r="K48" s="396">
        <v>3</v>
      </c>
      <c r="L48" s="420"/>
      <c r="M48" s="401">
        <f>VLOOKUP(A48,MATERIALES!A6:D397,4,FALSE)</f>
        <v>3670.8219176940843</v>
      </c>
      <c r="N48" s="271">
        <f t="shared" ref="N48:N53" si="0">K48*M48</f>
        <v>11012.465753082253</v>
      </c>
    </row>
    <row r="49" spans="1:14">
      <c r="A49" s="146" t="s">
        <v>453</v>
      </c>
      <c r="B49" s="43" t="str">
        <f>VLOOKUP(A49,MATERIALES!A6:D373,3,FALSE)</f>
        <v>Explosivos  75% (INDUGEL)</v>
      </c>
      <c r="C49" s="424"/>
      <c r="D49" s="424"/>
      <c r="E49" s="424"/>
      <c r="F49" s="424"/>
      <c r="G49" s="424"/>
      <c r="H49" s="424"/>
      <c r="I49" s="424"/>
      <c r="J49" s="311" t="str">
        <f>VLOOKUP(A49,MATERIALES!A5:D641,2,FALSE)</f>
        <v>lb</v>
      </c>
      <c r="K49" s="396">
        <v>0.25</v>
      </c>
      <c r="L49" s="420"/>
      <c r="M49" s="401">
        <f>VLOOKUP(A49,MATERIALES!A6:D398,4,FALSE)</f>
        <v>10184.29251555371</v>
      </c>
      <c r="N49" s="271">
        <f t="shared" si="0"/>
        <v>2546.0731288884276</v>
      </c>
    </row>
    <row r="50" spans="1:14">
      <c r="A50" s="146" t="s">
        <v>458</v>
      </c>
      <c r="B50" s="43" t="str">
        <f>VLOOKUP(A50,MATERIALES!A6:D373,3,FALSE)</f>
        <v>Fulminantes</v>
      </c>
      <c r="C50" s="424"/>
      <c r="D50" s="424"/>
      <c r="E50" s="424"/>
      <c r="F50" s="424"/>
      <c r="G50" s="424"/>
      <c r="H50" s="424"/>
      <c r="I50" s="424"/>
      <c r="J50" s="311" t="str">
        <f>VLOOKUP(A50,MATERIALES!A6:D642,2,FALSE)</f>
        <v>u</v>
      </c>
      <c r="K50" s="396">
        <v>1</v>
      </c>
      <c r="L50" s="420"/>
      <c r="M50" s="401">
        <f>VLOOKUP(A50,MATERIALES!A6:D399,4,FALSE)</f>
        <v>1376.5582191352817</v>
      </c>
      <c r="N50" s="271">
        <f t="shared" si="0"/>
        <v>1376.5582191352817</v>
      </c>
    </row>
    <row r="51" spans="1:14">
      <c r="A51" s="146" t="s">
        <v>552</v>
      </c>
      <c r="B51" s="43" t="str">
        <f>VLOOKUP(A51,MATERIALES!A7:D373,3,FALSE)</f>
        <v>Mecha Lenta</v>
      </c>
      <c r="C51" s="424"/>
      <c r="D51" s="424"/>
      <c r="E51" s="424"/>
      <c r="F51" s="424"/>
      <c r="G51" s="424"/>
      <c r="H51" s="424"/>
      <c r="I51" s="424"/>
      <c r="J51" s="311" t="str">
        <f>VLOOKUP(A51,MATERIALES!A6:D643,2,FALSE)</f>
        <v>m</v>
      </c>
      <c r="K51" s="396">
        <v>1</v>
      </c>
      <c r="L51" s="420"/>
      <c r="M51" s="401">
        <f>VLOOKUP(A51,MATERIALES!A7:D400,4,FALSE)</f>
        <v>1074.386902739732</v>
      </c>
      <c r="N51" s="271">
        <f t="shared" si="0"/>
        <v>1074.386902739732</v>
      </c>
    </row>
    <row r="52" spans="1:14">
      <c r="A52" s="146" t="s">
        <v>845</v>
      </c>
      <c r="B52" s="43" t="str">
        <f>VLOOKUP(A52,MATERIALES!A8:D373,3,FALSE)</f>
        <v>Escolta y transporte (una tarifa por cada m3 escoltado y transportado)</v>
      </c>
      <c r="C52" s="424"/>
      <c r="D52" s="424"/>
      <c r="E52" s="424"/>
      <c r="F52" s="424"/>
      <c r="G52" s="424"/>
      <c r="H52" s="424"/>
      <c r="I52" s="424"/>
      <c r="J52" s="311" t="str">
        <f>VLOOKUP(A52,MATERIALES!A6:D644,2,FALSE)</f>
        <v>kg</v>
      </c>
      <c r="K52" s="396">
        <v>0.45800000000000002</v>
      </c>
      <c r="L52" s="420"/>
      <c r="M52" s="401">
        <f>VLOOKUP(A52,MATERIALES!A8:D401,4,FALSE)</f>
        <v>6043.4263279109928</v>
      </c>
      <c r="N52" s="271">
        <f t="shared" si="0"/>
        <v>2767.8892581832347</v>
      </c>
    </row>
    <row r="53" spans="1:14" ht="15.75" thickBot="1">
      <c r="A53" t="s">
        <v>442</v>
      </c>
      <c r="B53" s="43" t="str">
        <f>VLOOKUP(A53,MATERIALES!A9:D373,3,FALSE)</f>
        <v>Derechos de explotación y/o disposición de materiales</v>
      </c>
      <c r="C53" s="309"/>
      <c r="D53" s="309"/>
      <c r="E53" s="309"/>
      <c r="F53" s="309"/>
      <c r="G53" s="309"/>
      <c r="H53" s="309"/>
      <c r="I53" s="309"/>
      <c r="J53" s="432" t="str">
        <f>VLOOKUP(A53,MATERIALES!A7:D645,2,FALSE)</f>
        <v>m3</v>
      </c>
      <c r="K53" s="126">
        <v>1.3</v>
      </c>
      <c r="L53" s="324"/>
      <c r="M53" s="401">
        <f>VLOOKUP(A53,MATERIALES!A9:D402,4,FALSE)</f>
        <v>7834.0711658105465</v>
      </c>
      <c r="N53" s="271">
        <f t="shared" si="0"/>
        <v>10184.29251555371</v>
      </c>
    </row>
    <row r="54" spans="1:14" ht="15.75" thickBot="1">
      <c r="B54" s="829" t="s">
        <v>953</v>
      </c>
      <c r="C54" s="830"/>
      <c r="D54" s="830"/>
      <c r="E54" s="830"/>
      <c r="F54" s="830"/>
      <c r="G54" s="830"/>
      <c r="H54" s="830"/>
      <c r="I54" s="830"/>
      <c r="J54" s="830"/>
      <c r="K54" s="830"/>
      <c r="L54" s="830"/>
      <c r="M54" s="831"/>
      <c r="N54" s="393">
        <f>SUM(N47:N53)</f>
        <v>30814.983184808676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916">
        <f>VLOOKUP(A59,TRANSPORTE!A5:D117,4,FALSE)</f>
        <v>1417.5203733168512</v>
      </c>
      <c r="M59" s="917"/>
      <c r="N59" s="286">
        <f>K59*L59</f>
        <v>1842.7764853119065</v>
      </c>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s="147" t="s">
        <v>11</v>
      </c>
      <c r="B70" s="49" t="str">
        <f>VLOOKUP(A70,'MANO DE OBRA'!A8:D68,3,FALSE)</f>
        <v>Obrero (4)</v>
      </c>
      <c r="C70" s="47"/>
      <c r="D70" s="47"/>
      <c r="E70" s="47"/>
      <c r="F70" s="47"/>
      <c r="G70" s="47"/>
      <c r="H70" s="47"/>
      <c r="I70" s="291">
        <f>K70/J70*100</f>
        <v>135330.79999999999</v>
      </c>
      <c r="J70" s="292">
        <v>185</v>
      </c>
      <c r="K70" s="293">
        <f>VLOOKUP(A70,'MANO DE OBRA'!A8:D99,4,FALSE)</f>
        <v>250361.97999999998</v>
      </c>
      <c r="L70" s="50"/>
      <c r="M70" s="433">
        <v>128</v>
      </c>
      <c r="N70" s="394">
        <f>K70/M70</f>
        <v>1955.9529687499999</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128</v>
      </c>
      <c r="N71" s="394">
        <f>K71/M71</f>
        <v>833.48627823756237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829" t="s">
        <v>953</v>
      </c>
      <c r="C76" s="830"/>
      <c r="D76" s="830"/>
      <c r="E76" s="830"/>
      <c r="F76" s="830"/>
      <c r="G76" s="830"/>
      <c r="H76" s="830"/>
      <c r="I76" s="872"/>
      <c r="J76" s="872"/>
      <c r="K76" s="872"/>
      <c r="L76" s="872"/>
      <c r="M76" s="873"/>
      <c r="N76" s="300">
        <f>SUM(N70:N75)</f>
        <v>2789.439246987562</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N42+N54+N65+N76</f>
        <v>89543.20843864535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17908.641687729072</v>
      </c>
      <c r="M83" s="865"/>
      <c r="N83" s="51"/>
    </row>
    <row r="84" spans="1:14">
      <c r="B84" s="89" t="s">
        <v>973</v>
      </c>
      <c r="C84" s="90"/>
      <c r="D84" s="90"/>
      <c r="E84" s="90"/>
      <c r="F84" s="90"/>
      <c r="G84" s="90"/>
      <c r="H84" s="90"/>
      <c r="I84" s="87"/>
      <c r="J84" s="88"/>
      <c r="K84" s="303">
        <v>0.05</v>
      </c>
      <c r="L84" s="864">
        <f>N78*K84</f>
        <v>4477.160421932268</v>
      </c>
      <c r="M84" s="865"/>
      <c r="N84" s="51"/>
    </row>
    <row r="85" spans="1:14" ht="15.75" thickBot="1">
      <c r="B85" s="91" t="s">
        <v>974</v>
      </c>
      <c r="C85" s="92"/>
      <c r="D85" s="92"/>
      <c r="E85" s="92"/>
      <c r="F85" s="92"/>
      <c r="G85" s="92"/>
      <c r="H85" s="92"/>
      <c r="I85" s="93"/>
      <c r="J85" s="94"/>
      <c r="K85" s="304">
        <v>0.05</v>
      </c>
      <c r="L85" s="866">
        <f>N78*K85</f>
        <v>4477.160421932268</v>
      </c>
      <c r="M85" s="867"/>
      <c r="N85" s="51"/>
    </row>
    <row r="86" spans="1:14" ht="15.75" thickBot="1">
      <c r="B86" s="829" t="s">
        <v>953</v>
      </c>
      <c r="C86" s="830"/>
      <c r="D86" s="830"/>
      <c r="E86" s="830"/>
      <c r="F86" s="830"/>
      <c r="G86" s="830"/>
      <c r="H86" s="830"/>
      <c r="I86" s="830"/>
      <c r="J86" s="830"/>
      <c r="K86" s="830"/>
      <c r="L86" s="830"/>
      <c r="M86" s="831"/>
      <c r="N86" s="52">
        <f>L83+L84+L85</f>
        <v>26862.96253159361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116406.17097023896</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1634</v>
      </c>
      <c r="C31" s="81" t="s">
        <v>2090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180</v>
      </c>
      <c r="B36" s="878" t="str">
        <f>VLOOKUP(A36,EQUIPOS!A6:D154,3,FALSE)</f>
        <v>Compresor 120 HP, con martillo.</v>
      </c>
      <c r="C36" s="879"/>
      <c r="D36" s="879"/>
      <c r="E36" s="879"/>
      <c r="F36" s="879"/>
      <c r="G36" s="879"/>
      <c r="H36" s="880"/>
      <c r="I36" s="266"/>
      <c r="J36" s="267"/>
      <c r="K36" s="268">
        <f>VLOOKUP(A36,EQUIPOS!A6:D163,4,FALSE)</f>
        <v>90077.759428449179</v>
      </c>
      <c r="L36" s="269"/>
      <c r="M36" s="335">
        <v>2.5</v>
      </c>
      <c r="N36" s="271">
        <f>K36/M36</f>
        <v>36031.103771379669</v>
      </c>
    </row>
    <row r="37" spans="1:14">
      <c r="A37" s="113" t="s">
        <v>129</v>
      </c>
      <c r="B37" s="878" t="str">
        <f>VLOOKUP(A37,EQUIPOS!A7:D154,3,FALSE)</f>
        <v xml:space="preserve">Buldozer, Potencia al volante de 140 HP, motor de 2200 RPM, longitud de hoja 4,80m. </v>
      </c>
      <c r="C37" s="879"/>
      <c r="D37" s="879"/>
      <c r="E37" s="879"/>
      <c r="F37" s="879"/>
      <c r="G37" s="879"/>
      <c r="H37" s="880"/>
      <c r="I37" s="420"/>
      <c r="J37" s="421"/>
      <c r="K37" s="268">
        <f>VLOOKUP(A37,EQUIPOS!A7:D164,4,FALSE)</f>
        <v>210172.76817264492</v>
      </c>
      <c r="L37" s="334"/>
      <c r="M37" s="335">
        <v>100</v>
      </c>
      <c r="N37" s="271">
        <f>K37/M37</f>
        <v>2101.7276817264492</v>
      </c>
    </row>
    <row r="38" spans="1:14">
      <c r="A38" s="113" t="s">
        <v>261</v>
      </c>
      <c r="B38" s="878" t="str">
        <f>VLOOKUP(A38,EQUIPOS!A8:D154,3,FALSE)</f>
        <v xml:space="preserve">Motobomba 3 PULGADAS (incluye operario)
</v>
      </c>
      <c r="C38" s="879"/>
      <c r="D38" s="879"/>
      <c r="E38" s="879"/>
      <c r="F38" s="879"/>
      <c r="G38" s="879"/>
      <c r="H38" s="880"/>
      <c r="I38" s="327"/>
      <c r="J38" s="329"/>
      <c r="K38" s="268">
        <f>VLOOKUP(A38,EQUIPOS!A8:D165,4,FALSE)</f>
        <v>15606.888725691455</v>
      </c>
      <c r="L38" s="422"/>
      <c r="M38" s="423">
        <v>8</v>
      </c>
      <c r="N38" s="271">
        <f>K38/M38</f>
        <v>1950.8610907114319</v>
      </c>
    </row>
    <row r="39" spans="1:14">
      <c r="A39" t="s">
        <v>312</v>
      </c>
      <c r="B39" s="878" t="str">
        <f>VLOOKUP(A39,EQUIPOS!A9:D154,3,FALSE)</f>
        <v>Retroexcavadora sobre oruga, potencia 138 HP, balde de 1,5 m3.</v>
      </c>
      <c r="C39" s="879"/>
      <c r="D39" s="879"/>
      <c r="E39" s="879"/>
      <c r="F39" s="879"/>
      <c r="G39" s="879"/>
      <c r="H39" s="880"/>
      <c r="I39" s="36"/>
      <c r="J39" s="37"/>
      <c r="K39" s="268">
        <f>VLOOKUP(A39,EQUIPOS!A9:D166,4,FALSE)</f>
        <v>254964.5388153794</v>
      </c>
      <c r="L39" s="275"/>
      <c r="M39" s="335">
        <v>8</v>
      </c>
      <c r="N39" s="271">
        <f>K39/M39</f>
        <v>31870.567351922426</v>
      </c>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N78*M41</f>
        <v>241.11460680720396</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72195.374502547173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46" t="s">
        <v>376</v>
      </c>
      <c r="B48" s="43" t="str">
        <f>VLOOKUP(A48,MATERIALES!A5:D373,3,FALSE)</f>
        <v>Anfo</v>
      </c>
      <c r="C48" s="280"/>
      <c r="D48" s="280"/>
      <c r="E48" s="280"/>
      <c r="F48" s="280"/>
      <c r="G48" s="280"/>
      <c r="H48" s="280"/>
      <c r="I48" s="267"/>
      <c r="J48" s="223" t="str">
        <f>VLOOKUP(A48,MATERIALES!A4:D640,2,FALSE)</f>
        <v>kg</v>
      </c>
      <c r="K48" s="281">
        <v>0.3</v>
      </c>
      <c r="L48" s="266"/>
      <c r="M48" s="401">
        <f>VLOOKUP(A48,MATERIALES!A5:D396,4,FALSE)</f>
        <v>6177.7246907534591</v>
      </c>
      <c r="N48" s="271">
        <f>K48*M48</f>
        <v>1853.3174072260376</v>
      </c>
    </row>
    <row r="49" spans="1:14">
      <c r="A49" s="146" t="s">
        <v>424</v>
      </c>
      <c r="B49" s="43" t="str">
        <f>VLOOKUP(A49,MATERIALES!A6:D373,3,FALSE)</f>
        <v>Cordón detonante</v>
      </c>
      <c r="C49" s="424"/>
      <c r="D49" s="424"/>
      <c r="E49" s="424"/>
      <c r="F49" s="424"/>
      <c r="G49" s="424"/>
      <c r="H49" s="424"/>
      <c r="I49" s="424"/>
      <c r="J49" s="310" t="str">
        <f>VLOOKUP(A49,MATERIALES!A5:D641,2,FALSE)</f>
        <v>m</v>
      </c>
      <c r="K49" s="396">
        <v>3</v>
      </c>
      <c r="L49" s="420"/>
      <c r="M49" s="401">
        <f>VLOOKUP(A49,MATERIALES!A6:D397,4,FALSE)</f>
        <v>3670.8219176940843</v>
      </c>
      <c r="N49" s="271">
        <f t="shared" ref="N49:N54" si="0">K49*M49</f>
        <v>11012.465753082253</v>
      </c>
    </row>
    <row r="50" spans="1:14">
      <c r="A50" s="146" t="s">
        <v>453</v>
      </c>
      <c r="B50" s="43" t="str">
        <f>VLOOKUP(A50,MATERIALES!A6:D373,3,FALSE)</f>
        <v>Explosivos  75% (INDUGEL)</v>
      </c>
      <c r="C50" s="424"/>
      <c r="D50" s="424"/>
      <c r="E50" s="424"/>
      <c r="F50" s="424"/>
      <c r="G50" s="424"/>
      <c r="H50" s="424"/>
      <c r="I50" s="424"/>
      <c r="J50" s="311" t="str">
        <f>VLOOKUP(A50,MATERIALES!A6:D642,2,FALSE)</f>
        <v>lb</v>
      </c>
      <c r="K50" s="396">
        <v>0.25</v>
      </c>
      <c r="L50" s="420"/>
      <c r="M50" s="401">
        <f>VLOOKUP(A50,MATERIALES!A6:D398,4,FALSE)</f>
        <v>10184.29251555371</v>
      </c>
      <c r="N50" s="271">
        <f t="shared" si="0"/>
        <v>2546.0731288884276</v>
      </c>
    </row>
    <row r="51" spans="1:14">
      <c r="A51" s="146"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VLOOKUP(A51,MATERIALES!A6:D399,4,FALSE)</f>
        <v>1376.5582191352817</v>
      </c>
      <c r="N51" s="271">
        <f t="shared" si="0"/>
        <v>1376.5582191352817</v>
      </c>
    </row>
    <row r="52" spans="1:14">
      <c r="A52" s="146" t="s">
        <v>552</v>
      </c>
      <c r="B52" s="43" t="str">
        <f>VLOOKUP(A52,MATERIALES!A7:D373,3,FALSE)</f>
        <v>Mecha Lenta</v>
      </c>
      <c r="C52" s="424"/>
      <c r="D52" s="424"/>
      <c r="E52" s="424"/>
      <c r="F52" s="424"/>
      <c r="G52" s="424"/>
      <c r="H52" s="424"/>
      <c r="I52" s="424"/>
      <c r="J52" s="311" t="str">
        <f>VLOOKUP(A52,MATERIALES!A6:D644,2,FALSE)</f>
        <v>m</v>
      </c>
      <c r="K52" s="396">
        <v>1</v>
      </c>
      <c r="L52" s="420"/>
      <c r="M52" s="401">
        <f>VLOOKUP(A52,MATERIALES!A7:D400,4,FALSE)</f>
        <v>1074.386902739732</v>
      </c>
      <c r="N52" s="271">
        <f t="shared" si="0"/>
        <v>1074.386902739732</v>
      </c>
    </row>
    <row r="53" spans="1:14">
      <c r="A53" s="204" t="s">
        <v>845</v>
      </c>
      <c r="B53" s="43" t="str">
        <f>VLOOKUP(A53,MATERIALES!A7:D373,3,FALSE)</f>
        <v>Escolta y transporte (una tarifa por cada m3 escoltado y transportado)</v>
      </c>
      <c r="C53" s="424"/>
      <c r="D53" s="424"/>
      <c r="E53" s="424"/>
      <c r="F53" s="424"/>
      <c r="G53" s="424"/>
      <c r="H53" s="424"/>
      <c r="I53" s="424"/>
      <c r="J53" s="311" t="str">
        <f>VLOOKUP(A53,MATERIALES!A6:D644,2,FALSE)</f>
        <v>kg</v>
      </c>
      <c r="K53" s="396">
        <v>0.45800000000000002</v>
      </c>
      <c r="L53" s="420"/>
      <c r="M53" s="401">
        <f>VLOOKUP(A53,MATERIALES!A7:D400,4,FALSE)</f>
        <v>6043.4263279109928</v>
      </c>
      <c r="N53" s="271">
        <f>K53*M53</f>
        <v>2767.8892581832347</v>
      </c>
    </row>
    <row r="54" spans="1:14">
      <c r="A54" s="146" t="s">
        <v>442</v>
      </c>
      <c r="B54" s="43" t="str">
        <f>VLOOKUP(A54,MATERIALES!A8:D373,3,FALSE)</f>
        <v>Derechos de explotación y/o disposición de materiales</v>
      </c>
      <c r="C54" s="424"/>
      <c r="D54" s="424"/>
      <c r="E54" s="424"/>
      <c r="F54" s="424"/>
      <c r="G54" s="424"/>
      <c r="H54" s="424"/>
      <c r="I54" s="424"/>
      <c r="J54" s="311" t="str">
        <f>VLOOKUP(A54,MATERIALES!A7:D645,2,FALSE)</f>
        <v>m3</v>
      </c>
      <c r="K54" s="396">
        <v>1.3</v>
      </c>
      <c r="L54" s="420"/>
      <c r="M54" s="401">
        <f>VLOOKUP(A54,MATERIALES!A8:D401,4,FALSE)</f>
        <v>7834.0711658105465</v>
      </c>
      <c r="N54" s="271">
        <f t="shared" si="0"/>
        <v>10184.29251555371</v>
      </c>
    </row>
    <row r="55" spans="1:14" ht="15.75" thickBot="1">
      <c r="B55" s="43"/>
      <c r="C55" s="309"/>
      <c r="D55" s="309"/>
      <c r="E55" s="309"/>
      <c r="F55" s="309"/>
      <c r="G55" s="309"/>
      <c r="H55" s="309"/>
      <c r="I55" s="309"/>
      <c r="J55" s="434"/>
      <c r="K55" s="126"/>
      <c r="L55" s="324"/>
      <c r="M55" s="401"/>
      <c r="N55" s="271"/>
    </row>
    <row r="56" spans="1:14" ht="15.75" thickBot="1">
      <c r="B56" s="829" t="s">
        <v>953</v>
      </c>
      <c r="C56" s="830"/>
      <c r="D56" s="830"/>
      <c r="E56" s="830"/>
      <c r="F56" s="830"/>
      <c r="G56" s="830"/>
      <c r="H56" s="830"/>
      <c r="I56" s="830"/>
      <c r="J56" s="830"/>
      <c r="K56" s="830"/>
      <c r="L56" s="830"/>
      <c r="M56" s="831"/>
      <c r="N56" s="393">
        <f>SUM(N48:N55)</f>
        <v>30814.983184808676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5" t="s">
        <v>961</v>
      </c>
      <c r="M60" s="894"/>
      <c r="N60" s="76" t="s">
        <v>951</v>
      </c>
    </row>
    <row r="61" spans="1:14">
      <c r="A61" t="s">
        <v>1256</v>
      </c>
      <c r="B61" s="46" t="str">
        <f>VLOOKUP(A61,TRANSPORTE!A5:D117,3,FALSE)</f>
        <v>Transporte de material de excavación</v>
      </c>
      <c r="C61" s="316"/>
      <c r="D61" s="316"/>
      <c r="E61" s="316"/>
      <c r="F61" s="316"/>
      <c r="G61" s="316"/>
      <c r="H61" s="310" t="s">
        <v>1468</v>
      </c>
      <c r="I61" s="278">
        <v>1.3</v>
      </c>
      <c r="J61" s="285">
        <v>1</v>
      </c>
      <c r="K61" s="278">
        <f>I61*J61</f>
        <v>1.3</v>
      </c>
      <c r="L61" s="916">
        <f>VLOOKUP(A61,TRANSPORTE!A5:D117,4,FALSE)</f>
        <v>1417.5203733168512</v>
      </c>
      <c r="M61" s="917"/>
      <c r="N61" s="286">
        <f>K61*L61</f>
        <v>1842.7764853119065</v>
      </c>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7"/>
      <c r="M66" s="908"/>
      <c r="N66" s="127"/>
    </row>
    <row r="67" spans="1:15" ht="15.75" thickBot="1">
      <c r="B67" s="918" t="s">
        <v>953</v>
      </c>
      <c r="C67" s="872"/>
      <c r="D67" s="872"/>
      <c r="E67" s="872"/>
      <c r="F67" s="872"/>
      <c r="G67" s="872"/>
      <c r="H67" s="872"/>
      <c r="I67" s="872"/>
      <c r="J67" s="872"/>
      <c r="K67" s="872"/>
      <c r="L67" s="872"/>
      <c r="M67" s="873"/>
      <c r="N67" s="104">
        <f>N61+N62+N63+N64+N65</f>
        <v>1842.7764853119065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8" t="s">
        <v>963</v>
      </c>
      <c r="C71" s="869"/>
      <c r="D71" s="869"/>
      <c r="E71" s="869"/>
      <c r="F71" s="869"/>
      <c r="G71" s="869"/>
      <c r="H71" s="869"/>
      <c r="I71" s="73" t="s">
        <v>964</v>
      </c>
      <c r="J71" s="75" t="s">
        <v>1410</v>
      </c>
      <c r="K71" s="74" t="s">
        <v>966</v>
      </c>
      <c r="L71" s="870" t="s">
        <v>950</v>
      </c>
      <c r="M71" s="871"/>
      <c r="N71" s="98" t="s">
        <v>951</v>
      </c>
    </row>
    <row r="72" spans="1:15">
      <c r="A72" s="147" t="s">
        <v>15</v>
      </c>
      <c r="B72" s="49" t="str">
        <f>VLOOKUP(A72,'MANO DE OBRA'!A8:D68,3,FALSE)</f>
        <v>Obrero (6)</v>
      </c>
      <c r="C72" s="47"/>
      <c r="D72" s="47"/>
      <c r="E72" s="47"/>
      <c r="F72" s="47"/>
      <c r="G72" s="47"/>
      <c r="H72" s="47"/>
      <c r="I72" s="291">
        <f>K72/J72*100</f>
        <v>202996.19999999998</v>
      </c>
      <c r="J72" s="292">
        <v>185</v>
      </c>
      <c r="K72" s="293">
        <f>VLOOKUP(A72,'MANO DE OBRA'!A8:D99,4,FALSE)</f>
        <v>375542.97</v>
      </c>
      <c r="L72" s="50"/>
      <c r="M72" s="433">
        <v>20</v>
      </c>
      <c r="N72" s="394">
        <f>K72/M72</f>
        <v>18777.148499999999</v>
      </c>
      <c r="O72" s="106"/>
    </row>
    <row r="73" spans="1:15">
      <c r="A73" s="147"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1">
        <v>20</v>
      </c>
      <c r="N73" s="394">
        <f>K73/M73</f>
        <v>5334.3121807203988</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5"/>
      <c r="C77" s="906"/>
      <c r="D77" s="906"/>
      <c r="E77" s="906"/>
      <c r="F77" s="906"/>
      <c r="G77" s="906"/>
      <c r="H77" s="906"/>
      <c r="I77" s="126"/>
      <c r="J77" s="126"/>
      <c r="K77" s="126"/>
      <c r="L77" s="919"/>
      <c r="M77" s="919"/>
      <c r="N77" s="45"/>
    </row>
    <row r="78" spans="1:15" ht="15.75" thickBot="1">
      <c r="B78" s="918" t="s">
        <v>953</v>
      </c>
      <c r="C78" s="872"/>
      <c r="D78" s="872"/>
      <c r="E78" s="872"/>
      <c r="F78" s="872"/>
      <c r="G78" s="872"/>
      <c r="H78" s="872"/>
      <c r="I78" s="872"/>
      <c r="J78" s="872"/>
      <c r="K78" s="872"/>
      <c r="L78" s="872"/>
      <c r="M78" s="873"/>
      <c r="N78" s="300">
        <f>SUM(N72:N77)</f>
        <v>24111.460680720396</v>
      </c>
    </row>
    <row r="79" spans="1:15" ht="15.75" thickBot="1">
      <c r="B79" s="33"/>
      <c r="C79" s="34"/>
      <c r="D79" s="34"/>
      <c r="E79" s="34"/>
      <c r="F79" s="34"/>
      <c r="G79" s="34"/>
      <c r="H79" s="34"/>
      <c r="I79" s="34"/>
      <c r="J79" s="34"/>
      <c r="K79" s="34"/>
      <c r="L79" s="34"/>
      <c r="M79" s="34"/>
      <c r="N79" s="35"/>
    </row>
    <row r="80" spans="1:15" ht="15.75" thickBot="1">
      <c r="B80" s="829" t="s">
        <v>967</v>
      </c>
      <c r="C80" s="830"/>
      <c r="D80" s="830"/>
      <c r="E80" s="830"/>
      <c r="F80" s="830"/>
      <c r="G80" s="830"/>
      <c r="H80" s="830"/>
      <c r="I80" s="830"/>
      <c r="J80" s="830"/>
      <c r="K80" s="830"/>
      <c r="L80" s="830"/>
      <c r="M80" s="831"/>
      <c r="N80" s="99">
        <f>N43+N56+N67+N78</f>
        <v>128964.59485338815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4" t="s">
        <v>969</v>
      </c>
      <c r="C84" s="875"/>
      <c r="D84" s="875"/>
      <c r="E84" s="875"/>
      <c r="F84" s="875"/>
      <c r="G84" s="875"/>
      <c r="H84" s="875"/>
      <c r="I84" s="313"/>
      <c r="J84" s="333"/>
      <c r="K84" s="301" t="s">
        <v>970</v>
      </c>
      <c r="L84" s="876" t="s">
        <v>971</v>
      </c>
      <c r="M84" s="877"/>
      <c r="N84" s="302"/>
    </row>
    <row r="85" spans="1:14">
      <c r="B85" s="862" t="s">
        <v>972</v>
      </c>
      <c r="C85" s="863"/>
      <c r="D85" s="863"/>
      <c r="E85" s="863"/>
      <c r="F85" s="863"/>
      <c r="G85" s="863"/>
      <c r="H85" s="863"/>
      <c r="I85" s="87"/>
      <c r="J85" s="88"/>
      <c r="K85" s="303">
        <v>0.2</v>
      </c>
      <c r="L85" s="864">
        <f>N80*K85</f>
        <v>25792.918970677631</v>
      </c>
      <c r="M85" s="865"/>
      <c r="N85" s="51"/>
    </row>
    <row r="86" spans="1:14">
      <c r="B86" s="89" t="s">
        <v>973</v>
      </c>
      <c r="C86" s="90"/>
      <c r="D86" s="90"/>
      <c r="E86" s="90"/>
      <c r="F86" s="90"/>
      <c r="G86" s="90"/>
      <c r="H86" s="90"/>
      <c r="I86" s="87"/>
      <c r="J86" s="88"/>
      <c r="K86" s="303">
        <v>0.05</v>
      </c>
      <c r="L86" s="864">
        <f>N80*K86</f>
        <v>6448.2297426694076</v>
      </c>
      <c r="M86" s="865"/>
      <c r="N86" s="51"/>
    </row>
    <row r="87" spans="1:14" ht="15.75" thickBot="1">
      <c r="B87" s="91" t="s">
        <v>974</v>
      </c>
      <c r="C87" s="92"/>
      <c r="D87" s="92"/>
      <c r="E87" s="92"/>
      <c r="F87" s="92"/>
      <c r="G87" s="92"/>
      <c r="H87" s="92"/>
      <c r="I87" s="93"/>
      <c r="J87" s="94"/>
      <c r="K87" s="304">
        <v>0.05</v>
      </c>
      <c r="L87" s="866">
        <f>N80*K87</f>
        <v>6448.2297426694076</v>
      </c>
      <c r="M87" s="867"/>
      <c r="N87" s="51"/>
    </row>
    <row r="88" spans="1:14" ht="15.75" thickBot="1">
      <c r="B88" s="829" t="s">
        <v>953</v>
      </c>
      <c r="C88" s="830"/>
      <c r="D88" s="830"/>
      <c r="E88" s="830"/>
      <c r="F88" s="830"/>
      <c r="G88" s="830"/>
      <c r="H88" s="830"/>
      <c r="I88" s="830"/>
      <c r="J88" s="830"/>
      <c r="K88" s="830"/>
      <c r="L88" s="830"/>
      <c r="M88" s="831"/>
      <c r="N88" s="52">
        <f>L85+L86+L87</f>
        <v>38689.378456016442</v>
      </c>
    </row>
    <row r="89" spans="1:14" ht="15.75" thickBot="1">
      <c r="B89" s="33"/>
      <c r="C89" s="34"/>
      <c r="D89" s="34"/>
      <c r="E89" s="34"/>
      <c r="F89" s="34"/>
      <c r="G89" s="34"/>
      <c r="H89" s="34"/>
      <c r="I89" s="34"/>
      <c r="J89" s="34"/>
      <c r="K89" s="34"/>
      <c r="L89" s="34"/>
      <c r="M89" s="34"/>
      <c r="N89" s="35"/>
    </row>
    <row r="90" spans="1:14" ht="15.75" thickBot="1">
      <c r="A90" t="s">
        <v>2016</v>
      </c>
      <c r="B90" s="829" t="s">
        <v>975</v>
      </c>
      <c r="C90" s="830"/>
      <c r="D90" s="830"/>
      <c r="E90" s="830"/>
      <c r="F90" s="830"/>
      <c r="G90" s="830"/>
      <c r="H90" s="830"/>
      <c r="I90" s="830"/>
      <c r="J90" s="830"/>
      <c r="K90" s="830"/>
      <c r="L90" s="830"/>
      <c r="M90" s="831"/>
      <c r="N90" s="187">
        <f>N80+N88</f>
        <v>167653.9733094046</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2.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1635</v>
      </c>
      <c r="C31" s="81" t="s">
        <v>2091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129</v>
      </c>
      <c r="B36" s="878" t="str">
        <f>VLOOKUP(A36,EQUIPOS!A6:D154,3,FALSE)</f>
        <v xml:space="preserve">Buldozer, Potencia al volante de 140 HP, motor de 2200 RPM, longitud de hoja 4,80m. </v>
      </c>
      <c r="C36" s="879"/>
      <c r="D36" s="879"/>
      <c r="E36" s="879"/>
      <c r="F36" s="879"/>
      <c r="G36" s="879"/>
      <c r="H36" s="880"/>
      <c r="I36" s="266"/>
      <c r="J36" s="267"/>
      <c r="K36" s="268">
        <f>VLOOKUP(A36,EQUIPOS!A6:D163,4,FALSE)</f>
        <v>210172.76817264492</v>
      </c>
      <c r="L36" s="269"/>
      <c r="M36" s="335">
        <v>100</v>
      </c>
      <c r="N36" s="271">
        <f>K36/M36</f>
        <v>2101.7276817264492</v>
      </c>
    </row>
    <row r="37" spans="1:14">
      <c r="A37" s="113" t="s">
        <v>312</v>
      </c>
      <c r="B37" s="878" t="str">
        <f>VLOOKUP(A37,EQUIPOS!A7:D154,3,FALSE)</f>
        <v>Retroexcavadora sobre oruga, potencia 138 HP, balde de 1,5 m3.</v>
      </c>
      <c r="C37" s="879"/>
      <c r="D37" s="879"/>
      <c r="E37" s="879"/>
      <c r="F37" s="879"/>
      <c r="G37" s="879"/>
      <c r="H37" s="880"/>
      <c r="I37" s="420"/>
      <c r="J37" s="421"/>
      <c r="K37" s="268">
        <f>VLOOKUP(A37,EQUIPOS!A7:D164,4,FALSE)</f>
        <v>254964.5388153794</v>
      </c>
      <c r="L37" s="334"/>
      <c r="M37" s="335">
        <v>35</v>
      </c>
      <c r="N37" s="271">
        <f>K37/M37</f>
        <v>7284.7011090108399</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8.2809726290859995</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9394.7097633663743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46" t="s">
        <v>442</v>
      </c>
      <c r="B48" s="43" t="str">
        <f>VLOOKUP(A48,MATERIALES!A5:D373,3,FALSE)</f>
        <v>Derechos de explotación y/o disposición de materiales</v>
      </c>
      <c r="C48" s="280"/>
      <c r="D48" s="280"/>
      <c r="E48" s="280"/>
      <c r="F48" s="280"/>
      <c r="G48" s="280"/>
      <c r="H48" s="280"/>
      <c r="I48" s="267"/>
      <c r="J48" s="223" t="str">
        <f>VLOOKUP(A48,MATERIALES!A4:D640,2,FALSE)</f>
        <v>m3</v>
      </c>
      <c r="K48" s="281">
        <v>1.3</v>
      </c>
      <c r="L48" s="266"/>
      <c r="M48" s="401">
        <f>VLOOKUP(A48,MATERIALES!A5:D396,4,FALSE)</f>
        <v>7834.0711658105465</v>
      </c>
      <c r="N48" s="271">
        <f>K48*M48</f>
        <v>10184.29251555371</v>
      </c>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c r="A53" s="146"/>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f>K54*M54</f>
        <v>0</v>
      </c>
    </row>
    <row r="55" spans="1:14" ht="15.75" thickBot="1">
      <c r="B55" s="829" t="s">
        <v>953</v>
      </c>
      <c r="C55" s="830"/>
      <c r="D55" s="830"/>
      <c r="E55" s="830"/>
      <c r="F55" s="830"/>
      <c r="G55" s="830"/>
      <c r="H55" s="830"/>
      <c r="I55" s="830"/>
      <c r="J55" s="830"/>
      <c r="K55" s="830"/>
      <c r="L55" s="830"/>
      <c r="M55" s="831"/>
      <c r="N55" s="393">
        <f>SUM(N48:N54)</f>
        <v>10184.29251555371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1256</v>
      </c>
      <c r="B60" s="46" t="str">
        <f>VLOOKUP(A60,TRANSPORTE!A5:D117,3,FALSE)</f>
        <v>Transporte de material de excavación</v>
      </c>
      <c r="C60" s="316"/>
      <c r="D60" s="316"/>
      <c r="E60" s="316"/>
      <c r="F60" s="316"/>
      <c r="G60" s="316"/>
      <c r="H60" s="310" t="s">
        <v>1468</v>
      </c>
      <c r="I60" s="278">
        <v>1.3</v>
      </c>
      <c r="J60" s="285">
        <v>1</v>
      </c>
      <c r="K60" s="278">
        <f>I60*J60</f>
        <v>1.3</v>
      </c>
      <c r="L60" s="916">
        <f>VLOOKUP(A60,TRANSPORTE!A5:D117,4,FALSE)</f>
        <v>1417.5203733168512</v>
      </c>
      <c r="M60" s="917"/>
      <c r="N60" s="286">
        <f>K60*L60</f>
        <v>1842.7764853119065</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1842.7764853119065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4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280</v>
      </c>
      <c r="N71" s="394">
        <f>K71/M71</f>
        <v>381.02229862288567</v>
      </c>
      <c r="O71" s="106"/>
    </row>
    <row r="72" spans="1:15">
      <c r="A72" s="147" t="s">
        <v>7</v>
      </c>
      <c r="B72" s="49" t="str">
        <f>VLOOKUP(A72,'MANO DE OBRA'!A8:D69,3,FALSE)</f>
        <v>Obrero (2)</v>
      </c>
      <c r="C72" s="47"/>
      <c r="D72" s="47"/>
      <c r="E72" s="47"/>
      <c r="F72" s="47"/>
      <c r="G72" s="47"/>
      <c r="H72" s="47"/>
      <c r="I72" s="291">
        <f>K72/J72*100</f>
        <v>67665.399999999994</v>
      </c>
      <c r="J72" s="292">
        <v>185</v>
      </c>
      <c r="K72" s="293">
        <f>VLOOKUP(A72,'MANO DE OBRA'!A8:D100,4,FALSE)</f>
        <v>125180.98999999999</v>
      </c>
      <c r="L72" s="50"/>
      <c r="M72" s="431">
        <v>280</v>
      </c>
      <c r="N72" s="394">
        <f>K72/M72</f>
        <v>447.07496428571426</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828.09726290859999</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22249.876027140592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4449.9752054281189</v>
      </c>
      <c r="M84" s="865"/>
      <c r="N84" s="51"/>
    </row>
    <row r="85" spans="1:14">
      <c r="B85" s="89" t="s">
        <v>973</v>
      </c>
      <c r="C85" s="90"/>
      <c r="D85" s="90"/>
      <c r="E85" s="90"/>
      <c r="F85" s="90"/>
      <c r="G85" s="90"/>
      <c r="H85" s="90"/>
      <c r="I85" s="87"/>
      <c r="J85" s="88"/>
      <c r="K85" s="303">
        <v>0.05</v>
      </c>
      <c r="L85" s="864">
        <f>N79*K85</f>
        <v>1112.4938013570297</v>
      </c>
      <c r="M85" s="865"/>
      <c r="N85" s="51"/>
    </row>
    <row r="86" spans="1:14" ht="15.75" thickBot="1">
      <c r="B86" s="91" t="s">
        <v>974</v>
      </c>
      <c r="C86" s="92"/>
      <c r="D86" s="92"/>
      <c r="E86" s="92"/>
      <c r="F86" s="92"/>
      <c r="G86" s="92"/>
      <c r="H86" s="92"/>
      <c r="I86" s="93"/>
      <c r="J86" s="94"/>
      <c r="K86" s="304">
        <v>0.05</v>
      </c>
      <c r="L86" s="866">
        <f>N79*K86</f>
        <v>1112.4938013570297</v>
      </c>
      <c r="M86" s="867"/>
      <c r="N86" s="51"/>
    </row>
    <row r="87" spans="1:14" ht="15.75" thickBot="1">
      <c r="B87" s="829" t="s">
        <v>953</v>
      </c>
      <c r="C87" s="830"/>
      <c r="D87" s="830"/>
      <c r="E87" s="830"/>
      <c r="F87" s="830"/>
      <c r="G87" s="830"/>
      <c r="H87" s="830"/>
      <c r="I87" s="830"/>
      <c r="J87" s="830"/>
      <c r="K87" s="830"/>
      <c r="L87" s="830"/>
      <c r="M87" s="831"/>
      <c r="N87" s="52">
        <f>L84+L85+L86</f>
        <v>6674.9628081421788</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28924.838835282771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7.75" customHeight="1" thickBot="1">
      <c r="B29" s="71" t="s">
        <v>943</v>
      </c>
      <c r="C29" s="808" t="s">
        <v>944</v>
      </c>
      <c r="D29" s="809"/>
      <c r="E29" s="809"/>
      <c r="F29" s="809"/>
      <c r="G29" s="809"/>
      <c r="H29" s="809"/>
      <c r="I29" s="809"/>
      <c r="J29" s="72"/>
      <c r="K29" s="341" t="s">
        <v>2215</v>
      </c>
      <c r="L29" s="805" t="s">
        <v>945</v>
      </c>
      <c r="M29" s="806"/>
      <c r="N29" s="71" t="s">
        <v>946</v>
      </c>
    </row>
    <row r="30" spans="1:14" ht="15.75" customHeight="1" thickBot="1">
      <c r="A30" t="s">
        <v>1845</v>
      </c>
      <c r="B30" s="80" t="s">
        <v>1636</v>
      </c>
      <c r="C30" s="81" t="s">
        <v>2092</v>
      </c>
      <c r="D30" s="82"/>
      <c r="E30" s="82"/>
      <c r="F30" s="82"/>
      <c r="G30" s="82"/>
      <c r="H30" s="82"/>
      <c r="I30" s="82"/>
      <c r="J30" s="82"/>
      <c r="K30" s="452"/>
      <c r="L30" s="305" t="s">
        <v>387</v>
      </c>
      <c r="M30" s="202"/>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5"/>
      <c r="C33" s="61"/>
      <c r="D33" s="61"/>
      <c r="E33" s="61"/>
      <c r="F33" s="61"/>
      <c r="G33" s="61"/>
      <c r="H33" s="61"/>
      <c r="I33" s="62"/>
      <c r="J33" s="62"/>
      <c r="K33" s="61"/>
      <c r="L33" s="61"/>
      <c r="M33" s="61"/>
      <c r="N33" s="63"/>
    </row>
    <row r="34" spans="1:14">
      <c r="B34" s="899" t="s">
        <v>944</v>
      </c>
      <c r="C34" s="900"/>
      <c r="D34" s="900"/>
      <c r="E34" s="900"/>
      <c r="F34" s="900"/>
      <c r="G34" s="900"/>
      <c r="H34" s="901"/>
      <c r="I34" s="902" t="s">
        <v>948</v>
      </c>
      <c r="J34" s="903"/>
      <c r="K34" s="69" t="s">
        <v>949</v>
      </c>
      <c r="L34" s="904" t="s">
        <v>950</v>
      </c>
      <c r="M34" s="901"/>
      <c r="N34" s="70" t="s">
        <v>951</v>
      </c>
    </row>
    <row r="35" spans="1:14">
      <c r="A35" s="113" t="s">
        <v>263</v>
      </c>
      <c r="B35" s="878" t="str">
        <f>VLOOKUP(A35,EQUIPOS!A6:D154,3,FALSE)</f>
        <v xml:space="preserve">Motobomba 4 pulgadas
</v>
      </c>
      <c r="C35" s="879"/>
      <c r="D35" s="879"/>
      <c r="E35" s="879"/>
      <c r="F35" s="879"/>
      <c r="G35" s="879"/>
      <c r="H35" s="880"/>
      <c r="I35" s="266"/>
      <c r="J35" s="267"/>
      <c r="K35" s="268">
        <f>VLOOKUP(A35,EQUIPOS!A6:D163,4,FALSE)</f>
        <v>9104.0184233200143</v>
      </c>
      <c r="L35" s="269"/>
      <c r="M35" s="335">
        <v>21</v>
      </c>
      <c r="N35" s="271">
        <f>K35/M35</f>
        <v>433.52468682476257</v>
      </c>
    </row>
    <row r="36" spans="1:14">
      <c r="A36" s="113" t="s">
        <v>129</v>
      </c>
      <c r="B36" s="878" t="str">
        <f>VLOOKUP(A36,EQUIPOS!A7:D154,3,FALSE)</f>
        <v xml:space="preserve">Buldozer, Potencia al volante de 140 HP, motor de 2200 RPM, longitud de hoja 4,80m. </v>
      </c>
      <c r="C36" s="879"/>
      <c r="D36" s="879"/>
      <c r="E36" s="879"/>
      <c r="F36" s="879"/>
      <c r="G36" s="879"/>
      <c r="H36" s="880"/>
      <c r="I36" s="420"/>
      <c r="J36" s="421"/>
      <c r="K36" s="268">
        <f>VLOOKUP(A36,EQUIPOS!A7:D164,4,FALSE)</f>
        <v>210172.76817264492</v>
      </c>
      <c r="L36" s="334"/>
      <c r="M36" s="335">
        <v>100</v>
      </c>
      <c r="N36" s="271">
        <f>K36/M36</f>
        <v>2101.7276817264492</v>
      </c>
    </row>
    <row r="37" spans="1:14">
      <c r="A37" s="113" t="s">
        <v>312</v>
      </c>
      <c r="B37" s="878" t="str">
        <f>VLOOKUP(A37,EQUIPOS!A8:D154,3,FALSE)</f>
        <v>Retroexcavadora sobre oruga, potencia 138 HP, balde de 1,5 m3.</v>
      </c>
      <c r="C37" s="879"/>
      <c r="D37" s="879"/>
      <c r="E37" s="879"/>
      <c r="F37" s="879"/>
      <c r="G37" s="879"/>
      <c r="H37" s="880"/>
      <c r="I37" s="327"/>
      <c r="J37" s="329"/>
      <c r="K37" s="268">
        <f>VLOOKUP(A37,EQUIPOS!A8:D165,4,FALSE)</f>
        <v>254964.5388153794</v>
      </c>
      <c r="L37" s="422"/>
      <c r="M37" s="423">
        <v>21</v>
      </c>
      <c r="N37" s="271">
        <f>K37/M37</f>
        <v>12141.168515018067</v>
      </c>
    </row>
    <row r="38" spans="1:14">
      <c r="B38" s="878"/>
      <c r="C38" s="879"/>
      <c r="D38" s="879"/>
      <c r="E38" s="879"/>
      <c r="F38" s="879"/>
      <c r="G38" s="879"/>
      <c r="H38" s="880"/>
      <c r="I38" s="36"/>
      <c r="J38" s="37"/>
      <c r="K38" s="268"/>
      <c r="L38" s="275"/>
      <c r="M38" s="335"/>
      <c r="N38" s="271"/>
    </row>
    <row r="39" spans="1:14">
      <c r="B39" s="319"/>
      <c r="C39" s="320"/>
      <c r="D39" s="320"/>
      <c r="E39" s="320"/>
      <c r="F39" s="322"/>
      <c r="G39" s="322"/>
      <c r="H39" s="125"/>
      <c r="I39" s="36"/>
      <c r="J39" s="37"/>
      <c r="K39" s="268"/>
      <c r="L39" s="275"/>
      <c r="M39" s="276"/>
      <c r="N39" s="272"/>
    </row>
    <row r="40" spans="1:14">
      <c r="B40" s="886" t="s">
        <v>952</v>
      </c>
      <c r="C40" s="887"/>
      <c r="D40" s="887"/>
      <c r="E40" s="38"/>
      <c r="F40" s="39"/>
      <c r="G40" s="39"/>
      <c r="H40" s="40"/>
      <c r="I40" s="36"/>
      <c r="J40" s="37"/>
      <c r="K40" s="278"/>
      <c r="L40" s="275"/>
      <c r="M40" s="400">
        <v>0.01</v>
      </c>
      <c r="N40" s="343">
        <f>N76*M40</f>
        <v>13.801621048476665</v>
      </c>
    </row>
    <row r="41" spans="1:14" ht="15.75" thickBot="1">
      <c r="B41" s="878"/>
      <c r="C41" s="879"/>
      <c r="D41" s="879"/>
      <c r="E41" s="879"/>
      <c r="F41" s="879"/>
      <c r="G41" s="879"/>
      <c r="H41" s="880"/>
      <c r="I41" s="888"/>
      <c r="J41" s="889"/>
      <c r="K41" s="41"/>
      <c r="L41" s="890"/>
      <c r="M41" s="891"/>
      <c r="N41" s="105"/>
    </row>
    <row r="42" spans="1:14" ht="15.75" thickBot="1">
      <c r="B42" s="829" t="s">
        <v>953</v>
      </c>
      <c r="C42" s="830"/>
      <c r="D42" s="830"/>
      <c r="E42" s="830"/>
      <c r="F42" s="830"/>
      <c r="G42" s="830"/>
      <c r="H42" s="830"/>
      <c r="I42" s="830"/>
      <c r="J42" s="830"/>
      <c r="K42" s="830"/>
      <c r="L42" s="830"/>
      <c r="M42" s="831"/>
      <c r="N42" s="393">
        <f>SUM(N35:N41)</f>
        <v>14690.222504617755</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4" t="s">
        <v>944</v>
      </c>
      <c r="C46" s="875"/>
      <c r="D46" s="875"/>
      <c r="E46" s="875"/>
      <c r="F46" s="875"/>
      <c r="G46" s="875"/>
      <c r="H46" s="875"/>
      <c r="I46" s="909"/>
      <c r="J46" s="314" t="s">
        <v>945</v>
      </c>
      <c r="K46" s="85" t="s">
        <v>946</v>
      </c>
      <c r="L46" s="910" t="s">
        <v>955</v>
      </c>
      <c r="M46" s="909"/>
      <c r="N46" s="86" t="s">
        <v>951</v>
      </c>
    </row>
    <row r="47" spans="1:14">
      <c r="A47" s="146" t="s">
        <v>442</v>
      </c>
      <c r="B47" s="43" t="str">
        <f>VLOOKUP(A47,MATERIALES!A5:D373,3,FALSE)</f>
        <v>Derechos de explotación y/o disposición de materiales</v>
      </c>
      <c r="C47" s="280"/>
      <c r="D47" s="280"/>
      <c r="E47" s="280"/>
      <c r="F47" s="280"/>
      <c r="G47" s="280"/>
      <c r="H47" s="280"/>
      <c r="I47" s="267"/>
      <c r="J47" s="223" t="str">
        <f>VLOOKUP(A47,MATERIALES!A4:D640,2,FALSE)</f>
        <v>m3</v>
      </c>
      <c r="K47" s="281">
        <v>1.3</v>
      </c>
      <c r="L47" s="266"/>
      <c r="M47" s="401">
        <f>VLOOKUP(A47,MATERIALES!A5:D396,4,FALSE)</f>
        <v>7834.0711658105465</v>
      </c>
      <c r="N47" s="271">
        <f>K47*M47</f>
        <v>10184.29251555371</v>
      </c>
    </row>
    <row r="48" spans="1:14">
      <c r="A48" s="146"/>
      <c r="B48" s="43"/>
      <c r="C48" s="424"/>
      <c r="D48" s="424"/>
      <c r="E48" s="424"/>
      <c r="F48" s="424"/>
      <c r="G48" s="424"/>
      <c r="H48" s="424"/>
      <c r="I48" s="424"/>
      <c r="J48" s="310"/>
      <c r="K48" s="396"/>
      <c r="L48" s="420"/>
      <c r="M48" s="401"/>
      <c r="N48" s="271"/>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9" t="s">
        <v>953</v>
      </c>
      <c r="C54" s="830"/>
      <c r="D54" s="830"/>
      <c r="E54" s="830"/>
      <c r="F54" s="830"/>
      <c r="G54" s="830"/>
      <c r="H54" s="830"/>
      <c r="I54" s="830"/>
      <c r="J54" s="830"/>
      <c r="K54" s="830"/>
      <c r="L54" s="830"/>
      <c r="M54" s="831"/>
      <c r="N54" s="393">
        <f>SUM(N47:N53)</f>
        <v>10184.29251555371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916">
        <f>VLOOKUP(A59,TRANSPORTE!A5:D117,4,FALSE)</f>
        <v>1417.5203733168512</v>
      </c>
      <c r="M59" s="917"/>
      <c r="N59" s="286">
        <f>K59*L59</f>
        <v>1842.7764853119065</v>
      </c>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1842.7764853119065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s="147"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433">
        <v>168</v>
      </c>
      <c r="N70" s="394">
        <f>K70/M70</f>
        <v>745.12494047619043</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168</v>
      </c>
      <c r="N71" s="394">
        <f>K71/M71</f>
        <v>635.03716437147614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127"/>
    </row>
    <row r="76" spans="1:15" ht="15.75" thickBot="1">
      <c r="B76" s="918" t="s">
        <v>953</v>
      </c>
      <c r="C76" s="872"/>
      <c r="D76" s="872"/>
      <c r="E76" s="872"/>
      <c r="F76" s="872"/>
      <c r="G76" s="872"/>
      <c r="H76" s="872"/>
      <c r="I76" s="872"/>
      <c r="J76" s="872"/>
      <c r="K76" s="872"/>
      <c r="L76" s="872"/>
      <c r="M76" s="873"/>
      <c r="N76" s="459">
        <f>SUM(N70:N75)</f>
        <v>1380.1621048476666</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N42+N54+N65+N76</f>
        <v>28097.453610331038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5619.490722066208</v>
      </c>
      <c r="M83" s="865"/>
      <c r="N83" s="51"/>
    </row>
    <row r="84" spans="1:14">
      <c r="B84" s="89" t="s">
        <v>973</v>
      </c>
      <c r="C84" s="90"/>
      <c r="D84" s="90"/>
      <c r="E84" s="90"/>
      <c r="F84" s="90"/>
      <c r="G84" s="90"/>
      <c r="H84" s="90"/>
      <c r="I84" s="87"/>
      <c r="J84" s="88"/>
      <c r="K84" s="303">
        <v>0.05</v>
      </c>
      <c r="L84" s="864">
        <f>N78*K84</f>
        <v>1404.872680516552</v>
      </c>
      <c r="M84" s="865"/>
      <c r="N84" s="51"/>
    </row>
    <row r="85" spans="1:14" ht="15.75" thickBot="1">
      <c r="B85" s="91" t="s">
        <v>974</v>
      </c>
      <c r="C85" s="92"/>
      <c r="D85" s="92"/>
      <c r="E85" s="92"/>
      <c r="F85" s="92"/>
      <c r="G85" s="92"/>
      <c r="H85" s="92"/>
      <c r="I85" s="93"/>
      <c r="J85" s="94"/>
      <c r="K85" s="304">
        <v>0.05</v>
      </c>
      <c r="L85" s="866">
        <f>N78*K85</f>
        <v>1404.872680516552</v>
      </c>
      <c r="M85" s="867"/>
      <c r="N85" s="51"/>
    </row>
    <row r="86" spans="1:14" ht="15.75" thickBot="1">
      <c r="B86" s="829" t="s">
        <v>953</v>
      </c>
      <c r="C86" s="830"/>
      <c r="D86" s="830"/>
      <c r="E86" s="830"/>
      <c r="F86" s="830"/>
      <c r="G86" s="830"/>
      <c r="H86" s="830"/>
      <c r="I86" s="830"/>
      <c r="J86" s="830"/>
      <c r="K86" s="830"/>
      <c r="L86" s="830"/>
      <c r="M86" s="831"/>
      <c r="N86" s="52">
        <f>L83+L84+L85</f>
        <v>8429.2360830993111</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36526.689693430351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29.25"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1095</v>
      </c>
      <c r="C31" s="81" t="s">
        <v>2093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162</v>
      </c>
      <c r="B36" s="878" t="str">
        <f>VLOOKUP(A36,EQUIPOS!A6:D154,3,FALSE)</f>
        <v>Compactador manual (SALTARIN) Peso de operación (Kg.) 52, Fuerza de impacto por golpe (KN) 12.</v>
      </c>
      <c r="C36" s="879"/>
      <c r="D36" s="879"/>
      <c r="E36" s="879"/>
      <c r="F36" s="879"/>
      <c r="G36" s="879"/>
      <c r="H36" s="880"/>
      <c r="I36" s="266"/>
      <c r="J36" s="267"/>
      <c r="K36" s="268">
        <f>VLOOKUP(A36,EQUIPOS!A6:D163,4,FALSE)</f>
        <v>14566.429477312025</v>
      </c>
      <c r="L36" s="269"/>
      <c r="M36" s="335">
        <v>2.5</v>
      </c>
      <c r="N36" s="271">
        <f>K36/M36</f>
        <v>5826.5717909248106</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469.42871250000002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6296.0005034248106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58"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22383.060473744416</v>
      </c>
      <c r="N48" s="271">
        <f>K48*M48</f>
        <v>29097.978615867742</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74.983252587043793</v>
      </c>
      <c r="N49" s="271">
        <f>K49*M49</f>
        <v>2249.4975776113138</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31347.476193479055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6">
        <f>VLOOKUP(A60,TRANSPORTE!A5:D117,4,FALSE)</f>
        <v>1417.5203733168512</v>
      </c>
      <c r="M60" s="917"/>
      <c r="N60" s="286">
        <f>K60*L60</f>
        <v>1842.7764853119065</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1842.7764853119065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9388.5742499999997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48874.827432215774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9774.9654864431559</v>
      </c>
      <c r="M84" s="865"/>
      <c r="N84" s="51"/>
    </row>
    <row r="85" spans="1:14">
      <c r="B85" s="89" t="s">
        <v>973</v>
      </c>
      <c r="C85" s="90"/>
      <c r="D85" s="90"/>
      <c r="E85" s="90"/>
      <c r="F85" s="90"/>
      <c r="G85" s="90"/>
      <c r="H85" s="90"/>
      <c r="I85" s="87"/>
      <c r="J85" s="88"/>
      <c r="K85" s="303">
        <v>0.05</v>
      </c>
      <c r="L85" s="864">
        <f>N79*K85</f>
        <v>2443.741371610789</v>
      </c>
      <c r="M85" s="865"/>
      <c r="N85" s="51"/>
    </row>
    <row r="86" spans="1:14" ht="15.75" thickBot="1">
      <c r="B86" s="91" t="s">
        <v>974</v>
      </c>
      <c r="C86" s="92"/>
      <c r="D86" s="92"/>
      <c r="E86" s="92"/>
      <c r="F86" s="92"/>
      <c r="G86" s="92"/>
      <c r="H86" s="92"/>
      <c r="I86" s="93"/>
      <c r="J86" s="94"/>
      <c r="K86" s="304">
        <v>0.05</v>
      </c>
      <c r="L86" s="866">
        <f>N79*K86</f>
        <v>2443.741371610789</v>
      </c>
      <c r="M86" s="867"/>
      <c r="N86" s="51"/>
    </row>
    <row r="87" spans="1:14" ht="15.75" thickBot="1">
      <c r="B87" s="829" t="s">
        <v>953</v>
      </c>
      <c r="C87" s="830"/>
      <c r="D87" s="830"/>
      <c r="E87" s="830"/>
      <c r="F87" s="830"/>
      <c r="G87" s="830"/>
      <c r="H87" s="830"/>
      <c r="I87" s="830"/>
      <c r="J87" s="830"/>
      <c r="K87" s="830"/>
      <c r="L87" s="830"/>
      <c r="M87" s="831"/>
      <c r="N87" s="52">
        <f>L84+L85+L86</f>
        <v>14662.448229664735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63537.275661880507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1096</v>
      </c>
      <c r="C31" s="81" t="s">
        <v>1637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162</v>
      </c>
      <c r="B36" s="878" t="str">
        <f>VLOOKUP(A36,EQUIPOS!A6:D154,3,FALSE)</f>
        <v>Compactador manual (SALTARIN) Peso de operación (Kg.) 52, Fuerza de impacto por golpe (KN) 12.</v>
      </c>
      <c r="C36" s="879"/>
      <c r="D36" s="879"/>
      <c r="E36" s="879"/>
      <c r="F36" s="879"/>
      <c r="G36" s="879"/>
      <c r="H36" s="880"/>
      <c r="I36" s="266"/>
      <c r="J36" s="267"/>
      <c r="K36" s="268">
        <f>VLOOKUP(A36,EQUIPOS!A6:D163,4,FALSE)</f>
        <v>14566.429477312025</v>
      </c>
      <c r="L36" s="269"/>
      <c r="M36" s="335">
        <v>2.5</v>
      </c>
      <c r="N36" s="271">
        <f>K36/M36</f>
        <v>5826.5717909248106</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469.42871250000002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6296.0005034248106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58" t="s">
        <v>540</v>
      </c>
      <c r="B48" s="43" t="str">
        <f>VLOOKUP(A48,MATERIALES!A5:D373,3,FALSE)</f>
        <v>Material de Recebo Para Relleno</v>
      </c>
      <c r="C48" s="280"/>
      <c r="D48" s="280"/>
      <c r="E48" s="280"/>
      <c r="F48" s="280"/>
      <c r="G48" s="280"/>
      <c r="H48" s="280"/>
      <c r="I48" s="267"/>
      <c r="J48" s="223" t="str">
        <f>VLOOKUP(A48,MATERIALES!A4:D640,2,FALSE)</f>
        <v>m3</v>
      </c>
      <c r="K48" s="281">
        <v>1.3</v>
      </c>
      <c r="L48" s="266"/>
      <c r="M48" s="401">
        <f>VLOOKUP(A48,MATERIALES!A5:D396,4,FALSE)</f>
        <v>22592.603061454316</v>
      </c>
      <c r="N48" s="271">
        <f>K48*M48</f>
        <v>29370.383979890612</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74.983252587043793</v>
      </c>
      <c r="N49" s="271">
        <f>K49*M49</f>
        <v>2249.4975776113138</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31619.881557501925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6">
        <f>VLOOKUP(A60,TRANSPORTE!A5:D117,4,FALSE)</f>
        <v>1417.5203733168512</v>
      </c>
      <c r="M60" s="917"/>
      <c r="N60" s="286">
        <f>K60*L60</f>
        <v>1842.7764853119065</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45"/>
    </row>
    <row r="66" spans="1:15" ht="15.75" thickBot="1">
      <c r="B66" s="918" t="s">
        <v>953</v>
      </c>
      <c r="C66" s="872"/>
      <c r="D66" s="872"/>
      <c r="E66" s="872"/>
      <c r="F66" s="872"/>
      <c r="G66" s="872"/>
      <c r="H66" s="872"/>
      <c r="I66" s="872"/>
      <c r="J66" s="872"/>
      <c r="K66" s="872"/>
      <c r="L66" s="872"/>
      <c r="M66" s="873"/>
      <c r="N66" s="104">
        <f>N60+N61+N62+N63+N64</f>
        <v>1842.7764853119065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9388.5742499999997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49147.232796238641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9829.4465592477281</v>
      </c>
      <c r="M84" s="865"/>
      <c r="N84" s="51"/>
    </row>
    <row r="85" spans="1:14">
      <c r="B85" s="89" t="s">
        <v>973</v>
      </c>
      <c r="C85" s="90"/>
      <c r="D85" s="90"/>
      <c r="E85" s="90"/>
      <c r="F85" s="90"/>
      <c r="G85" s="90"/>
      <c r="H85" s="90"/>
      <c r="I85" s="87"/>
      <c r="J85" s="88"/>
      <c r="K85" s="303">
        <v>0.05</v>
      </c>
      <c r="L85" s="864">
        <f>N79*K85</f>
        <v>2457.361639811932</v>
      </c>
      <c r="M85" s="865"/>
      <c r="N85" s="51"/>
    </row>
    <row r="86" spans="1:14" ht="15.75" thickBot="1">
      <c r="B86" s="91" t="s">
        <v>974</v>
      </c>
      <c r="C86" s="92"/>
      <c r="D86" s="92"/>
      <c r="E86" s="92"/>
      <c r="F86" s="92"/>
      <c r="G86" s="92"/>
      <c r="H86" s="92"/>
      <c r="I86" s="93"/>
      <c r="J86" s="94"/>
      <c r="K86" s="304">
        <v>0.05</v>
      </c>
      <c r="L86" s="866">
        <f>N79*K86</f>
        <v>2457.361639811932</v>
      </c>
      <c r="M86" s="867"/>
      <c r="N86" s="51"/>
    </row>
    <row r="87" spans="1:14" ht="15.75" thickBot="1">
      <c r="B87" s="829" t="s">
        <v>953</v>
      </c>
      <c r="C87" s="830"/>
      <c r="D87" s="830"/>
      <c r="E87" s="830"/>
      <c r="F87" s="830"/>
      <c r="G87" s="830"/>
      <c r="H87" s="830"/>
      <c r="I87" s="830"/>
      <c r="J87" s="830"/>
      <c r="K87" s="830"/>
      <c r="L87" s="830"/>
      <c r="M87" s="831"/>
      <c r="N87" s="52">
        <f>L84+L85+L86</f>
        <v>14744.169838871592</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63891.402635110237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1638</v>
      </c>
      <c r="C31" s="81" t="s">
        <v>1639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162</v>
      </c>
      <c r="B36" s="878" t="str">
        <f>VLOOKUP(A36,EQUIPOS!A6:D154,3,FALSE)</f>
        <v>Compactador manual (SALTARIN) Peso de operación (Kg.) 52, Fuerza de impacto por golpe (KN) 12.</v>
      </c>
      <c r="C36" s="879"/>
      <c r="D36" s="879"/>
      <c r="E36" s="879"/>
      <c r="F36" s="879"/>
      <c r="G36" s="879"/>
      <c r="H36" s="880"/>
      <c r="I36" s="266"/>
      <c r="J36" s="267"/>
      <c r="K36" s="268">
        <f>VLOOKUP(A36,EQUIPOS!A6:D163,4,FALSE)</f>
        <v>14566.429477312025</v>
      </c>
      <c r="L36" s="269"/>
      <c r="M36" s="335">
        <v>2.5</v>
      </c>
      <c r="N36" s="271">
        <f>K36/M36</f>
        <v>5826.5717909248106</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469.42871250000002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6296.0005034248106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58" t="s">
        <v>515</v>
      </c>
      <c r="B48" s="43" t="str">
        <f>VLOOKUP(A48,MATERIALES!A5:D373,3,FALSE)</f>
        <v>Material  Granular Tipo SBG</v>
      </c>
      <c r="C48" s="280"/>
      <c r="D48" s="280"/>
      <c r="E48" s="280"/>
      <c r="F48" s="280"/>
      <c r="G48" s="280"/>
      <c r="H48" s="280"/>
      <c r="I48" s="267"/>
      <c r="J48" s="223" t="str">
        <f>VLOOKUP(A48,MATERIALES!A4:D640,2,FALSE)</f>
        <v>m3</v>
      </c>
      <c r="K48" s="281">
        <v>1.3</v>
      </c>
      <c r="L48" s="266"/>
      <c r="M48" s="401">
        <f>VLOOKUP(A48,MATERIALES!A5:D396,4,FALSE)</f>
        <v>34013.680050673764</v>
      </c>
      <c r="N48" s="271">
        <f>K48*M48</f>
        <v>44217.784065875894</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74.983252587043793</v>
      </c>
      <c r="N49" s="271">
        <f>K49*M49</f>
        <v>2249.4975776113138</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46467.281643487207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6">
        <f>VLOOKUP(A60,TRANSPORTE!A5:D117,4,FALSE)</f>
        <v>1417.5203733168512</v>
      </c>
      <c r="M60" s="917"/>
      <c r="N60" s="286">
        <f>K60*L60</f>
        <v>1842.7764853119065</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1842.7764853119065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9388.5742499999997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63994.632882223923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12798.926576444785</v>
      </c>
      <c r="M84" s="865"/>
      <c r="N84" s="51"/>
    </row>
    <row r="85" spans="1:14">
      <c r="B85" s="89" t="s">
        <v>973</v>
      </c>
      <c r="C85" s="90"/>
      <c r="D85" s="90"/>
      <c r="E85" s="90"/>
      <c r="F85" s="90"/>
      <c r="G85" s="90"/>
      <c r="H85" s="90"/>
      <c r="I85" s="87"/>
      <c r="J85" s="88"/>
      <c r="K85" s="303">
        <v>0.05</v>
      </c>
      <c r="L85" s="864">
        <f>N79*K85</f>
        <v>3199.7316441111961</v>
      </c>
      <c r="M85" s="865"/>
      <c r="N85" s="51"/>
    </row>
    <row r="86" spans="1:14" ht="15.75" thickBot="1">
      <c r="B86" s="91" t="s">
        <v>974</v>
      </c>
      <c r="C86" s="92"/>
      <c r="D86" s="92"/>
      <c r="E86" s="92"/>
      <c r="F86" s="92"/>
      <c r="G86" s="92"/>
      <c r="H86" s="92"/>
      <c r="I86" s="93"/>
      <c r="J86" s="94"/>
      <c r="K86" s="304">
        <v>0.05</v>
      </c>
      <c r="L86" s="866">
        <f>N79*K86</f>
        <v>3199.7316441111961</v>
      </c>
      <c r="M86" s="867"/>
      <c r="N86" s="51"/>
    </row>
    <row r="87" spans="1:14" ht="15.75" thickBot="1">
      <c r="B87" s="829" t="s">
        <v>953</v>
      </c>
      <c r="C87" s="830"/>
      <c r="D87" s="830"/>
      <c r="E87" s="830"/>
      <c r="F87" s="830"/>
      <c r="G87" s="830"/>
      <c r="H87" s="830"/>
      <c r="I87" s="830"/>
      <c r="J87" s="830"/>
      <c r="K87" s="830"/>
      <c r="L87" s="830"/>
      <c r="M87" s="831"/>
      <c r="N87" s="52">
        <f>L84+L85+L86</f>
        <v>19198.389864667177</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83193.022746891103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8.75" customHeight="1" thickBot="1">
      <c r="A31" t="s">
        <v>1845</v>
      </c>
      <c r="B31" s="80" t="s">
        <v>1640</v>
      </c>
      <c r="C31" s="81" t="s">
        <v>1641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162</v>
      </c>
      <c r="B36" s="878" t="str">
        <f>VLOOKUP(A36,EQUIPOS!A6:D154,3,FALSE)</f>
        <v>Compactador manual (SALTARIN) Peso de operación (Kg.) 52, Fuerza de impacto por golpe (KN) 12.</v>
      </c>
      <c r="C36" s="879"/>
      <c r="D36" s="879"/>
      <c r="E36" s="879"/>
      <c r="F36" s="879"/>
      <c r="G36" s="879"/>
      <c r="H36" s="880"/>
      <c r="I36" s="266"/>
      <c r="J36" s="267"/>
      <c r="K36" s="268">
        <f>VLOOKUP(A36,EQUIPOS!A6:D163,4,FALSE)</f>
        <v>14566.429477312025</v>
      </c>
      <c r="L36" s="269"/>
      <c r="M36" s="335">
        <v>2.5</v>
      </c>
      <c r="N36" s="271">
        <f>K36/M36</f>
        <v>5826.5717909248106</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469.42871250000002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6296.0005034248106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58" t="s">
        <v>517</v>
      </c>
      <c r="B48" s="43" t="str">
        <f>VLOOKUP(A48,MATERIALES!A5:D373,3,FALSE)</f>
        <v>Material Granular Tipo  BG</v>
      </c>
      <c r="C48" s="280"/>
      <c r="D48" s="280"/>
      <c r="E48" s="280"/>
      <c r="F48" s="280"/>
      <c r="G48" s="280"/>
      <c r="H48" s="280"/>
      <c r="I48" s="267"/>
      <c r="J48" s="223" t="str">
        <f>VLOOKUP(A48,MATERIALES!A4:D640,2,FALSE)</f>
        <v>m3</v>
      </c>
      <c r="K48" s="281">
        <v>1.3</v>
      </c>
      <c r="L48" s="266"/>
      <c r="M48" s="401">
        <f>VLOOKUP(A48,MATERIALES!A5:D396,4,FALSE)</f>
        <v>54945.175466473011</v>
      </c>
      <c r="N48" s="271">
        <f>K48*M48</f>
        <v>71428.728106414914</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74.983252587043793</v>
      </c>
      <c r="N49" s="271">
        <f>K49*M49</f>
        <v>2249.4975776113138</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73678.225684026227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6">
        <f>VLOOKUP(A60,TRANSPORTE!A5:D117,4,FALSE)</f>
        <v>1417.5203733168512</v>
      </c>
      <c r="M60" s="917"/>
      <c r="N60" s="286">
        <f>K60*L60</f>
        <v>1842.7764853119065</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1842.7764853119065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9388.5742499999997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91205.57692276295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18241.115384552591</v>
      </c>
      <c r="M84" s="865"/>
      <c r="N84" s="51"/>
    </row>
    <row r="85" spans="1:14">
      <c r="B85" s="89" t="s">
        <v>973</v>
      </c>
      <c r="C85" s="90"/>
      <c r="D85" s="90"/>
      <c r="E85" s="90"/>
      <c r="F85" s="90"/>
      <c r="G85" s="90"/>
      <c r="H85" s="90"/>
      <c r="I85" s="87"/>
      <c r="J85" s="88"/>
      <c r="K85" s="303">
        <v>0.05</v>
      </c>
      <c r="L85" s="864">
        <f>N79*K85</f>
        <v>4560.2788461381479</v>
      </c>
      <c r="M85" s="865"/>
      <c r="N85" s="51"/>
    </row>
    <row r="86" spans="1:14" ht="15.75" thickBot="1">
      <c r="B86" s="91" t="s">
        <v>974</v>
      </c>
      <c r="C86" s="92"/>
      <c r="D86" s="92"/>
      <c r="E86" s="92"/>
      <c r="F86" s="92"/>
      <c r="G86" s="92"/>
      <c r="H86" s="92"/>
      <c r="I86" s="93"/>
      <c r="J86" s="94"/>
      <c r="K86" s="304">
        <v>0.05</v>
      </c>
      <c r="L86" s="866">
        <f>N79*K86</f>
        <v>4560.2788461381479</v>
      </c>
      <c r="M86" s="867"/>
      <c r="N86" s="51"/>
    </row>
    <row r="87" spans="1:14" ht="15.75" thickBot="1">
      <c r="B87" s="829" t="s">
        <v>953</v>
      </c>
      <c r="C87" s="830"/>
      <c r="D87" s="830"/>
      <c r="E87" s="830"/>
      <c r="F87" s="830"/>
      <c r="G87" s="830"/>
      <c r="H87" s="830"/>
      <c r="I87" s="830"/>
      <c r="J87" s="830"/>
      <c r="K87" s="830"/>
      <c r="L87" s="830"/>
      <c r="M87" s="831"/>
      <c r="N87" s="52">
        <f>L84+L85+L86</f>
        <v>27361.673076828891</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118567.24999959185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8.75" customHeight="1" thickBot="1">
      <c r="A31" t="s">
        <v>1845</v>
      </c>
      <c r="B31" s="80" t="s">
        <v>1642</v>
      </c>
      <c r="C31" s="81" t="s">
        <v>1643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99" t="s">
        <v>944</v>
      </c>
      <c r="C35" s="900"/>
      <c r="D35" s="900"/>
      <c r="E35" s="900"/>
      <c r="F35" s="900"/>
      <c r="G35" s="900"/>
      <c r="H35" s="901"/>
      <c r="I35" s="902" t="s">
        <v>948</v>
      </c>
      <c r="J35" s="903"/>
      <c r="K35" s="69" t="s">
        <v>949</v>
      </c>
      <c r="L35" s="904" t="s">
        <v>950</v>
      </c>
      <c r="M35" s="901"/>
      <c r="N35" s="70" t="s">
        <v>951</v>
      </c>
    </row>
    <row r="36" spans="1:16">
      <c r="A36" s="113"/>
      <c r="B36" s="878"/>
      <c r="C36" s="879"/>
      <c r="D36" s="879"/>
      <c r="E36" s="879"/>
      <c r="F36" s="879"/>
      <c r="G36" s="879"/>
      <c r="H36" s="880"/>
      <c r="I36" s="266"/>
      <c r="J36" s="267"/>
      <c r="K36" s="268"/>
      <c r="L36" s="269"/>
      <c r="M36" s="335"/>
      <c r="N36" s="271"/>
      <c r="P36" s="106"/>
    </row>
    <row r="37" spans="1:16">
      <c r="A37" s="113"/>
      <c r="B37" s="878"/>
      <c r="C37" s="879"/>
      <c r="D37" s="879"/>
      <c r="E37" s="879"/>
      <c r="F37" s="879"/>
      <c r="G37" s="879"/>
      <c r="H37" s="880"/>
      <c r="I37" s="420"/>
      <c r="J37" s="421"/>
      <c r="K37" s="268"/>
      <c r="L37" s="334"/>
      <c r="M37" s="335"/>
      <c r="N37" s="271"/>
      <c r="P37" s="103"/>
    </row>
    <row r="38" spans="1:16">
      <c r="A38" s="113"/>
      <c r="B38" s="878"/>
      <c r="C38" s="879"/>
      <c r="D38" s="879"/>
      <c r="E38" s="879"/>
      <c r="F38" s="879"/>
      <c r="G38" s="879"/>
      <c r="H38" s="880"/>
      <c r="I38" s="327"/>
      <c r="J38" s="329"/>
      <c r="K38" s="268"/>
      <c r="L38" s="422"/>
      <c r="M38" s="423"/>
      <c r="N38" s="271"/>
      <c r="P38" s="106"/>
    </row>
    <row r="39" spans="1:16">
      <c r="B39" s="878"/>
      <c r="C39" s="879"/>
      <c r="D39" s="879"/>
      <c r="E39" s="879"/>
      <c r="F39" s="879"/>
      <c r="G39" s="879"/>
      <c r="H39" s="880"/>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86" t="s">
        <v>952</v>
      </c>
      <c r="C41" s="887"/>
      <c r="D41" s="887"/>
      <c r="E41" s="38"/>
      <c r="F41" s="39"/>
      <c r="G41" s="39"/>
      <c r="H41" s="40"/>
      <c r="I41" s="36"/>
      <c r="J41" s="37"/>
      <c r="K41" s="278"/>
      <c r="L41" s="275"/>
      <c r="M41" s="400">
        <v>0.05</v>
      </c>
      <c r="N41" s="343">
        <f>N77*M41</f>
        <v>469.42871250000002</v>
      </c>
      <c r="P41" s="106"/>
    </row>
    <row r="42" spans="1:16" ht="15.75" thickBot="1">
      <c r="B42" s="878"/>
      <c r="C42" s="879"/>
      <c r="D42" s="879"/>
      <c r="E42" s="879"/>
      <c r="F42" s="879"/>
      <c r="G42" s="879"/>
      <c r="H42" s="880"/>
      <c r="I42" s="888"/>
      <c r="J42" s="889"/>
      <c r="K42" s="41"/>
      <c r="L42" s="890"/>
      <c r="M42" s="891"/>
      <c r="N42" s="105"/>
    </row>
    <row r="43" spans="1:16" ht="15.75" thickBot="1">
      <c r="B43" s="829" t="s">
        <v>953</v>
      </c>
      <c r="C43" s="830"/>
      <c r="D43" s="830"/>
      <c r="E43" s="830"/>
      <c r="F43" s="830"/>
      <c r="G43" s="830"/>
      <c r="H43" s="830"/>
      <c r="I43" s="830"/>
      <c r="J43" s="830"/>
      <c r="K43" s="830"/>
      <c r="L43" s="830"/>
      <c r="M43" s="831"/>
      <c r="N43" s="393">
        <f>SUM(N36:N42)</f>
        <v>469.42871250000002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4" t="s">
        <v>944</v>
      </c>
      <c r="C47" s="875"/>
      <c r="D47" s="875"/>
      <c r="E47" s="875"/>
      <c r="F47" s="875"/>
      <c r="G47" s="875"/>
      <c r="H47" s="875"/>
      <c r="I47" s="909"/>
      <c r="J47" s="314" t="s">
        <v>945</v>
      </c>
      <c r="K47" s="85" t="s">
        <v>946</v>
      </c>
      <c r="L47" s="910" t="s">
        <v>955</v>
      </c>
      <c r="M47" s="909"/>
      <c r="N47" s="86" t="s">
        <v>951</v>
      </c>
    </row>
    <row r="48" spans="1:16">
      <c r="A48" s="158" t="s">
        <v>544</v>
      </c>
      <c r="B48" s="43" t="str">
        <f>VLOOKUP(A48,MATERIALES!A5:D373,3,FALSE)</f>
        <v>Material filtrante (6´´)</v>
      </c>
      <c r="C48" s="280"/>
      <c r="D48" s="280"/>
      <c r="E48" s="280"/>
      <c r="F48" s="280"/>
      <c r="G48" s="280"/>
      <c r="H48" s="280"/>
      <c r="I48" s="267"/>
      <c r="J48" s="223" t="str">
        <f>VLOOKUP(A48,MATERIALES!A4:D640,2,FALSE)</f>
        <v>m3</v>
      </c>
      <c r="K48" s="281">
        <v>1.3</v>
      </c>
      <c r="L48" s="266"/>
      <c r="M48" s="401">
        <f>VLOOKUP(A48,MATERIALES!A5:D396,4,FALSE)</f>
        <v>58531.703138841651</v>
      </c>
      <c r="N48" s="271">
        <f>K48*M48</f>
        <v>76091.214080494145</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76091.214080494145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6">
        <f>VLOOKUP(A60,TRANSPORTE!A5:D117,4,FALSE)</f>
        <v>1417.5203733168512</v>
      </c>
      <c r="M60" s="917"/>
      <c r="N60" s="286">
        <f>K60*L60</f>
        <v>1842.7764853119065</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1842.7764853119065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9388.5742499999997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87791.993528306048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17558.39870566121</v>
      </c>
      <c r="M84" s="865"/>
      <c r="N84" s="51"/>
    </row>
    <row r="85" spans="1:14">
      <c r="B85" s="89" t="s">
        <v>973</v>
      </c>
      <c r="C85" s="90"/>
      <c r="D85" s="90"/>
      <c r="E85" s="90"/>
      <c r="F85" s="90"/>
      <c r="G85" s="90"/>
      <c r="H85" s="90"/>
      <c r="I85" s="87"/>
      <c r="J85" s="88"/>
      <c r="K85" s="303">
        <v>0.05</v>
      </c>
      <c r="L85" s="864">
        <f>N79*K85</f>
        <v>4389.5996764153024</v>
      </c>
      <c r="M85" s="865"/>
      <c r="N85" s="51"/>
    </row>
    <row r="86" spans="1:14" ht="15.75" thickBot="1">
      <c r="B86" s="91" t="s">
        <v>974</v>
      </c>
      <c r="C86" s="92"/>
      <c r="D86" s="92"/>
      <c r="E86" s="92"/>
      <c r="F86" s="92"/>
      <c r="G86" s="92"/>
      <c r="H86" s="92"/>
      <c r="I86" s="93"/>
      <c r="J86" s="94"/>
      <c r="K86" s="304">
        <v>0.05</v>
      </c>
      <c r="L86" s="866">
        <f>N79*K86</f>
        <v>4389.5996764153024</v>
      </c>
      <c r="M86" s="867"/>
      <c r="N86" s="51"/>
    </row>
    <row r="87" spans="1:14" ht="15.75" thickBot="1">
      <c r="B87" s="829" t="s">
        <v>953</v>
      </c>
      <c r="C87" s="830"/>
      <c r="D87" s="830"/>
      <c r="E87" s="830"/>
      <c r="F87" s="830"/>
      <c r="G87" s="830"/>
      <c r="H87" s="830"/>
      <c r="I87" s="830"/>
      <c r="J87" s="830"/>
      <c r="K87" s="830"/>
      <c r="L87" s="830"/>
      <c r="M87" s="831"/>
      <c r="N87" s="52">
        <f>L84+L85+L86</f>
        <v>26337.598058491814</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114129.59158679786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1644</v>
      </c>
      <c r="C31" s="81" t="s">
        <v>1645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99" t="s">
        <v>944</v>
      </c>
      <c r="C35" s="900"/>
      <c r="D35" s="900"/>
      <c r="E35" s="900"/>
      <c r="F35" s="900"/>
      <c r="G35" s="900"/>
      <c r="H35" s="901"/>
      <c r="I35" s="902" t="s">
        <v>948</v>
      </c>
      <c r="J35" s="903"/>
      <c r="K35" s="69" t="s">
        <v>949</v>
      </c>
      <c r="L35" s="904" t="s">
        <v>950</v>
      </c>
      <c r="M35" s="901"/>
      <c r="N35" s="70" t="s">
        <v>951</v>
      </c>
    </row>
    <row r="36" spans="1:16">
      <c r="A36" s="113"/>
      <c r="B36" s="878"/>
      <c r="C36" s="879"/>
      <c r="D36" s="879"/>
      <c r="E36" s="879"/>
      <c r="F36" s="879"/>
      <c r="G36" s="879"/>
      <c r="H36" s="880"/>
      <c r="I36" s="266"/>
      <c r="J36" s="267"/>
      <c r="K36" s="268"/>
      <c r="L36" s="269"/>
      <c r="M36" s="335"/>
      <c r="N36" s="271"/>
      <c r="P36" s="106"/>
    </row>
    <row r="37" spans="1:16">
      <c r="A37" s="113"/>
      <c r="B37" s="878"/>
      <c r="C37" s="879"/>
      <c r="D37" s="879"/>
      <c r="E37" s="879"/>
      <c r="F37" s="879"/>
      <c r="G37" s="879"/>
      <c r="H37" s="880"/>
      <c r="I37" s="420"/>
      <c r="J37" s="421"/>
      <c r="K37" s="268"/>
      <c r="L37" s="334"/>
      <c r="M37" s="335"/>
      <c r="N37" s="271"/>
      <c r="P37" s="103"/>
    </row>
    <row r="38" spans="1:16">
      <c r="A38" s="113"/>
      <c r="B38" s="878"/>
      <c r="C38" s="879"/>
      <c r="D38" s="879"/>
      <c r="E38" s="879"/>
      <c r="F38" s="879"/>
      <c r="G38" s="879"/>
      <c r="H38" s="880"/>
      <c r="I38" s="327"/>
      <c r="J38" s="329"/>
      <c r="K38" s="268"/>
      <c r="L38" s="422"/>
      <c r="M38" s="423"/>
      <c r="N38" s="271"/>
      <c r="P38" s="106"/>
    </row>
    <row r="39" spans="1:16">
      <c r="B39" s="878"/>
      <c r="C39" s="879"/>
      <c r="D39" s="879"/>
      <c r="E39" s="879"/>
      <c r="F39" s="879"/>
      <c r="G39" s="879"/>
      <c r="H39" s="880"/>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86" t="s">
        <v>952</v>
      </c>
      <c r="C41" s="887"/>
      <c r="D41" s="887"/>
      <c r="E41" s="38"/>
      <c r="F41" s="39"/>
      <c r="G41" s="39"/>
      <c r="H41" s="40"/>
      <c r="I41" s="36"/>
      <c r="J41" s="37"/>
      <c r="K41" s="278"/>
      <c r="L41" s="275"/>
      <c r="M41" s="400">
        <v>0.05</v>
      </c>
      <c r="N41" s="343">
        <f>N77*M41</f>
        <v>469.42871250000002</v>
      </c>
      <c r="P41" s="106"/>
    </row>
    <row r="42" spans="1:16" ht="15.75" thickBot="1">
      <c r="B42" s="878"/>
      <c r="C42" s="879"/>
      <c r="D42" s="879"/>
      <c r="E42" s="879"/>
      <c r="F42" s="879"/>
      <c r="G42" s="879"/>
      <c r="H42" s="880"/>
      <c r="I42" s="888"/>
      <c r="J42" s="889"/>
      <c r="K42" s="41"/>
      <c r="L42" s="890"/>
      <c r="M42" s="891"/>
      <c r="N42" s="105"/>
    </row>
    <row r="43" spans="1:16" ht="15.75" thickBot="1">
      <c r="B43" s="829" t="s">
        <v>953</v>
      </c>
      <c r="C43" s="830"/>
      <c r="D43" s="830"/>
      <c r="E43" s="830"/>
      <c r="F43" s="830"/>
      <c r="G43" s="830"/>
      <c r="H43" s="830"/>
      <c r="I43" s="830"/>
      <c r="J43" s="830"/>
      <c r="K43" s="830"/>
      <c r="L43" s="830"/>
      <c r="M43" s="831"/>
      <c r="N43" s="393">
        <f>SUM(N36:N42)</f>
        <v>469.42871250000002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4" t="s">
        <v>944</v>
      </c>
      <c r="C47" s="875"/>
      <c r="D47" s="875"/>
      <c r="E47" s="875"/>
      <c r="F47" s="875"/>
      <c r="G47" s="875"/>
      <c r="H47" s="875"/>
      <c r="I47" s="909"/>
      <c r="J47" s="314" t="s">
        <v>945</v>
      </c>
      <c r="K47" s="85" t="s">
        <v>946</v>
      </c>
      <c r="L47" s="910" t="s">
        <v>955</v>
      </c>
      <c r="M47" s="909"/>
      <c r="N47" s="86" t="s">
        <v>951</v>
      </c>
    </row>
    <row r="48" spans="1:16">
      <c r="A48" s="158" t="s">
        <v>474</v>
      </c>
      <c r="B48" s="43" t="str">
        <f>VLOOKUP(A48,MATERIALES!A5:D373,3,FALSE)</f>
        <v>Gravilla</v>
      </c>
      <c r="C48" s="280"/>
      <c r="D48" s="280"/>
      <c r="E48" s="280"/>
      <c r="F48" s="280"/>
      <c r="G48" s="280"/>
      <c r="H48" s="280"/>
      <c r="I48" s="267"/>
      <c r="J48" s="223" t="str">
        <f>VLOOKUP(A48,MATERIALES!A4:D640,2,FALSE)</f>
        <v>m3</v>
      </c>
      <c r="K48" s="281">
        <v>1.3</v>
      </c>
      <c r="L48" s="266"/>
      <c r="M48" s="401">
        <f>VLOOKUP(A48,MATERIALES!A5:D396,4,FALSE)</f>
        <v>57561.612393447911</v>
      </c>
      <c r="N48" s="271">
        <f>K48*M48</f>
        <v>74830.096111482286</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74830.096111482286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6">
        <f>VLOOKUP(A60,TRANSPORTE!A5:D117,4,FALSE)</f>
        <v>1417.5203733168512</v>
      </c>
      <c r="M60" s="917"/>
      <c r="N60" s="286">
        <f>K60*L60</f>
        <v>1842.7764853119065</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1842.7764853119065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59"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20</v>
      </c>
      <c r="N71" s="394">
        <f>K71/M71</f>
        <v>9388.5742499999997</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9388.5742499999997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86530.875559294189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17306.17511185884</v>
      </c>
      <c r="M84" s="865"/>
      <c r="N84" s="51"/>
    </row>
    <row r="85" spans="1:14">
      <c r="B85" s="89" t="s">
        <v>973</v>
      </c>
      <c r="C85" s="90"/>
      <c r="D85" s="90"/>
      <c r="E85" s="90"/>
      <c r="F85" s="90"/>
      <c r="G85" s="90"/>
      <c r="H85" s="90"/>
      <c r="I85" s="87"/>
      <c r="J85" s="88"/>
      <c r="K85" s="303">
        <v>0.05</v>
      </c>
      <c r="L85" s="864">
        <f>N79*K85</f>
        <v>4326.54377796471</v>
      </c>
      <c r="M85" s="865"/>
      <c r="N85" s="51"/>
    </row>
    <row r="86" spans="1:14" ht="15.75" thickBot="1">
      <c r="B86" s="91" t="s">
        <v>974</v>
      </c>
      <c r="C86" s="92"/>
      <c r="D86" s="92"/>
      <c r="E86" s="92"/>
      <c r="F86" s="92"/>
      <c r="G86" s="92"/>
      <c r="H86" s="92"/>
      <c r="I86" s="93"/>
      <c r="J86" s="94"/>
      <c r="K86" s="304">
        <v>0.05</v>
      </c>
      <c r="L86" s="866">
        <f>N79*K86</f>
        <v>4326.54377796471</v>
      </c>
      <c r="M86" s="867"/>
      <c r="N86" s="51"/>
    </row>
    <row r="87" spans="1:14" ht="15.75" thickBot="1">
      <c r="B87" s="829" t="s">
        <v>953</v>
      </c>
      <c r="C87" s="830"/>
      <c r="D87" s="830"/>
      <c r="E87" s="830"/>
      <c r="F87" s="830"/>
      <c r="G87" s="830"/>
      <c r="H87" s="830"/>
      <c r="I87" s="830"/>
      <c r="J87" s="830"/>
      <c r="K87" s="830"/>
      <c r="L87" s="830"/>
      <c r="M87" s="831"/>
      <c r="N87" s="52">
        <f>L84+L85+L86</f>
        <v>25959.262667788262</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112490.13822708245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1646</v>
      </c>
      <c r="C31" s="81" t="s">
        <v>1647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99" t="s">
        <v>944</v>
      </c>
      <c r="C35" s="900"/>
      <c r="D35" s="900"/>
      <c r="E35" s="900"/>
      <c r="F35" s="900"/>
      <c r="G35" s="900"/>
      <c r="H35" s="901"/>
      <c r="I35" s="902" t="s">
        <v>948</v>
      </c>
      <c r="J35" s="903"/>
      <c r="K35" s="69" t="s">
        <v>949</v>
      </c>
      <c r="L35" s="904" t="s">
        <v>950</v>
      </c>
      <c r="M35" s="901"/>
      <c r="N35" s="70" t="s">
        <v>951</v>
      </c>
    </row>
    <row r="36" spans="1:16">
      <c r="A36" s="113"/>
      <c r="B36" s="878"/>
      <c r="C36" s="879"/>
      <c r="D36" s="879"/>
      <c r="E36" s="879"/>
      <c r="F36" s="879"/>
      <c r="G36" s="879"/>
      <c r="H36" s="880"/>
      <c r="I36" s="266"/>
      <c r="J36" s="267"/>
      <c r="K36" s="268"/>
      <c r="L36" s="269"/>
      <c r="M36" s="335"/>
      <c r="N36" s="271"/>
      <c r="P36" s="106"/>
    </row>
    <row r="37" spans="1:16">
      <c r="A37" s="113"/>
      <c r="B37" s="878"/>
      <c r="C37" s="879"/>
      <c r="D37" s="879"/>
      <c r="E37" s="879"/>
      <c r="F37" s="879"/>
      <c r="G37" s="879"/>
      <c r="H37" s="880"/>
      <c r="I37" s="420"/>
      <c r="J37" s="421"/>
      <c r="K37" s="268"/>
      <c r="L37" s="334"/>
      <c r="M37" s="335"/>
      <c r="N37" s="271"/>
      <c r="P37" s="103"/>
    </row>
    <row r="38" spans="1:16">
      <c r="A38" s="113"/>
      <c r="B38" s="878"/>
      <c r="C38" s="879"/>
      <c r="D38" s="879"/>
      <c r="E38" s="879"/>
      <c r="F38" s="879"/>
      <c r="G38" s="879"/>
      <c r="H38" s="880"/>
      <c r="I38" s="327"/>
      <c r="J38" s="329"/>
      <c r="K38" s="268"/>
      <c r="L38" s="422"/>
      <c r="M38" s="423"/>
      <c r="N38" s="271"/>
      <c r="P38" s="106"/>
    </row>
    <row r="39" spans="1:16">
      <c r="B39" s="878"/>
      <c r="C39" s="879"/>
      <c r="D39" s="879"/>
      <c r="E39" s="879"/>
      <c r="F39" s="879"/>
      <c r="G39" s="879"/>
      <c r="H39" s="880"/>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86" t="s">
        <v>952</v>
      </c>
      <c r="C41" s="887"/>
      <c r="D41" s="887"/>
      <c r="E41" s="38"/>
      <c r="F41" s="39"/>
      <c r="G41" s="39"/>
      <c r="H41" s="40"/>
      <c r="I41" s="36"/>
      <c r="J41" s="37"/>
      <c r="K41" s="278"/>
      <c r="L41" s="275"/>
      <c r="M41" s="400">
        <v>0.05</v>
      </c>
      <c r="N41" s="343">
        <f>N77*M41</f>
        <v>312.95247499999999</v>
      </c>
      <c r="P41" s="106"/>
    </row>
    <row r="42" spans="1:16" ht="15.75" thickBot="1">
      <c r="B42" s="878"/>
      <c r="C42" s="879"/>
      <c r="D42" s="879"/>
      <c r="E42" s="879"/>
      <c r="F42" s="879"/>
      <c r="G42" s="879"/>
      <c r="H42" s="880"/>
      <c r="I42" s="888"/>
      <c r="J42" s="889"/>
      <c r="K42" s="41"/>
      <c r="L42" s="890"/>
      <c r="M42" s="891"/>
      <c r="N42" s="105"/>
    </row>
    <row r="43" spans="1:16" ht="15.75" thickBot="1">
      <c r="B43" s="829" t="s">
        <v>953</v>
      </c>
      <c r="C43" s="830"/>
      <c r="D43" s="830"/>
      <c r="E43" s="830"/>
      <c r="F43" s="830"/>
      <c r="G43" s="830"/>
      <c r="H43" s="830"/>
      <c r="I43" s="830"/>
      <c r="J43" s="830"/>
      <c r="K43" s="830"/>
      <c r="L43" s="830"/>
      <c r="M43" s="831"/>
      <c r="N43" s="393">
        <f>SUM(N36:N42)</f>
        <v>312.95247499999999</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4" t="s">
        <v>944</v>
      </c>
      <c r="C47" s="875"/>
      <c r="D47" s="875"/>
      <c r="E47" s="875"/>
      <c r="F47" s="875"/>
      <c r="G47" s="875"/>
      <c r="H47" s="875"/>
      <c r="I47" s="909"/>
      <c r="J47" s="314" t="s">
        <v>945</v>
      </c>
      <c r="K47" s="85" t="s">
        <v>946</v>
      </c>
      <c r="L47" s="910" t="s">
        <v>955</v>
      </c>
      <c r="M47" s="909"/>
      <c r="N47" s="86" t="s">
        <v>951</v>
      </c>
    </row>
    <row r="48" spans="1:16">
      <c r="A48" s="161" t="s">
        <v>802</v>
      </c>
      <c r="B48" s="43" t="str">
        <f>VLOOKUP(A48,MATERIALES!A5:D373,3,FALSE)</f>
        <v>Arena lavada</v>
      </c>
      <c r="C48" s="280"/>
      <c r="D48" s="280"/>
      <c r="E48" s="280"/>
      <c r="F48" s="280"/>
      <c r="G48" s="280"/>
      <c r="H48" s="280"/>
      <c r="I48" s="267"/>
      <c r="J48" s="223" t="str">
        <f>VLOOKUP(A48,MATERIALES!A4:D640,2,FALSE)</f>
        <v>m3</v>
      </c>
      <c r="K48" s="281">
        <v>1.3</v>
      </c>
      <c r="L48" s="266"/>
      <c r="M48" s="401">
        <f>VLOOKUP(A48,MATERIALES!A5:D396,4,FALSE)</f>
        <v>39356.488229286399</v>
      </c>
      <c r="N48" s="271">
        <f>K48*M48</f>
        <v>51163.43469807232</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51163.43469807232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16">
        <f>VLOOKUP(A60,TRANSPORTE!A5:D117,4,FALSE)</f>
        <v>1417.5203733168512</v>
      </c>
      <c r="M60" s="917"/>
      <c r="N60" s="286">
        <f>K60*L60</f>
        <v>1842.7764853119065</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1842.7764853119065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2"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20</v>
      </c>
      <c r="N71" s="394">
        <f>K71/M71</f>
        <v>6259.0494999999992</v>
      </c>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6259.0494999999992</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59578.213158384227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11915.642631676847</v>
      </c>
      <c r="M84" s="865"/>
      <c r="N84" s="51"/>
    </row>
    <row r="85" spans="1:14">
      <c r="B85" s="89" t="s">
        <v>973</v>
      </c>
      <c r="C85" s="90"/>
      <c r="D85" s="90"/>
      <c r="E85" s="90"/>
      <c r="F85" s="90"/>
      <c r="G85" s="90"/>
      <c r="H85" s="90"/>
      <c r="I85" s="87"/>
      <c r="J85" s="88"/>
      <c r="K85" s="303">
        <v>0.05</v>
      </c>
      <c r="L85" s="864">
        <f>N79*K85</f>
        <v>2978.9106579192116</v>
      </c>
      <c r="M85" s="865"/>
      <c r="N85" s="51"/>
    </row>
    <row r="86" spans="1:14" ht="15.75" thickBot="1">
      <c r="B86" s="91" t="s">
        <v>974</v>
      </c>
      <c r="C86" s="92"/>
      <c r="D86" s="92"/>
      <c r="E86" s="92"/>
      <c r="F86" s="92"/>
      <c r="G86" s="92"/>
      <c r="H86" s="92"/>
      <c r="I86" s="93"/>
      <c r="J86" s="94"/>
      <c r="K86" s="304">
        <v>0.05</v>
      </c>
      <c r="L86" s="866">
        <f>N79*K86</f>
        <v>2978.9106579192116</v>
      </c>
      <c r="M86" s="867"/>
      <c r="N86" s="51"/>
    </row>
    <row r="87" spans="1:14" ht="15.75" thickBot="1">
      <c r="B87" s="829" t="s">
        <v>953</v>
      </c>
      <c r="C87" s="830"/>
      <c r="D87" s="830"/>
      <c r="E87" s="830"/>
      <c r="F87" s="830"/>
      <c r="G87" s="830"/>
      <c r="H87" s="830"/>
      <c r="I87" s="830"/>
      <c r="J87" s="830"/>
      <c r="K87" s="830"/>
      <c r="L87" s="830"/>
      <c r="M87" s="831"/>
      <c r="N87" s="52">
        <f>L84+L85+L86</f>
        <v>17873.463947515269</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77451.677105899493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1097</v>
      </c>
      <c r="C31" s="81" t="s">
        <v>2095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228</v>
      </c>
      <c r="B36" s="878" t="str">
        <f>VLOOKUP(A36,EQUIPOS!A6:D154,3,FALSE)</f>
        <v xml:space="preserve">Formaleta metálica (concreto hidráulico)
</v>
      </c>
      <c r="C36" s="879"/>
      <c r="D36" s="879"/>
      <c r="E36" s="879"/>
      <c r="F36" s="879"/>
      <c r="G36" s="879"/>
      <c r="H36" s="880"/>
      <c r="I36" s="266"/>
      <c r="J36" s="267"/>
      <c r="K36" s="268">
        <f>VLOOKUP(A36,EQUIPOS!A6:D163,4,FALSE)</f>
        <v>4682.0666177074372</v>
      </c>
      <c r="L36" s="269"/>
      <c r="M36" s="270">
        <v>2</v>
      </c>
      <c r="N36" s="271">
        <f>K36/M36</f>
        <v>2341.0333088537186</v>
      </c>
    </row>
    <row r="37" spans="1:14">
      <c r="A37" s="113" t="s">
        <v>282</v>
      </c>
      <c r="B37" s="878" t="str">
        <f>VLOOKUP(A37,EQUIPOS!A7:D154,3,FALSE)</f>
        <v>Piloteadora potencia 250KW, RPM 1800, fuerza elevadora 200KN</v>
      </c>
      <c r="C37" s="879"/>
      <c r="D37" s="879"/>
      <c r="E37" s="879"/>
      <c r="F37" s="879"/>
      <c r="G37" s="879"/>
      <c r="H37" s="880"/>
      <c r="I37" s="420"/>
      <c r="J37" s="421"/>
      <c r="K37" s="268">
        <f>VLOOKUP(A37,EQUIPOS!A7:D164,4,FALSE)</f>
        <v>642455.5213796295</v>
      </c>
      <c r="L37" s="334"/>
      <c r="M37" s="335">
        <v>4</v>
      </c>
      <c r="N37" s="271">
        <f>K37/M37</f>
        <v>160613.88034490737</v>
      </c>
    </row>
    <row r="38" spans="1:14">
      <c r="A38" s="113" t="s">
        <v>363</v>
      </c>
      <c r="B38" s="878" t="str">
        <f>VLOOKUP(A38,EQUIPOS!A8:D154,3,FALSE)</f>
        <v>Vibrador de concreto, Motor de 3 hp a 18.000 rpm Mangueras de 4 mt</v>
      </c>
      <c r="C38" s="879"/>
      <c r="D38" s="879"/>
      <c r="E38" s="879"/>
      <c r="F38" s="879"/>
      <c r="G38" s="879"/>
      <c r="H38" s="880"/>
      <c r="I38" s="327"/>
      <c r="J38" s="329"/>
      <c r="K38" s="268">
        <f>VLOOKUP(A38,EQUIPOS!A8:D165,4,FALSE)</f>
        <v>7985.5247313121272</v>
      </c>
      <c r="L38" s="422"/>
      <c r="M38" s="423">
        <v>2</v>
      </c>
      <c r="N38" s="271">
        <f>K38/M38</f>
        <v>3992.7623656560636</v>
      </c>
    </row>
    <row r="39" spans="1:14">
      <c r="B39" s="878"/>
      <c r="C39" s="879"/>
      <c r="D39" s="879"/>
      <c r="E39" s="885"/>
      <c r="F39" s="879"/>
      <c r="G39" s="879"/>
      <c r="H39" s="880"/>
      <c r="I39" s="36"/>
      <c r="J39" s="37"/>
      <c r="K39" s="273"/>
      <c r="L39" s="275"/>
      <c r="M39" s="276"/>
      <c r="N39" s="277"/>
    </row>
    <row r="40" spans="1:14">
      <c r="B40" s="886" t="s">
        <v>952</v>
      </c>
      <c r="C40" s="887"/>
      <c r="D40" s="887"/>
      <c r="E40" s="38"/>
      <c r="F40" s="39"/>
      <c r="G40" s="39"/>
      <c r="H40" s="40"/>
      <c r="I40" s="36"/>
      <c r="J40" s="37"/>
      <c r="K40" s="278"/>
      <c r="L40" s="275"/>
      <c r="M40" s="400">
        <v>0.1</v>
      </c>
      <c r="N40" s="343">
        <f>N76*M40</f>
        <v>1381.7853224957469</v>
      </c>
    </row>
    <row r="41" spans="1:14" ht="15.75" thickBot="1">
      <c r="B41" s="878"/>
      <c r="C41" s="879"/>
      <c r="D41" s="879"/>
      <c r="E41" s="879"/>
      <c r="F41" s="879"/>
      <c r="G41" s="879"/>
      <c r="H41" s="880"/>
      <c r="I41" s="888"/>
      <c r="J41" s="889"/>
      <c r="K41" s="41"/>
      <c r="L41" s="890"/>
      <c r="M41" s="891"/>
      <c r="N41" s="105"/>
    </row>
    <row r="42" spans="1:14" ht="15.75" thickBot="1">
      <c r="B42" s="829" t="s">
        <v>953</v>
      </c>
      <c r="C42" s="830"/>
      <c r="D42" s="830"/>
      <c r="E42" s="830"/>
      <c r="F42" s="830"/>
      <c r="G42" s="830"/>
      <c r="H42" s="830"/>
      <c r="I42" s="830"/>
      <c r="J42" s="830"/>
      <c r="K42" s="830"/>
      <c r="L42" s="830"/>
      <c r="M42" s="831"/>
      <c r="N42" s="393">
        <f>SUM(N36:N41)</f>
        <v>168329.46134191289</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4" t="s">
        <v>944</v>
      </c>
      <c r="C46" s="875"/>
      <c r="D46" s="875"/>
      <c r="E46" s="875"/>
      <c r="F46" s="875"/>
      <c r="G46" s="875"/>
      <c r="H46" s="875"/>
      <c r="I46" s="909"/>
      <c r="J46" s="314" t="s">
        <v>945</v>
      </c>
      <c r="K46" s="85" t="s">
        <v>946</v>
      </c>
      <c r="L46" s="910" t="s">
        <v>955</v>
      </c>
      <c r="M46" s="909"/>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2968.2267658959008</v>
      </c>
      <c r="N47" s="271">
        <f>K47*M47</f>
        <v>35248.346539284641</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6776.5716408650042</v>
      </c>
      <c r="N48" s="271">
        <f>K48*M48</f>
        <v>3388.2858204325021</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5595.7651184361039</v>
      </c>
      <c r="N49" s="271">
        <f>K49*M49</f>
        <v>2797.8825592180519</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425898.37009912106</v>
      </c>
      <c r="N50" s="271">
        <f>K50*M50</f>
        <v>56195.966008529154</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9" t="s">
        <v>953</v>
      </c>
      <c r="C54" s="830"/>
      <c r="D54" s="830"/>
      <c r="E54" s="830"/>
      <c r="F54" s="830"/>
      <c r="G54" s="830"/>
      <c r="H54" s="830"/>
      <c r="I54" s="830"/>
      <c r="J54" s="830"/>
      <c r="K54" s="830"/>
      <c r="L54" s="830"/>
      <c r="M54" s="831"/>
      <c r="N54" s="393">
        <f>SUM(N47:N53)</f>
        <v>97630.480927464348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916">
        <f>VLOOKUP(A59,TRANSPORTE!A5:D117,4,FALSE)</f>
        <v>55.451523158209952</v>
      </c>
      <c r="M59" s="917"/>
      <c r="N59" s="286">
        <f>K59*L59</f>
        <v>2.7725761579104979</v>
      </c>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2.7725761579104979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s="162"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433">
        <v>47.058819999999997</v>
      </c>
      <c r="N70" s="394">
        <f>K70/M70</f>
        <v>2660.096237007218</v>
      </c>
      <c r="O70" s="106"/>
    </row>
    <row r="71" spans="1:15">
      <c r="A71" s="162"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431">
        <v>32</v>
      </c>
      <c r="N71" s="394">
        <f>K71/M71</f>
        <v>7823.8118749999994</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13817.853224957467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N42+N54+N65+N76</f>
        <v>279780.56807049265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55956.113614098533</v>
      </c>
      <c r="M83" s="865"/>
      <c r="N83" s="51"/>
    </row>
    <row r="84" spans="1:14">
      <c r="B84" s="89" t="s">
        <v>973</v>
      </c>
      <c r="C84" s="90"/>
      <c r="D84" s="90"/>
      <c r="E84" s="90"/>
      <c r="F84" s="90"/>
      <c r="G84" s="90"/>
      <c r="H84" s="90"/>
      <c r="I84" s="87"/>
      <c r="J84" s="88"/>
      <c r="K84" s="303">
        <v>0.05</v>
      </c>
      <c r="L84" s="864">
        <f>N78*K84</f>
        <v>13989.028403524633</v>
      </c>
      <c r="M84" s="865"/>
      <c r="N84" s="51"/>
    </row>
    <row r="85" spans="1:14" ht="15.75" thickBot="1">
      <c r="B85" s="91" t="s">
        <v>974</v>
      </c>
      <c r="C85" s="92"/>
      <c r="D85" s="92"/>
      <c r="E85" s="92"/>
      <c r="F85" s="92"/>
      <c r="G85" s="92"/>
      <c r="H85" s="92"/>
      <c r="I85" s="93"/>
      <c r="J85" s="94"/>
      <c r="K85" s="304">
        <v>0.05</v>
      </c>
      <c r="L85" s="866">
        <f>N78*K85</f>
        <v>13989.028403524633</v>
      </c>
      <c r="M85" s="867"/>
      <c r="N85" s="51"/>
    </row>
    <row r="86" spans="1:14" ht="15.75" thickBot="1">
      <c r="B86" s="829" t="s">
        <v>953</v>
      </c>
      <c r="C86" s="830"/>
      <c r="D86" s="830"/>
      <c r="E86" s="830"/>
      <c r="F86" s="830"/>
      <c r="G86" s="830"/>
      <c r="H86" s="830"/>
      <c r="I86" s="830"/>
      <c r="J86" s="830"/>
      <c r="K86" s="830"/>
      <c r="L86" s="830"/>
      <c r="M86" s="831"/>
      <c r="N86" s="52">
        <f>L83+L84+L85</f>
        <v>83934.170421147792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363714.73849164043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15" customHeight="1">
      <c r="B107" s="976" t="s">
        <v>2219</v>
      </c>
      <c r="C107" s="977"/>
      <c r="D107" s="977"/>
      <c r="E107" s="977"/>
      <c r="F107" s="977"/>
      <c r="G107" s="977"/>
      <c r="H107" s="977"/>
      <c r="I107" s="977"/>
      <c r="J107" s="977"/>
      <c r="K107" s="977"/>
      <c r="L107" s="977"/>
      <c r="M107" s="977"/>
      <c r="N107" s="978"/>
    </row>
    <row r="108" spans="2:14" ht="30.75" customHeight="1">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1098</v>
      </c>
      <c r="C31" s="81" t="s">
        <v>1879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228</v>
      </c>
      <c r="B36" s="878" t="str">
        <f>VLOOKUP(A36,EQUIPOS!A6:D154,3,FALSE)</f>
        <v xml:space="preserve">Formaleta metálica (concreto hidráulico)
</v>
      </c>
      <c r="C36" s="879"/>
      <c r="D36" s="879"/>
      <c r="E36" s="879"/>
      <c r="F36" s="879"/>
      <c r="G36" s="879"/>
      <c r="H36" s="880"/>
      <c r="I36" s="266"/>
      <c r="J36" s="267"/>
      <c r="K36" s="268">
        <f>VLOOKUP(A36,EQUIPOS!A6:D163,4,FALSE)</f>
        <v>4682.0666177074372</v>
      </c>
      <c r="L36" s="269"/>
      <c r="M36" s="270">
        <v>2</v>
      </c>
      <c r="N36" s="271">
        <f>K36/M36</f>
        <v>2341.0333088537186</v>
      </c>
    </row>
    <row r="37" spans="1:14">
      <c r="A37" s="113" t="s">
        <v>282</v>
      </c>
      <c r="B37" s="878" t="str">
        <f>VLOOKUP(A37,EQUIPOS!A7:D154,3,FALSE)</f>
        <v>Piloteadora potencia 250KW, RPM 1800, fuerza elevadora 200KN</v>
      </c>
      <c r="C37" s="879"/>
      <c r="D37" s="879"/>
      <c r="E37" s="879"/>
      <c r="F37" s="879"/>
      <c r="G37" s="879"/>
      <c r="H37" s="880"/>
      <c r="I37" s="420"/>
      <c r="J37" s="421"/>
      <c r="K37" s="268">
        <f>VLOOKUP(A37,EQUIPOS!A7:D164,4,FALSE)</f>
        <v>642455.5213796295</v>
      </c>
      <c r="L37" s="334"/>
      <c r="M37" s="335">
        <v>4</v>
      </c>
      <c r="N37" s="271">
        <f>K37/M37</f>
        <v>160613.88034490737</v>
      </c>
    </row>
    <row r="38" spans="1:14">
      <c r="A38" s="113" t="s">
        <v>363</v>
      </c>
      <c r="B38" s="878" t="str">
        <f>VLOOKUP(A38,EQUIPOS!A8:D154,3,FALSE)</f>
        <v>Vibrador de concreto, Motor de 3 hp a 18.000 rpm Mangueras de 4 mt</v>
      </c>
      <c r="C38" s="879"/>
      <c r="D38" s="879"/>
      <c r="E38" s="879"/>
      <c r="F38" s="879"/>
      <c r="G38" s="879"/>
      <c r="H38" s="880"/>
      <c r="I38" s="327"/>
      <c r="J38" s="329"/>
      <c r="K38" s="268">
        <f>VLOOKUP(A38,EQUIPOS!A8:D165,4,FALSE)</f>
        <v>7985.5247313121272</v>
      </c>
      <c r="L38" s="422"/>
      <c r="M38" s="423">
        <v>2</v>
      </c>
      <c r="N38" s="271">
        <f>K38/M38</f>
        <v>3992.7623656560636</v>
      </c>
    </row>
    <row r="39" spans="1:14">
      <c r="B39" s="878"/>
      <c r="C39" s="879"/>
      <c r="D39" s="879"/>
      <c r="E39" s="885"/>
      <c r="F39" s="879"/>
      <c r="G39" s="879"/>
      <c r="H39" s="880"/>
      <c r="I39" s="36"/>
      <c r="J39" s="37"/>
      <c r="K39" s="273"/>
      <c r="L39" s="275"/>
      <c r="M39" s="276"/>
      <c r="N39" s="277"/>
    </row>
    <row r="40" spans="1:14">
      <c r="B40" s="886" t="s">
        <v>952</v>
      </c>
      <c r="C40" s="887"/>
      <c r="D40" s="887"/>
      <c r="E40" s="38"/>
      <c r="F40" s="39"/>
      <c r="G40" s="39"/>
      <c r="H40" s="40"/>
      <c r="I40" s="36"/>
      <c r="J40" s="37"/>
      <c r="K40" s="278"/>
      <c r="L40" s="275"/>
      <c r="M40" s="400">
        <v>0.1</v>
      </c>
      <c r="N40" s="343">
        <f>N76*M40</f>
        <v>1381.7853224957469</v>
      </c>
    </row>
    <row r="41" spans="1:14" ht="15.75" thickBot="1">
      <c r="B41" s="878"/>
      <c r="C41" s="879"/>
      <c r="D41" s="879"/>
      <c r="E41" s="879"/>
      <c r="F41" s="879"/>
      <c r="G41" s="879"/>
      <c r="H41" s="880"/>
      <c r="I41" s="888"/>
      <c r="J41" s="889"/>
      <c r="K41" s="41"/>
      <c r="L41" s="890"/>
      <c r="M41" s="891"/>
      <c r="N41" s="105"/>
    </row>
    <row r="42" spans="1:14" ht="15.75" thickBot="1">
      <c r="B42" s="829" t="s">
        <v>953</v>
      </c>
      <c r="C42" s="830"/>
      <c r="D42" s="830"/>
      <c r="E42" s="830"/>
      <c r="F42" s="830"/>
      <c r="G42" s="830"/>
      <c r="H42" s="830"/>
      <c r="I42" s="830"/>
      <c r="J42" s="830"/>
      <c r="K42" s="830"/>
      <c r="L42" s="830"/>
      <c r="M42" s="831"/>
      <c r="N42" s="393">
        <f>SUM(N36:N41)</f>
        <v>168329.46134191289</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4" t="s">
        <v>944</v>
      </c>
      <c r="C46" s="875"/>
      <c r="D46" s="875"/>
      <c r="E46" s="875"/>
      <c r="F46" s="875"/>
      <c r="G46" s="875"/>
      <c r="H46" s="875"/>
      <c r="I46" s="909"/>
      <c r="J46" s="314" t="s">
        <v>945</v>
      </c>
      <c r="K46" s="85" t="s">
        <v>946</v>
      </c>
      <c r="L46" s="910" t="s">
        <v>955</v>
      </c>
      <c r="M46" s="909"/>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2968.2267658959008</v>
      </c>
      <c r="N47" s="271">
        <f>K47*M47</f>
        <v>35248.346539284641</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6776.5716408650042</v>
      </c>
      <c r="N48" s="271">
        <f>K48*M48</f>
        <v>3388.2858204325021</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5595.7651184361039</v>
      </c>
      <c r="N49" s="271">
        <f>K49*M49</f>
        <v>2797.8825592180519</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425898.37009912106</v>
      </c>
      <c r="N50" s="271">
        <f>K50*M50</f>
        <v>56195.966008529154</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9" t="s">
        <v>953</v>
      </c>
      <c r="C54" s="830"/>
      <c r="D54" s="830"/>
      <c r="E54" s="830"/>
      <c r="F54" s="830"/>
      <c r="G54" s="830"/>
      <c r="H54" s="830"/>
      <c r="I54" s="830"/>
      <c r="J54" s="830"/>
      <c r="K54" s="830"/>
      <c r="L54" s="830"/>
      <c r="M54" s="831"/>
      <c r="N54" s="393">
        <f>SUM(N47:N53)</f>
        <v>97630.480927464348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916">
        <f>VLOOKUP(A59,TRANSPORTE!A5:D117,4,FALSE)</f>
        <v>55.451523158209952</v>
      </c>
      <c r="M59" s="917"/>
      <c r="N59" s="286">
        <f>K59*L59</f>
        <v>2.7725761579104979</v>
      </c>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907"/>
      <c r="M64" s="908"/>
      <c r="N64" s="127"/>
    </row>
    <row r="65" spans="1:15" ht="15.75" thickBot="1">
      <c r="B65" s="918" t="s">
        <v>953</v>
      </c>
      <c r="C65" s="872"/>
      <c r="D65" s="872"/>
      <c r="E65" s="872"/>
      <c r="F65" s="872"/>
      <c r="G65" s="872"/>
      <c r="H65" s="872"/>
      <c r="I65" s="872"/>
      <c r="J65" s="872"/>
      <c r="K65" s="872"/>
      <c r="L65" s="872"/>
      <c r="M65" s="873"/>
      <c r="N65" s="104">
        <f>N59+N60+N61+N62+N63</f>
        <v>2.7725761579104979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871"/>
      <c r="N69" s="98" t="s">
        <v>951</v>
      </c>
    </row>
    <row r="70" spans="1:15">
      <c r="A70" s="162" t="s">
        <v>7</v>
      </c>
      <c r="B70" s="49" t="str">
        <f>VLOOKUP(A70,'MANO DE OBRA'!A8:D68,3,FALSE)</f>
        <v>Obrero (2)</v>
      </c>
      <c r="C70" s="47"/>
      <c r="D70" s="47"/>
      <c r="E70" s="47"/>
      <c r="F70" s="47"/>
      <c r="G70" s="47"/>
      <c r="H70" s="47"/>
      <c r="I70" s="291">
        <f>K70/J70*100</f>
        <v>67665.399999999994</v>
      </c>
      <c r="J70" s="292">
        <v>185</v>
      </c>
      <c r="K70" s="293">
        <f>VLOOKUP(A70,'MANO DE OBRA'!A8:D99,4,FALSE)</f>
        <v>125180.98999999999</v>
      </c>
      <c r="L70" s="50"/>
      <c r="M70" s="436">
        <v>47.058819999999997</v>
      </c>
      <c r="N70" s="394">
        <f>K70/M70</f>
        <v>2660.096237007218</v>
      </c>
      <c r="O70" s="106"/>
    </row>
    <row r="71" spans="1:15">
      <c r="A71" s="162" t="s">
        <v>11</v>
      </c>
      <c r="B71" s="49" t="str">
        <f>VLOOKUP(A71,'MANO DE OBRA'!A8:D69,3,FALSE)</f>
        <v>Obrero (4)</v>
      </c>
      <c r="C71" s="47"/>
      <c r="D71" s="47"/>
      <c r="E71" s="47"/>
      <c r="F71" s="47"/>
      <c r="G71" s="47"/>
      <c r="H71" s="47"/>
      <c r="I71" s="291">
        <f>K71/J71*100</f>
        <v>135330.79999999999</v>
      </c>
      <c r="J71" s="292">
        <v>185</v>
      </c>
      <c r="K71" s="293">
        <f>VLOOKUP(A71,'MANO DE OBRA'!A8:D100,4,FALSE)</f>
        <v>250361.97999999998</v>
      </c>
      <c r="L71" s="50"/>
      <c r="M71" s="431">
        <v>32</v>
      </c>
      <c r="N71" s="394">
        <f>K71/M71</f>
        <v>7823.8118749999994</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905"/>
      <c r="C75" s="906"/>
      <c r="D75" s="906"/>
      <c r="E75" s="906"/>
      <c r="F75" s="906"/>
      <c r="G75" s="906"/>
      <c r="H75" s="906"/>
      <c r="I75" s="126"/>
      <c r="J75" s="126"/>
      <c r="K75" s="126"/>
      <c r="L75" s="919"/>
      <c r="M75" s="919"/>
      <c r="N75" s="45"/>
    </row>
    <row r="76" spans="1:15" ht="15.75" thickBot="1">
      <c r="B76" s="918" t="s">
        <v>953</v>
      </c>
      <c r="C76" s="872"/>
      <c r="D76" s="872"/>
      <c r="E76" s="872"/>
      <c r="F76" s="872"/>
      <c r="G76" s="872"/>
      <c r="H76" s="872"/>
      <c r="I76" s="872"/>
      <c r="J76" s="872"/>
      <c r="K76" s="872"/>
      <c r="L76" s="872"/>
      <c r="M76" s="873"/>
      <c r="N76" s="300">
        <f>SUM(N70:N75)</f>
        <v>13817.853224957467</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N42+N54+N65+N76</f>
        <v>279780.56807049265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55956.113614098533</v>
      </c>
      <c r="M83" s="865"/>
      <c r="N83" s="51"/>
    </row>
    <row r="84" spans="1:14">
      <c r="B84" s="89" t="s">
        <v>973</v>
      </c>
      <c r="C84" s="90"/>
      <c r="D84" s="90"/>
      <c r="E84" s="90"/>
      <c r="F84" s="90"/>
      <c r="G84" s="90"/>
      <c r="H84" s="90"/>
      <c r="I84" s="87"/>
      <c r="J84" s="88"/>
      <c r="K84" s="303">
        <v>0.05</v>
      </c>
      <c r="L84" s="864">
        <f>N78*K84</f>
        <v>13989.028403524633</v>
      </c>
      <c r="M84" s="865"/>
      <c r="N84" s="51"/>
    </row>
    <row r="85" spans="1:14" ht="15.75" thickBot="1">
      <c r="B85" s="91" t="s">
        <v>974</v>
      </c>
      <c r="C85" s="92"/>
      <c r="D85" s="92"/>
      <c r="E85" s="92"/>
      <c r="F85" s="92"/>
      <c r="G85" s="92"/>
      <c r="H85" s="92"/>
      <c r="I85" s="93"/>
      <c r="J85" s="94"/>
      <c r="K85" s="304">
        <v>0.05</v>
      </c>
      <c r="L85" s="866">
        <f>N78*K85</f>
        <v>13989.028403524633</v>
      </c>
      <c r="M85" s="867"/>
      <c r="N85" s="51"/>
    </row>
    <row r="86" spans="1:14" ht="15.75" thickBot="1">
      <c r="B86" s="829" t="s">
        <v>953</v>
      </c>
      <c r="C86" s="830"/>
      <c r="D86" s="830"/>
      <c r="E86" s="830"/>
      <c r="F86" s="830"/>
      <c r="G86" s="830"/>
      <c r="H86" s="830"/>
      <c r="I86" s="830"/>
      <c r="J86" s="830"/>
      <c r="K86" s="830"/>
      <c r="L86" s="830"/>
      <c r="M86" s="831"/>
      <c r="N86" s="52">
        <f>L83+L84+L85</f>
        <v>83934.170421147792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363714.73849164043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33" zoomScale="77" zoomScaleNormal="77" workbookViewId="0">
      <selection activeCell="Q33" sqref="Q33"/>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1099</v>
      </c>
      <c r="C31" s="81" t="s">
        <v>2231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243</v>
      </c>
      <c r="B36" s="878" t="str">
        <f>VLOOKUP(A36,EQUIPOS!A6:D154,3,FALSE)</f>
        <v>Grúa 10 ton</v>
      </c>
      <c r="C36" s="879"/>
      <c r="D36" s="879"/>
      <c r="E36" s="879"/>
      <c r="F36" s="879"/>
      <c r="G36" s="879"/>
      <c r="H36" s="880"/>
      <c r="I36" s="266"/>
      <c r="J36" s="267"/>
      <c r="K36" s="268">
        <f>VLOOKUP(A36,EQUIPOS!A6:D163,4,FALSE)</f>
        <v>173304.68602734862</v>
      </c>
      <c r="L36" s="269"/>
      <c r="M36" s="270">
        <v>0.158</v>
      </c>
      <c r="N36" s="271">
        <f t="shared" ref="N36:N44" si="0">K36/M36</f>
        <v>1096865.1014389154</v>
      </c>
    </row>
    <row r="37" spans="1:14">
      <c r="A37" s="113" t="s">
        <v>121</v>
      </c>
      <c r="B37" s="878" t="str">
        <f>VLOOKUP(A37,EQUIPOS!A7:D154,3,FALSE)</f>
        <v>Bomba eléctrica para accionar la celda</v>
      </c>
      <c r="C37" s="879"/>
      <c r="D37" s="879"/>
      <c r="E37" s="879"/>
      <c r="F37" s="879"/>
      <c r="G37" s="879"/>
      <c r="H37" s="880"/>
      <c r="I37" s="420"/>
      <c r="J37" s="421"/>
      <c r="K37" s="268">
        <f>VLOOKUP(A37,EQUIPOS!A7:D164,4,FALSE)</f>
        <v>40577.910686797775</v>
      </c>
      <c r="L37" s="334"/>
      <c r="M37" s="335">
        <v>0.158</v>
      </c>
      <c r="N37" s="271">
        <f t="shared" si="0"/>
        <v>256822.21953669479</v>
      </c>
    </row>
    <row r="38" spans="1:14">
      <c r="A38" s="113" t="s">
        <v>217</v>
      </c>
      <c r="B38" s="878" t="str">
        <f>VLOOKUP(A38,EQUIPOS!A8:D154,3,FALSE)</f>
        <v>Equipo de soldadura y de acetileno (incluye soldadura)</v>
      </c>
      <c r="C38" s="879"/>
      <c r="D38" s="879"/>
      <c r="E38" s="879"/>
      <c r="F38" s="879"/>
      <c r="G38" s="879"/>
      <c r="H38" s="880"/>
      <c r="I38" s="420"/>
      <c r="J38" s="421"/>
      <c r="K38" s="437">
        <f>VLOOKUP(A38,EQUIPOS!A8:D165,4,FALSE)</f>
        <v>30173.31820300348</v>
      </c>
      <c r="L38" s="334"/>
      <c r="M38" s="335">
        <v>0.158</v>
      </c>
      <c r="N38" s="271">
        <f t="shared" si="0"/>
        <v>190970.36837343973</v>
      </c>
    </row>
    <row r="39" spans="1:14">
      <c r="A39" s="113" t="s">
        <v>255</v>
      </c>
      <c r="B39" s="878" t="str">
        <f>VLOOKUP(A39,EQUIPOS!A9:D154,3,FALSE)</f>
        <v>Manómetro cable de acero para bajar la celda</v>
      </c>
      <c r="C39" s="879"/>
      <c r="D39" s="879"/>
      <c r="E39" s="879"/>
      <c r="F39" s="879"/>
      <c r="G39" s="879"/>
      <c r="H39" s="880"/>
      <c r="I39" s="420"/>
      <c r="J39" s="421"/>
      <c r="K39" s="437">
        <f>VLOOKUP(A39,EQUIPOS!A9:D166,4,FALSE)</f>
        <v>602975.81122159376</v>
      </c>
      <c r="L39" s="334"/>
      <c r="M39" s="335">
        <v>0.158</v>
      </c>
      <c r="N39" s="271">
        <f t="shared" si="0"/>
        <v>3816302.6026683147</v>
      </c>
    </row>
    <row r="40" spans="1:14">
      <c r="A40" s="113" t="s">
        <v>1648</v>
      </c>
      <c r="B40" s="878" t="str">
        <f>VLOOKUP(A40,EQUIPOS!A10:D154,3,FALSE)</f>
        <v xml:space="preserve">Retroexcavadora sobre llantas 
</v>
      </c>
      <c r="C40" s="879"/>
      <c r="D40" s="879"/>
      <c r="E40" s="879"/>
      <c r="F40" s="879"/>
      <c r="G40" s="879"/>
      <c r="H40" s="880"/>
      <c r="I40" s="420"/>
      <c r="J40" s="421"/>
      <c r="K40" s="437">
        <f>VLOOKUP(A40,EQUIPOS!A10:D167,4,FALSE)</f>
        <v>145040.0192240926</v>
      </c>
      <c r="L40" s="334"/>
      <c r="M40" s="335">
        <v>0.158</v>
      </c>
      <c r="N40" s="271">
        <f t="shared" si="0"/>
        <v>917974.80521577597</v>
      </c>
    </row>
    <row r="41" spans="1:14">
      <c r="A41" s="113" t="s">
        <v>115</v>
      </c>
      <c r="B41" s="878" t="str">
        <f>VLOOKUP(A41,EQUIPOS!A6:D154,3,FALSE)</f>
        <v>Andamiaje para Aplicar la Carga (Equipos Sustituto de la Tara)</v>
      </c>
      <c r="C41" s="879"/>
      <c r="D41" s="879"/>
      <c r="E41" s="879"/>
      <c r="F41" s="879"/>
      <c r="G41" s="879"/>
      <c r="H41" s="880"/>
      <c r="I41" s="420"/>
      <c r="J41" s="421"/>
      <c r="K41" s="437">
        <f>VLOOKUP(A41,EQUIPOS!A6:D154,4,FALSE)</f>
        <v>76176.71316362347</v>
      </c>
      <c r="L41" s="334"/>
      <c r="M41" s="335">
        <v>0.158</v>
      </c>
      <c r="N41" s="271">
        <f t="shared" si="0"/>
        <v>482131.09597230045</v>
      </c>
    </row>
    <row r="42" spans="1:14">
      <c r="A42" s="113" t="s">
        <v>224</v>
      </c>
      <c r="B42" s="878" t="str">
        <f>VLOOKUP(A42,EQUIPOS!A12:D156,3,FALSE)</f>
        <v>Equipo de Medición (Deformimetros Eléctricos, Mecánicos, Celdas de Carga,  Etc.)</v>
      </c>
      <c r="C42" s="879"/>
      <c r="D42" s="879"/>
      <c r="E42" s="879"/>
      <c r="F42" s="879"/>
      <c r="G42" s="879"/>
      <c r="H42" s="880"/>
      <c r="I42" s="327"/>
      <c r="J42" s="329"/>
      <c r="K42" s="437">
        <f>VLOOKUP(A42,EQUIPOS!A12:D169,4,FALSE)</f>
        <v>217348.13658614329</v>
      </c>
      <c r="L42" s="422"/>
      <c r="M42" s="423">
        <v>0.158</v>
      </c>
      <c r="N42" s="271">
        <f t="shared" si="0"/>
        <v>1375621.1176338182</v>
      </c>
    </row>
    <row r="43" spans="1:14">
      <c r="A43" t="s">
        <v>335</v>
      </c>
      <c r="B43" s="878" t="str">
        <f>VLOOKUP(A43,EQUIPOS!A13:D157,3,FALSE)</f>
        <v>Tara (Recebo, Agua, Etc.)</v>
      </c>
      <c r="C43" s="879"/>
      <c r="D43" s="879"/>
      <c r="E43" s="879"/>
      <c r="F43" s="879"/>
      <c r="G43" s="879"/>
      <c r="H43" s="880"/>
      <c r="I43" s="36"/>
      <c r="J43" s="37"/>
      <c r="K43" s="437">
        <f>VLOOKUP(A43,EQUIPOS!A13:D170,4,FALSE)</f>
        <v>198195.52751457601</v>
      </c>
      <c r="L43" s="275"/>
      <c r="M43" s="276">
        <v>2.8000000000000001E-2</v>
      </c>
      <c r="N43" s="271">
        <f t="shared" si="0"/>
        <v>7078411.696949143</v>
      </c>
    </row>
    <row r="44" spans="1:14">
      <c r="A44" t="s">
        <v>216</v>
      </c>
      <c r="B44" s="878" t="str">
        <f>VLOOKUP(A44,EQUIPOS!A14:D158,3,FALSE)</f>
        <v xml:space="preserve">Equipo de topografía Teodolito electrónico con abertura de anteojo de 42 mm. Aumento del anteojo: 30x.Distancia mínima de enfoque: 1.0 m. Precisión: 5´´. Compensador con rango de trabajo ±3´. </v>
      </c>
      <c r="C44" s="879"/>
      <c r="D44" s="879"/>
      <c r="E44" s="879"/>
      <c r="F44" s="879"/>
      <c r="G44" s="879"/>
      <c r="H44" s="880"/>
      <c r="I44" s="36"/>
      <c r="J44" s="37"/>
      <c r="K44" s="437">
        <f>VLOOKUP(A44,EQUIPOS!A14:D171,4,FALSE)</f>
        <v>22890.10346434747</v>
      </c>
      <c r="L44" s="275"/>
      <c r="M44" s="276">
        <v>0.158</v>
      </c>
      <c r="N44" s="272">
        <f t="shared" si="0"/>
        <v>144874.0725591612</v>
      </c>
    </row>
    <row r="45" spans="1:14">
      <c r="B45" s="886" t="s">
        <v>952</v>
      </c>
      <c r="C45" s="887"/>
      <c r="D45" s="887"/>
      <c r="E45" s="38"/>
      <c r="F45" s="39"/>
      <c r="G45" s="39"/>
      <c r="H45" s="40"/>
      <c r="I45" s="36"/>
      <c r="J45" s="37"/>
      <c r="K45" s="278"/>
      <c r="L45" s="275"/>
      <c r="M45" s="400">
        <v>0.02</v>
      </c>
      <c r="N45" s="343">
        <f>N79*M45</f>
        <v>8647.9318827683801</v>
      </c>
    </row>
    <row r="46" spans="1:14" ht="15.75" thickBot="1">
      <c r="B46" s="878"/>
      <c r="C46" s="879"/>
      <c r="D46" s="879"/>
      <c r="E46" s="879"/>
      <c r="F46" s="879"/>
      <c r="G46" s="879"/>
      <c r="H46" s="880"/>
      <c r="I46" s="888"/>
      <c r="J46" s="889"/>
      <c r="K46" s="41"/>
      <c r="L46" s="890"/>
      <c r="M46" s="891"/>
      <c r="N46" s="105"/>
    </row>
    <row r="47" spans="1:14" ht="15.75" thickBot="1">
      <c r="B47" s="829" t="s">
        <v>953</v>
      </c>
      <c r="C47" s="830"/>
      <c r="D47" s="830"/>
      <c r="E47" s="830"/>
      <c r="F47" s="830"/>
      <c r="G47" s="830"/>
      <c r="H47" s="830"/>
      <c r="I47" s="830"/>
      <c r="J47" s="830"/>
      <c r="K47" s="830"/>
      <c r="L47" s="830"/>
      <c r="M47" s="831"/>
      <c r="N47" s="393">
        <f>SUM(N36:N46)</f>
        <v>15368621.012230333</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4" t="s">
        <v>944</v>
      </c>
      <c r="C51" s="875"/>
      <c r="D51" s="875"/>
      <c r="E51" s="875"/>
      <c r="F51" s="875"/>
      <c r="G51" s="875"/>
      <c r="H51" s="875"/>
      <c r="I51" s="909"/>
      <c r="J51" s="314" t="s">
        <v>945</v>
      </c>
      <c r="K51" s="85" t="s">
        <v>946</v>
      </c>
      <c r="L51" s="910" t="s">
        <v>955</v>
      </c>
      <c r="M51" s="909"/>
      <c r="N51" s="86" t="s">
        <v>951</v>
      </c>
    </row>
    <row r="52" spans="1:14">
      <c r="A52" s="161" t="s">
        <v>410</v>
      </c>
      <c r="B52" s="43" t="str">
        <f>VLOOKUP(A52,MATERIALES!A5:D373,3,FALSE)</f>
        <v>Celda especial de carga</v>
      </c>
      <c r="C52" s="280"/>
      <c r="D52" s="280"/>
      <c r="E52" s="280"/>
      <c r="F52" s="280"/>
      <c r="G52" s="280"/>
      <c r="H52" s="280"/>
      <c r="I52" s="267"/>
      <c r="J52" s="223" t="str">
        <f>VLOOKUP(A52,MATERIALES!A6:D644,2,FALSE)</f>
        <v>u</v>
      </c>
      <c r="K52" s="281">
        <v>1</v>
      </c>
      <c r="L52" s="266"/>
      <c r="M52" s="401">
        <f>VLOOKUP(A52,MATERIALES!A5:D396,4,FALSE)</f>
        <v>13877497.493721539</v>
      </c>
      <c r="N52" s="271">
        <f t="shared" ref="N52:N58" si="1">K52*M52</f>
        <v>13877497.493721539</v>
      </c>
    </row>
    <row r="53" spans="1:14">
      <c r="A53" s="161" t="s">
        <v>505</v>
      </c>
      <c r="B53" s="43" t="str">
        <f>VLOOKUP(A53,MATERIALES!A6:D373,3,FALSE)</f>
        <v>Manguera de alta presión</v>
      </c>
      <c r="C53" s="424"/>
      <c r="D53" s="424"/>
      <c r="E53" s="424"/>
      <c r="F53" s="424"/>
      <c r="G53" s="424"/>
      <c r="H53" s="424"/>
      <c r="I53" s="424"/>
      <c r="J53" s="310" t="str">
        <f>VLOOKUP(A53,MATERIALES!A7:D645,2,FALSE)</f>
        <v>m</v>
      </c>
      <c r="K53" s="396">
        <v>30</v>
      </c>
      <c r="L53" s="420"/>
      <c r="M53" s="401">
        <f>VLOOKUP(A53,MATERIALES!A6:D397,4,FALSE)</f>
        <v>80064.207314583778</v>
      </c>
      <c r="N53" s="271">
        <f t="shared" si="1"/>
        <v>2401926.2194375135</v>
      </c>
    </row>
    <row r="54" spans="1:14">
      <c r="A54" s="161" t="s">
        <v>729</v>
      </c>
      <c r="B54" s="43" t="str">
        <f>VLOOKUP(A54,MATERIALES!A6:D373,3,FALSE)</f>
        <v>Tubo Metálico De Alta Resistencia</v>
      </c>
      <c r="C54" s="424"/>
      <c r="D54" s="424"/>
      <c r="E54" s="424"/>
      <c r="F54" s="424"/>
      <c r="G54" s="424"/>
      <c r="H54" s="424"/>
      <c r="I54" s="424"/>
      <c r="J54" s="311" t="str">
        <f>VLOOKUP(A54,MATERIALES!A8:D646,2,FALSE)</f>
        <v>m</v>
      </c>
      <c r="K54" s="396">
        <v>60</v>
      </c>
      <c r="L54" s="420"/>
      <c r="M54" s="401">
        <f>VLOOKUP(A54,MATERIALES!A6:D398,4,FALSE)</f>
        <v>6121.7670395690975</v>
      </c>
      <c r="N54" s="271">
        <f t="shared" si="1"/>
        <v>367306.02237414586</v>
      </c>
    </row>
    <row r="55" spans="1:14">
      <c r="A55" s="161" t="s">
        <v>734</v>
      </c>
      <c r="B55" s="43" t="str">
        <f>VLOOKUP(A55,MATERIALES!A6:D373,3,FALSE)</f>
        <v>Uniones especiales de alta resistencia para tubería</v>
      </c>
      <c r="C55" s="424"/>
      <c r="D55" s="424"/>
      <c r="E55" s="424"/>
      <c r="F55" s="424"/>
      <c r="G55" s="424"/>
      <c r="H55" s="424"/>
      <c r="I55" s="424"/>
      <c r="J55" s="311" t="str">
        <f>VLOOKUP(A55,MATERIALES!A9:D647,2,FALSE)</f>
        <v>u</v>
      </c>
      <c r="K55" s="396">
        <v>12</v>
      </c>
      <c r="L55" s="420"/>
      <c r="M55" s="401">
        <f>VLOOKUP(A55,MATERIALES!A6:D399,4,FALSE)</f>
        <v>38677.928498630346</v>
      </c>
      <c r="N55" s="271">
        <f t="shared" si="1"/>
        <v>464135.14198356413</v>
      </c>
    </row>
    <row r="56" spans="1:14">
      <c r="A56" s="161" t="s">
        <v>698</v>
      </c>
      <c r="B56" s="43" t="str">
        <f>VLOOKUP(A56,MATERIALES!A7:D373,3,FALSE)</f>
        <v>Transductores electrónicos (incluye cables, protección contra el concreto y panel de lectura)</v>
      </c>
      <c r="C56" s="424"/>
      <c r="D56" s="424"/>
      <c r="E56" s="424"/>
      <c r="F56" s="424"/>
      <c r="G56" s="424"/>
      <c r="H56" s="424"/>
      <c r="I56" s="424"/>
      <c r="J56" s="311" t="str">
        <f>VLOOKUP(A56,MATERIALES!A10:D648,2,FALSE)</f>
        <v>u</v>
      </c>
      <c r="K56" s="396">
        <v>2</v>
      </c>
      <c r="L56" s="420"/>
      <c r="M56" s="401">
        <f>VLOOKUP(A56,MATERIALES!A7:D400,4,FALSE)</f>
        <v>1343431.28963414</v>
      </c>
      <c r="N56" s="271">
        <f t="shared" si="1"/>
        <v>2686862.57926828</v>
      </c>
    </row>
    <row r="57" spans="1:14">
      <c r="A57" s="161" t="s">
        <v>700</v>
      </c>
      <c r="B57" s="43" t="str">
        <f>VLOOKUP(A57,MATERIALES!A8:D373,3,FALSE)</f>
        <v>Transductores mecánicos (incluye cables, protección contra el concreto y panel de lectura)</v>
      </c>
      <c r="C57" s="424"/>
      <c r="D57" s="424"/>
      <c r="E57" s="424"/>
      <c r="F57" s="424"/>
      <c r="G57" s="424"/>
      <c r="H57" s="424"/>
      <c r="I57" s="424"/>
      <c r="J57" s="311" t="str">
        <f>VLOOKUP(A57,MATERIALES!A11:D649,2,FALSE)</f>
        <v>u</v>
      </c>
      <c r="K57" s="396">
        <v>5</v>
      </c>
      <c r="L57" s="420"/>
      <c r="M57" s="401">
        <f>VLOOKUP(A57,MATERIALES!A8:D401,4,FALSE)</f>
        <v>834776.24036829802</v>
      </c>
      <c r="N57" s="271">
        <f t="shared" si="1"/>
        <v>4173881.2018414903</v>
      </c>
    </row>
    <row r="58" spans="1:14" ht="15.75" thickBot="1">
      <c r="A58" s="204" t="s">
        <v>550</v>
      </c>
      <c r="B58" s="43" t="str">
        <f>VLOOKUP(A58,MATERIALES!A9:D374,3,FALSE)</f>
        <v>Material seleccionado para Relleno</v>
      </c>
      <c r="C58" s="309"/>
      <c r="D58" s="309"/>
      <c r="E58" s="309"/>
      <c r="F58" s="309"/>
      <c r="G58" s="309"/>
      <c r="H58" s="309"/>
      <c r="I58" s="309"/>
      <c r="J58" s="434" t="str">
        <f>VLOOKUP(A58,MATERIALES!A12:D650,2,FALSE)</f>
        <v>m3</v>
      </c>
      <c r="K58" s="126">
        <v>70</v>
      </c>
      <c r="L58" s="324"/>
      <c r="M58" s="401">
        <f>VLOOKUP(A58,MATERIALES!A9:D402,4,FALSE)</f>
        <v>22383.060473744416</v>
      </c>
      <c r="N58" s="271">
        <f t="shared" si="1"/>
        <v>1566814.233162109</v>
      </c>
    </row>
    <row r="59" spans="1:14" ht="15.75" thickBot="1">
      <c r="B59" s="829" t="s">
        <v>953</v>
      </c>
      <c r="C59" s="830"/>
      <c r="D59" s="830"/>
      <c r="E59" s="830"/>
      <c r="F59" s="830"/>
      <c r="G59" s="830"/>
      <c r="H59" s="830"/>
      <c r="I59" s="830"/>
      <c r="J59" s="830"/>
      <c r="K59" s="830"/>
      <c r="L59" s="830"/>
      <c r="M59" s="831"/>
      <c r="N59" s="393">
        <f>SUM(N52:N58)</f>
        <v>25538422.891788643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1395</v>
      </c>
      <c r="B64" s="46" t="str">
        <f>VLOOKUP(A64,TRANSPORTE!A5:D117,3,FALSE)</f>
        <v>Transporte de Equipos para Prueba (1)</v>
      </c>
      <c r="C64" s="316"/>
      <c r="D64" s="316"/>
      <c r="E64" s="316"/>
      <c r="F64" s="316"/>
      <c r="G64" s="316"/>
      <c r="H64" s="310" t="s">
        <v>1468</v>
      </c>
      <c r="I64" s="278">
        <v>0.05</v>
      </c>
      <c r="J64" s="285">
        <v>1</v>
      </c>
      <c r="K64" s="278">
        <f>I64*J64</f>
        <v>0.05</v>
      </c>
      <c r="L64" s="916">
        <f>VLOOKUP(A64,TRANSPORTE!A5:D117,4,FALSE)</f>
        <v>101732.24976081123</v>
      </c>
      <c r="M64" s="917"/>
      <c r="N64" s="286">
        <f>K64*L64</f>
        <v>5086.6124880405623</v>
      </c>
    </row>
    <row r="65" spans="1:15">
      <c r="B65" s="46"/>
      <c r="C65" s="47"/>
      <c r="D65" s="47"/>
      <c r="E65" s="47"/>
      <c r="F65" s="47"/>
      <c r="G65" s="47"/>
      <c r="H65" s="310"/>
      <c r="I65" s="278"/>
      <c r="J65" s="285"/>
      <c r="K65" s="278"/>
      <c r="L65" s="916"/>
      <c r="M65" s="917"/>
      <c r="N65" s="286"/>
    </row>
    <row r="66" spans="1:15">
      <c r="B66" s="46"/>
      <c r="C66" s="47"/>
      <c r="D66" s="47"/>
      <c r="E66" s="47"/>
      <c r="F66" s="47"/>
      <c r="G66" s="47"/>
      <c r="H66" s="310"/>
      <c r="I66" s="278"/>
      <c r="J66" s="285"/>
      <c r="K66" s="278"/>
      <c r="L66" s="916"/>
      <c r="M66" s="917"/>
      <c r="N66" s="286"/>
    </row>
    <row r="67" spans="1:15">
      <c r="B67" s="46"/>
      <c r="C67" s="47"/>
      <c r="D67" s="47"/>
      <c r="E67" s="47"/>
      <c r="F67" s="47"/>
      <c r="G67" s="47"/>
      <c r="H67" s="310"/>
      <c r="I67" s="278"/>
      <c r="J67" s="285"/>
      <c r="K67" s="278"/>
      <c r="L67" s="916"/>
      <c r="M67" s="917"/>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5086.6124880405623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s="162" t="s">
        <v>15</v>
      </c>
      <c r="B75" s="49" t="str">
        <f>VLOOKUP(A75,'MANO DE OBRA'!A8:D68,3,FALSE)</f>
        <v>Obrero (6)</v>
      </c>
      <c r="C75" s="47"/>
      <c r="D75" s="47"/>
      <c r="E75" s="47"/>
      <c r="F75" s="47"/>
      <c r="G75" s="47"/>
      <c r="H75" s="47"/>
      <c r="I75" s="291">
        <f>K75/J75*100</f>
        <v>202996.19999999998</v>
      </c>
      <c r="J75" s="292">
        <v>185</v>
      </c>
      <c r="K75" s="293">
        <f>VLOOKUP(A75,'MANO DE OBRA'!A8:D99,4,FALSE)</f>
        <v>375542.97</v>
      </c>
      <c r="L75" s="50"/>
      <c r="M75" s="433">
        <v>1.26</v>
      </c>
      <c r="N75" s="394">
        <f>K75/M75</f>
        <v>298049.97619047615</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1">
        <v>1.26</v>
      </c>
      <c r="N76" s="394">
        <f>K76/M76</f>
        <v>84671.621916196818</v>
      </c>
    </row>
    <row r="77" spans="1:15">
      <c r="A77" s="173" t="s">
        <v>2228</v>
      </c>
      <c r="B77" s="49" t="str">
        <f>VLOOKUP(A77,'MANO DE OBRA'!A11:D72,3,FALSE)</f>
        <v>Celador</v>
      </c>
      <c r="C77" s="47"/>
      <c r="D77" s="47"/>
      <c r="E77" s="47"/>
      <c r="F77" s="47"/>
      <c r="G77" s="47"/>
      <c r="H77" s="47"/>
      <c r="I77" s="291">
        <f>K77/J77*100</f>
        <v>33832.699999999997</v>
      </c>
      <c r="J77" s="292">
        <v>185</v>
      </c>
      <c r="K77" s="297">
        <f>VLOOKUP(A77,'MANO DE OBRA'!A11:D103,4,FALSE)</f>
        <v>62590.494999999995</v>
      </c>
      <c r="L77" s="317"/>
      <c r="M77" s="299">
        <v>1.26</v>
      </c>
      <c r="N77" s="394">
        <f>K77/M77</f>
        <v>49674.996031746028</v>
      </c>
    </row>
    <row r="78" spans="1:15" ht="15.75" thickBot="1">
      <c r="B78" s="905"/>
      <c r="C78" s="906"/>
      <c r="D78" s="906"/>
      <c r="E78" s="906"/>
      <c r="F78" s="906"/>
      <c r="G78" s="906"/>
      <c r="H78" s="906"/>
      <c r="I78" s="126"/>
      <c r="J78" s="126"/>
      <c r="K78" s="126"/>
      <c r="L78" s="919"/>
      <c r="M78" s="919"/>
      <c r="N78" s="45"/>
    </row>
    <row r="79" spans="1:15" ht="15.75" thickBot="1">
      <c r="B79" s="918" t="s">
        <v>953</v>
      </c>
      <c r="C79" s="872"/>
      <c r="D79" s="872"/>
      <c r="E79" s="872"/>
      <c r="F79" s="872"/>
      <c r="G79" s="872"/>
      <c r="H79" s="872"/>
      <c r="I79" s="872"/>
      <c r="J79" s="872"/>
      <c r="K79" s="872"/>
      <c r="L79" s="872"/>
      <c r="M79" s="873"/>
      <c r="N79" s="300">
        <f>SUM(N75:N78)</f>
        <v>432396.59413841902</v>
      </c>
    </row>
    <row r="80" spans="1:15" ht="15.75" thickBot="1">
      <c r="B80" s="33"/>
      <c r="C80" s="34"/>
      <c r="D80" s="34"/>
      <c r="E80" s="34"/>
      <c r="F80" s="34"/>
      <c r="G80" s="34"/>
      <c r="H80" s="34"/>
      <c r="I80" s="34"/>
      <c r="J80" s="34"/>
      <c r="K80" s="34"/>
      <c r="L80" s="34"/>
      <c r="M80" s="34"/>
      <c r="N80" s="35"/>
    </row>
    <row r="81" spans="1:14" ht="15.75" thickBot="1">
      <c r="B81" s="829" t="s">
        <v>967</v>
      </c>
      <c r="C81" s="830"/>
      <c r="D81" s="830"/>
      <c r="E81" s="830"/>
      <c r="F81" s="830"/>
      <c r="G81" s="830"/>
      <c r="H81" s="830"/>
      <c r="I81" s="830"/>
      <c r="J81" s="830"/>
      <c r="K81" s="830"/>
      <c r="L81" s="830"/>
      <c r="M81" s="831"/>
      <c r="N81" s="99">
        <f>N47+N59+N70+N79</f>
        <v>41344527.110645436</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4" t="s">
        <v>969</v>
      </c>
      <c r="C85" s="875"/>
      <c r="D85" s="875"/>
      <c r="E85" s="875"/>
      <c r="F85" s="875"/>
      <c r="G85" s="875"/>
      <c r="H85" s="875"/>
      <c r="I85" s="313"/>
      <c r="J85" s="333"/>
      <c r="K85" s="301" t="s">
        <v>970</v>
      </c>
      <c r="L85" s="876" t="s">
        <v>971</v>
      </c>
      <c r="M85" s="877"/>
      <c r="N85" s="302"/>
    </row>
    <row r="86" spans="1:14">
      <c r="B86" s="862" t="s">
        <v>972</v>
      </c>
      <c r="C86" s="863"/>
      <c r="D86" s="863"/>
      <c r="E86" s="863"/>
      <c r="F86" s="863"/>
      <c r="G86" s="863"/>
      <c r="H86" s="863"/>
      <c r="I86" s="87"/>
      <c r="J86" s="88"/>
      <c r="K86" s="303">
        <v>0.2</v>
      </c>
      <c r="L86" s="864">
        <f>N81*K86</f>
        <v>8268905.4221290872</v>
      </c>
      <c r="M86" s="865"/>
      <c r="N86" s="51"/>
    </row>
    <row r="87" spans="1:14">
      <c r="B87" s="89" t="s">
        <v>973</v>
      </c>
      <c r="C87" s="90"/>
      <c r="D87" s="90"/>
      <c r="E87" s="90"/>
      <c r="F87" s="90"/>
      <c r="G87" s="90"/>
      <c r="H87" s="90"/>
      <c r="I87" s="87"/>
      <c r="J87" s="88"/>
      <c r="K87" s="303">
        <v>0.05</v>
      </c>
      <c r="L87" s="864">
        <f>N81*K87</f>
        <v>2067226.3555322718</v>
      </c>
      <c r="M87" s="865"/>
      <c r="N87" s="51"/>
    </row>
    <row r="88" spans="1:14" ht="15.75" thickBot="1">
      <c r="B88" s="91" t="s">
        <v>974</v>
      </c>
      <c r="C88" s="92"/>
      <c r="D88" s="92"/>
      <c r="E88" s="92"/>
      <c r="F88" s="92"/>
      <c r="G88" s="92"/>
      <c r="H88" s="92"/>
      <c r="I88" s="93"/>
      <c r="J88" s="94"/>
      <c r="K88" s="304">
        <v>0.05</v>
      </c>
      <c r="L88" s="866">
        <f>N81*K88</f>
        <v>2067226.3555322718</v>
      </c>
      <c r="M88" s="867"/>
      <c r="N88" s="51"/>
    </row>
    <row r="89" spans="1:14" ht="15.75" thickBot="1">
      <c r="B89" s="829" t="s">
        <v>953</v>
      </c>
      <c r="C89" s="830"/>
      <c r="D89" s="830"/>
      <c r="E89" s="830"/>
      <c r="F89" s="830"/>
      <c r="G89" s="830"/>
      <c r="H89" s="830"/>
      <c r="I89" s="830"/>
      <c r="J89" s="830"/>
      <c r="K89" s="830"/>
      <c r="L89" s="830"/>
      <c r="M89" s="831"/>
      <c r="N89" s="52">
        <f>L86+L87+L88</f>
        <v>12403358.133193631</v>
      </c>
    </row>
    <row r="90" spans="1:14" ht="15.75" thickBot="1">
      <c r="B90" s="33"/>
      <c r="C90" s="34"/>
      <c r="D90" s="34"/>
      <c r="E90" s="34"/>
      <c r="F90" s="34"/>
      <c r="G90" s="34"/>
      <c r="H90" s="34"/>
      <c r="I90" s="34"/>
      <c r="J90" s="34"/>
      <c r="K90" s="34"/>
      <c r="L90" s="34"/>
      <c r="M90" s="34"/>
      <c r="N90" s="35"/>
    </row>
    <row r="91" spans="1:14" ht="15.75" thickBot="1">
      <c r="A91" t="s">
        <v>2016</v>
      </c>
      <c r="B91" s="829" t="s">
        <v>975</v>
      </c>
      <c r="C91" s="830"/>
      <c r="D91" s="830"/>
      <c r="E91" s="830"/>
      <c r="F91" s="830"/>
      <c r="G91" s="830"/>
      <c r="H91" s="830"/>
      <c r="I91" s="830"/>
      <c r="J91" s="830"/>
      <c r="K91" s="830"/>
      <c r="L91" s="830"/>
      <c r="M91" s="831"/>
      <c r="N91" s="187">
        <f>N81+N89</f>
        <v>53747885.24383907</v>
      </c>
    </row>
    <row r="92" spans="1:14">
      <c r="B92" s="238"/>
      <c r="C92" s="239"/>
      <c r="D92" s="239"/>
      <c r="E92" s="239"/>
      <c r="F92" s="239"/>
      <c r="G92" s="239"/>
      <c r="H92" s="239"/>
      <c r="I92" s="239"/>
      <c r="J92" s="239"/>
      <c r="K92" s="239"/>
      <c r="L92" s="239"/>
      <c r="M92" s="239"/>
      <c r="N92" s="240"/>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242"/>
      <c r="F95" s="242"/>
      <c r="G95" s="242"/>
      <c r="H95" s="242"/>
      <c r="I95" s="242"/>
      <c r="J95" s="242"/>
      <c r="K95" s="242"/>
      <c r="L95" s="242"/>
      <c r="M95" s="242"/>
      <c r="N95" s="243"/>
    </row>
    <row r="96" spans="1:14">
      <c r="B96" s="241"/>
      <c r="C96" s="242"/>
      <c r="D96" s="242"/>
      <c r="E96" s="416" t="s">
        <v>976</v>
      </c>
      <c r="F96" s="416"/>
      <c r="G96" s="416"/>
      <c r="H96" s="416"/>
      <c r="I96" s="416"/>
      <c r="J96" s="416"/>
      <c r="K96" s="242"/>
      <c r="L96" s="242"/>
      <c r="M96" s="242"/>
      <c r="N96" s="243"/>
    </row>
    <row r="97" spans="2:14">
      <c r="B97" s="241"/>
      <c r="C97" s="242"/>
      <c r="D97" s="242"/>
      <c r="E97" s="242" t="s">
        <v>977</v>
      </c>
      <c r="F97" s="242"/>
      <c r="G97" s="242"/>
      <c r="H97" s="242"/>
      <c r="I97" s="242"/>
      <c r="J97" s="242"/>
      <c r="K97" s="242"/>
      <c r="L97" s="242"/>
      <c r="M97" s="242"/>
      <c r="N97" s="243"/>
    </row>
    <row r="98" spans="2:14">
      <c r="B98" s="241"/>
      <c r="C98" s="242"/>
      <c r="D98" s="242"/>
      <c r="E98" s="242" t="s">
        <v>978</v>
      </c>
      <c r="F98" s="242"/>
      <c r="G98" s="242"/>
      <c r="H98" s="242"/>
      <c r="I98" s="242"/>
      <c r="J98" s="242"/>
      <c r="K98" s="242"/>
      <c r="L98" s="242"/>
      <c r="M98" s="242"/>
      <c r="N98" s="243"/>
    </row>
    <row r="99" spans="2:14">
      <c r="B99" s="241"/>
      <c r="C99" s="242"/>
      <c r="D99" s="242"/>
      <c r="E99" s="242" t="s">
        <v>979</v>
      </c>
      <c r="F99" s="242"/>
      <c r="G99" s="242"/>
      <c r="H99" s="242"/>
      <c r="I99" s="242"/>
      <c r="J99" s="242"/>
      <c r="K99" s="242"/>
      <c r="L99" s="242"/>
      <c r="M99" s="242"/>
      <c r="N99" s="243"/>
    </row>
    <row r="100" spans="2:14" ht="15.75" thickBot="1">
      <c r="B100" s="241"/>
      <c r="C100" s="242"/>
      <c r="D100" s="242"/>
      <c r="E100" s="242"/>
      <c r="F100" s="242" t="s">
        <v>980</v>
      </c>
      <c r="G100" s="242"/>
      <c r="H100" s="242"/>
      <c r="I100" s="242"/>
      <c r="J100" s="242"/>
      <c r="K100" s="242"/>
      <c r="L100" s="242"/>
      <c r="M100" s="242"/>
      <c r="N100" s="243"/>
    </row>
    <row r="101" spans="2:14">
      <c r="B101" s="226" t="s">
        <v>2216</v>
      </c>
      <c r="C101" s="227"/>
      <c r="D101" s="227"/>
      <c r="E101" s="227"/>
      <c r="F101" s="227"/>
      <c r="G101" s="227"/>
      <c r="H101" s="227"/>
      <c r="I101" s="227"/>
      <c r="J101" s="227"/>
      <c r="K101" s="227"/>
      <c r="L101" s="227"/>
      <c r="M101" s="227"/>
      <c r="N101" s="228"/>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c r="B104" s="244"/>
      <c r="C104" s="245"/>
      <c r="D104" s="245"/>
      <c r="E104" s="245"/>
      <c r="F104" s="245"/>
      <c r="G104" s="245"/>
      <c r="H104" s="245"/>
      <c r="I104" s="245"/>
      <c r="J104" s="245"/>
      <c r="K104" s="245"/>
      <c r="L104" s="245"/>
      <c r="M104" s="245"/>
      <c r="N104" s="246"/>
    </row>
    <row r="105" spans="2:14" ht="15.75" thickBot="1">
      <c r="B105" s="247"/>
      <c r="C105" s="248"/>
      <c r="D105" s="248"/>
      <c r="E105" s="248"/>
      <c r="F105" s="248"/>
      <c r="G105" s="248"/>
      <c r="H105" s="248"/>
      <c r="I105" s="248"/>
      <c r="J105" s="248"/>
      <c r="K105" s="248"/>
      <c r="L105" s="248"/>
      <c r="M105" s="248"/>
      <c r="N105" s="249"/>
    </row>
    <row r="106" spans="2:14">
      <c r="B106" s="250"/>
      <c r="C106" s="251"/>
      <c r="D106" s="251"/>
      <c r="E106" s="251"/>
      <c r="F106" s="251"/>
      <c r="G106" s="251"/>
      <c r="H106" s="251"/>
      <c r="I106" s="251"/>
      <c r="J106" s="251"/>
      <c r="K106" s="251"/>
      <c r="L106" s="251"/>
      <c r="M106" s="251"/>
      <c r="N106" s="252"/>
    </row>
    <row r="107" spans="2:14">
      <c r="B107" s="253" t="s">
        <v>2217</v>
      </c>
      <c r="C107" s="254"/>
      <c r="D107" s="254"/>
      <c r="E107" s="254"/>
      <c r="F107" s="254"/>
      <c r="G107" s="254"/>
      <c r="H107" s="254"/>
      <c r="I107" s="254"/>
      <c r="J107" s="254"/>
      <c r="K107" s="254"/>
      <c r="L107" s="254"/>
      <c r="M107" s="254"/>
      <c r="N107" s="255"/>
    </row>
    <row r="108" spans="2:14" ht="15" customHeight="1">
      <c r="B108" s="973" t="s">
        <v>2218</v>
      </c>
      <c r="C108" s="974"/>
      <c r="D108" s="974"/>
      <c r="E108" s="974"/>
      <c r="F108" s="974"/>
      <c r="G108" s="974"/>
      <c r="H108" s="974"/>
      <c r="I108" s="974"/>
      <c r="J108" s="974"/>
      <c r="K108" s="974"/>
      <c r="L108" s="974"/>
      <c r="M108" s="974"/>
      <c r="N108" s="975"/>
    </row>
    <row r="109" spans="2:14" ht="15" customHeight="1">
      <c r="B109" s="973"/>
      <c r="C109" s="974"/>
      <c r="D109" s="974"/>
      <c r="E109" s="974"/>
      <c r="F109" s="974"/>
      <c r="G109" s="974"/>
      <c r="H109" s="974"/>
      <c r="I109" s="974"/>
      <c r="J109" s="974"/>
      <c r="K109" s="974"/>
      <c r="L109" s="974"/>
      <c r="M109" s="974"/>
      <c r="N109" s="975"/>
    </row>
    <row r="110" spans="2:14" ht="30" customHeight="1">
      <c r="B110" s="976" t="s">
        <v>2219</v>
      </c>
      <c r="C110" s="977"/>
      <c r="D110" s="977"/>
      <c r="E110" s="977"/>
      <c r="F110" s="977"/>
      <c r="G110" s="977"/>
      <c r="H110" s="977"/>
      <c r="I110" s="977"/>
      <c r="J110" s="977"/>
      <c r="K110" s="977"/>
      <c r="L110" s="977"/>
      <c r="M110" s="977"/>
      <c r="N110" s="978"/>
    </row>
    <row r="111" spans="2:14">
      <c r="B111" s="976"/>
      <c r="C111" s="977"/>
      <c r="D111" s="977"/>
      <c r="E111" s="977"/>
      <c r="F111" s="977"/>
      <c r="G111" s="977"/>
      <c r="H111" s="977"/>
      <c r="I111" s="977"/>
      <c r="J111" s="977"/>
      <c r="K111" s="977"/>
      <c r="L111" s="977"/>
      <c r="M111" s="977"/>
      <c r="N111" s="978"/>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53"/>
      <c r="C115" s="254"/>
      <c r="D115" s="254"/>
      <c r="E115" s="254"/>
      <c r="F115" s="254"/>
      <c r="G115" s="254"/>
      <c r="H115" s="254"/>
      <c r="I115" s="254"/>
      <c r="J115" s="254"/>
      <c r="K115" s="254"/>
      <c r="L115" s="254"/>
      <c r="M115" s="254"/>
      <c r="N115" s="255"/>
    </row>
    <row r="116" spans="2:14">
      <c r="B116" s="241"/>
      <c r="C116" s="242"/>
      <c r="D116" s="242"/>
      <c r="E116" s="242" t="s">
        <v>976</v>
      </c>
      <c r="F116" s="416"/>
      <c r="G116" s="416"/>
      <c r="H116" s="242"/>
      <c r="I116" s="242"/>
      <c r="J116" s="242"/>
      <c r="K116" s="242"/>
      <c r="L116" s="242"/>
      <c r="M116" s="242"/>
      <c r="N116" s="243"/>
    </row>
    <row r="117" spans="2:14">
      <c r="B117" s="241"/>
      <c r="C117" s="242"/>
      <c r="D117" s="242"/>
      <c r="E117" s="417" t="s">
        <v>977</v>
      </c>
      <c r="F117" s="242"/>
      <c r="G117" s="242"/>
      <c r="H117" s="417"/>
      <c r="I117" s="417"/>
      <c r="J117" s="417"/>
      <c r="K117" s="242"/>
      <c r="L117" s="242"/>
      <c r="M117" s="242"/>
      <c r="N117" s="243"/>
    </row>
    <row r="118" spans="2:14">
      <c r="B118" s="241"/>
      <c r="C118" s="242"/>
      <c r="D118" s="242"/>
      <c r="E118" s="256" t="s">
        <v>981</v>
      </c>
      <c r="F118" s="242"/>
      <c r="G118" s="242"/>
      <c r="H118" s="256"/>
      <c r="I118" s="256"/>
      <c r="J118" s="256"/>
      <c r="K118" s="242"/>
      <c r="L118" s="242"/>
      <c r="M118" s="242"/>
      <c r="N118" s="243"/>
    </row>
    <row r="119" spans="2:14">
      <c r="B119" s="257"/>
      <c r="C119" s="254"/>
      <c r="D119" s="254"/>
      <c r="E119" s="242" t="s">
        <v>979</v>
      </c>
      <c r="F119" s="242"/>
      <c r="G119" s="242"/>
      <c r="H119" s="242"/>
      <c r="I119" s="242"/>
      <c r="J119" s="242"/>
      <c r="K119" s="254"/>
      <c r="L119" s="254"/>
      <c r="M119" s="254"/>
      <c r="N119" s="255"/>
    </row>
    <row r="120" spans="2:14">
      <c r="B120" s="257"/>
      <c r="C120" s="254"/>
      <c r="D120" s="254"/>
      <c r="E120" s="254"/>
      <c r="F120" s="242"/>
      <c r="G120" s="242"/>
      <c r="H120" s="242"/>
      <c r="I120" s="242"/>
      <c r="J120" s="242"/>
      <c r="K120" s="254"/>
      <c r="L120" s="254"/>
      <c r="M120" s="254"/>
      <c r="N120" s="255"/>
    </row>
    <row r="121" spans="2:14">
      <c r="B121" s="257" t="s">
        <v>2220</v>
      </c>
      <c r="C121" s="256"/>
      <c r="D121" s="256"/>
      <c r="E121" s="242"/>
      <c r="F121" s="242"/>
      <c r="G121" s="242"/>
      <c r="H121" s="242"/>
      <c r="I121" s="242"/>
      <c r="J121" s="979"/>
      <c r="K121" s="979"/>
      <c r="L121" s="979"/>
      <c r="M121" s="979"/>
      <c r="N121" s="980"/>
    </row>
    <row r="122" spans="2:14" ht="15.75" thickBot="1">
      <c r="B122" s="418" t="s">
        <v>2221</v>
      </c>
      <c r="C122" s="419"/>
      <c r="D122" s="419"/>
      <c r="E122" s="258"/>
      <c r="F122" s="258"/>
      <c r="G122" s="258"/>
      <c r="H122" s="258"/>
      <c r="I122" s="258"/>
      <c r="J122" s="981"/>
      <c r="K122" s="981"/>
      <c r="L122" s="981"/>
      <c r="M122" s="981"/>
      <c r="N122" s="982"/>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1650</v>
      </c>
      <c r="C31" s="81" t="s">
        <v>2096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140</v>
      </c>
      <c r="B36" s="878" t="str">
        <f>VLOOKUP(A36,EQUIPOS!A6:D154,3,FALSE)</f>
        <v>Camisa para Pilote D=1.20m</v>
      </c>
      <c r="C36" s="879"/>
      <c r="D36" s="879"/>
      <c r="E36" s="879"/>
      <c r="F36" s="879"/>
      <c r="G36" s="879"/>
      <c r="H36" s="880"/>
      <c r="I36" s="266"/>
      <c r="J36" s="267"/>
      <c r="K36" s="268">
        <f>VLOOKUP(A36,EQUIPOS!A6:D163,4,FALSE)</f>
        <v>51993.083653940164</v>
      </c>
      <c r="L36" s="269"/>
      <c r="M36" s="270">
        <v>1</v>
      </c>
      <c r="N36" s="271">
        <f t="shared" ref="N36:N42" si="0">K36/M36</f>
        <v>51993.083653940164</v>
      </c>
    </row>
    <row r="37" spans="1:14">
      <c r="A37" s="113" t="s">
        <v>206</v>
      </c>
      <c r="B37" s="878" t="str">
        <f>VLOOKUP(A37,EQUIPOS!A7:D154,3,FALSE)</f>
        <v>Equipo de Soldadura</v>
      </c>
      <c r="C37" s="879"/>
      <c r="D37" s="879"/>
      <c r="E37" s="879"/>
      <c r="F37" s="879"/>
      <c r="G37" s="879"/>
      <c r="H37" s="880"/>
      <c r="I37" s="420"/>
      <c r="J37" s="421"/>
      <c r="K37" s="268">
        <f>VLOOKUP(A37,EQUIPOS!A7:D164,4,FALSE)</f>
        <v>8323.6739870354431</v>
      </c>
      <c r="L37" s="334"/>
      <c r="M37" s="335">
        <v>1</v>
      </c>
      <c r="N37" s="271">
        <f t="shared" si="0"/>
        <v>8323.6739870354431</v>
      </c>
    </row>
    <row r="38" spans="1:14">
      <c r="A38" s="113" t="s">
        <v>242</v>
      </c>
      <c r="B38" s="878" t="str">
        <f>VLOOKUP(A38,EQUIPOS!A8:D154,3,FALSE)</f>
        <v>Grúa con torre capacidad 1 ton en la punta.</v>
      </c>
      <c r="C38" s="879"/>
      <c r="D38" s="879"/>
      <c r="E38" s="879"/>
      <c r="F38" s="879"/>
      <c r="G38" s="879"/>
      <c r="H38" s="880"/>
      <c r="I38" s="420"/>
      <c r="J38" s="421"/>
      <c r="K38" s="437">
        <f>VLOOKUP(A38,EQUIPOS!A8:D165,4,FALSE)</f>
        <v>208875.01562149898</v>
      </c>
      <c r="L38" s="334"/>
      <c r="M38" s="335">
        <v>2.5</v>
      </c>
      <c r="N38" s="271">
        <f t="shared" si="0"/>
        <v>83550.006248599588</v>
      </c>
    </row>
    <row r="39" spans="1:14">
      <c r="A39" s="113" t="s">
        <v>267</v>
      </c>
      <c r="B39" s="878" t="str">
        <f>VLOOKUP(A39,EQUIPOS!A9:D154,3,FALSE)</f>
        <v>Motobomba de concreto</v>
      </c>
      <c r="C39" s="879"/>
      <c r="D39" s="879"/>
      <c r="E39" s="879"/>
      <c r="F39" s="879"/>
      <c r="G39" s="879"/>
      <c r="H39" s="880"/>
      <c r="I39" s="420"/>
      <c r="J39" s="421"/>
      <c r="K39" s="437">
        <f>VLOOKUP(A39,EQUIPOS!A9:D166,4,FALSE)</f>
        <v>91757.188664155547</v>
      </c>
      <c r="L39" s="334"/>
      <c r="M39" s="335">
        <v>2.5499800000000001</v>
      </c>
      <c r="N39" s="271">
        <f t="shared" si="0"/>
        <v>35983.493464323459</v>
      </c>
    </row>
    <row r="40" spans="1:14">
      <c r="A40" s="113" t="s">
        <v>277</v>
      </c>
      <c r="B40" s="878" t="str">
        <f>VLOOKUP(A40,EQUIPOS!A10:D154,3,FALSE)</f>
        <v>Pala auxiliar de piloteadora</v>
      </c>
      <c r="C40" s="879"/>
      <c r="D40" s="879"/>
      <c r="E40" s="879"/>
      <c r="F40" s="879"/>
      <c r="G40" s="879"/>
      <c r="H40" s="880"/>
      <c r="I40" s="420"/>
      <c r="J40" s="421"/>
      <c r="K40" s="437">
        <f>VLOOKUP(A40,EQUIPOS!A10:D167,4,FALSE)</f>
        <v>385753.51306561829</v>
      </c>
      <c r="L40" s="334"/>
      <c r="M40" s="335">
        <v>2.5</v>
      </c>
      <c r="N40" s="271">
        <f t="shared" si="0"/>
        <v>154301.40522624733</v>
      </c>
    </row>
    <row r="41" spans="1:14">
      <c r="A41" s="113" t="s">
        <v>282</v>
      </c>
      <c r="B41" s="878" t="str">
        <f>VLOOKUP(A41,EQUIPOS!A6:D154,3,FALSE)</f>
        <v>Piloteadora potencia 250KW, RPM 1800, fuerza elevadora 200KN</v>
      </c>
      <c r="C41" s="879"/>
      <c r="D41" s="879"/>
      <c r="E41" s="879"/>
      <c r="F41" s="879"/>
      <c r="G41" s="879"/>
      <c r="H41" s="880"/>
      <c r="I41" s="420"/>
      <c r="J41" s="421"/>
      <c r="K41" s="437">
        <f>VLOOKUP(A41,EQUIPOS!A6:D154,4,FALSE)</f>
        <v>642455.5213796295</v>
      </c>
      <c r="L41" s="334"/>
      <c r="M41" s="335">
        <v>1</v>
      </c>
      <c r="N41" s="271">
        <f t="shared" si="0"/>
        <v>642455.5213796295</v>
      </c>
    </row>
    <row r="42" spans="1:14">
      <c r="A42" s="113" t="s">
        <v>310</v>
      </c>
      <c r="B42" s="878" t="str">
        <f>VLOOKUP(A42,EQUIPOS!A12:D156,3,FALSE)</f>
        <v>Retroexcavadora A25C</v>
      </c>
      <c r="C42" s="879"/>
      <c r="D42" s="879"/>
      <c r="E42" s="879"/>
      <c r="F42" s="879"/>
      <c r="G42" s="879"/>
      <c r="H42" s="880"/>
      <c r="I42" s="327"/>
      <c r="J42" s="329"/>
      <c r="K42" s="437">
        <f>VLOOKUP(A42,EQUIPOS!A12:D169,4,FALSE)</f>
        <v>197687.25719209178</v>
      </c>
      <c r="L42" s="422"/>
      <c r="M42" s="423">
        <v>2.5</v>
      </c>
      <c r="N42" s="271">
        <f t="shared" si="0"/>
        <v>79074.902876836713</v>
      </c>
    </row>
    <row r="43" spans="1:14">
      <c r="B43" s="878"/>
      <c r="C43" s="879"/>
      <c r="D43" s="879"/>
      <c r="E43" s="879"/>
      <c r="F43" s="879"/>
      <c r="G43" s="879"/>
      <c r="H43" s="880"/>
      <c r="I43" s="36"/>
      <c r="J43" s="37"/>
      <c r="K43" s="437"/>
      <c r="L43" s="275"/>
      <c r="M43" s="276"/>
      <c r="N43" s="271"/>
    </row>
    <row r="44" spans="1:14">
      <c r="B44" s="319"/>
      <c r="C44" s="320"/>
      <c r="D44" s="320"/>
      <c r="E44" s="320"/>
      <c r="F44" s="322"/>
      <c r="G44" s="322"/>
      <c r="H44" s="125"/>
      <c r="I44" s="36"/>
      <c r="J44" s="37"/>
      <c r="K44" s="437"/>
      <c r="L44" s="275"/>
      <c r="M44" s="276"/>
      <c r="N44" s="272"/>
    </row>
    <row r="45" spans="1:14">
      <c r="B45" s="886" t="s">
        <v>952</v>
      </c>
      <c r="C45" s="887"/>
      <c r="D45" s="887"/>
      <c r="E45" s="38"/>
      <c r="F45" s="39"/>
      <c r="G45" s="39"/>
      <c r="H45" s="40"/>
      <c r="I45" s="36"/>
      <c r="J45" s="37"/>
      <c r="K45" s="278"/>
      <c r="L45" s="275"/>
      <c r="M45" s="400">
        <v>0.1</v>
      </c>
      <c r="N45" s="343">
        <f>N83*M45</f>
        <v>10046.441950300166</v>
      </c>
    </row>
    <row r="46" spans="1:14" ht="15.75" thickBot="1">
      <c r="B46" s="878"/>
      <c r="C46" s="879"/>
      <c r="D46" s="879"/>
      <c r="E46" s="879"/>
      <c r="F46" s="879"/>
      <c r="G46" s="879"/>
      <c r="H46" s="880"/>
      <c r="I46" s="888"/>
      <c r="J46" s="889"/>
      <c r="K46" s="41"/>
      <c r="L46" s="890"/>
      <c r="M46" s="891"/>
      <c r="N46" s="105"/>
    </row>
    <row r="47" spans="1:14" ht="15.75" thickBot="1">
      <c r="B47" s="829" t="s">
        <v>953</v>
      </c>
      <c r="C47" s="830"/>
      <c r="D47" s="830"/>
      <c r="E47" s="830"/>
      <c r="F47" s="830"/>
      <c r="G47" s="830"/>
      <c r="H47" s="830"/>
      <c r="I47" s="830"/>
      <c r="J47" s="830"/>
      <c r="K47" s="830"/>
      <c r="L47" s="830"/>
      <c r="M47" s="831"/>
      <c r="N47" s="393">
        <f>SUM(N36:N46)</f>
        <v>1065728.5287869126</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4" t="s">
        <v>944</v>
      </c>
      <c r="C51" s="875"/>
      <c r="D51" s="875"/>
      <c r="E51" s="875"/>
      <c r="F51" s="875"/>
      <c r="G51" s="875"/>
      <c r="H51" s="875"/>
      <c r="I51" s="909"/>
      <c r="J51" s="314" t="s">
        <v>945</v>
      </c>
      <c r="K51" s="85" t="s">
        <v>946</v>
      </c>
      <c r="L51" s="910" t="s">
        <v>955</v>
      </c>
      <c r="M51" s="909"/>
      <c r="N51" s="86" t="s">
        <v>951</v>
      </c>
    </row>
    <row r="52" spans="1:14">
      <c r="A52" s="161" t="s">
        <v>388</v>
      </c>
      <c r="B52" s="43" t="str">
        <f>VLOOKUP(A52,MATERIALES!A5:D373,3,FALSE)</f>
        <v>Bentonita</v>
      </c>
      <c r="C52" s="280"/>
      <c r="D52" s="280"/>
      <c r="E52" s="280"/>
      <c r="F52" s="280"/>
      <c r="G52" s="280"/>
      <c r="H52" s="280"/>
      <c r="I52" s="280"/>
      <c r="J52" s="310" t="str">
        <f>VLOOKUP(A52,MATERIALES!A6:D644,2,FALSE)</f>
        <v>kg</v>
      </c>
      <c r="K52" s="281">
        <v>2.355</v>
      </c>
      <c r="L52" s="266"/>
      <c r="M52" s="401">
        <f>VLOOKUP(A52,MATERIALES!A5:D396,4,FALSE)</f>
        <v>6547.0451885702423</v>
      </c>
      <c r="N52" s="271">
        <f>K52*M52</f>
        <v>15418.29141908292</v>
      </c>
    </row>
    <row r="53" spans="1:14">
      <c r="A53" s="161" t="s">
        <v>745</v>
      </c>
      <c r="B53" s="43" t="str">
        <f>VLOOKUP(A53,MATERIALES!A6:D373,3,FALSE)</f>
        <v>Acero PDR-60</v>
      </c>
      <c r="C53" s="424"/>
      <c r="D53" s="424"/>
      <c r="E53" s="424"/>
      <c r="F53" s="424"/>
      <c r="G53" s="424"/>
      <c r="H53" s="424"/>
      <c r="I53" s="424"/>
      <c r="J53" s="311" t="str">
        <f>VLOOKUP(A53,MATERIALES!A7:D645,2,FALSE)</f>
        <v>kg</v>
      </c>
      <c r="K53" s="396">
        <v>123.70021073509811</v>
      </c>
      <c r="L53" s="420"/>
      <c r="M53" s="401">
        <f>VLOOKUP(A53,MATERIALES!A6:D397,4,FALSE)</f>
        <v>2968.2267658959008</v>
      </c>
      <c r="N53" s="271">
        <f>K53*M53</f>
        <v>367170.27645088168</v>
      </c>
    </row>
    <row r="54" spans="1:14">
      <c r="A54" s="161" t="s">
        <v>829</v>
      </c>
      <c r="B54" s="43" t="str">
        <f>VLOOKUP(A54,MATERIALES!A6:D373,3,FALSE)</f>
        <v>Concreto Resistencia  28 (Mpa)</v>
      </c>
      <c r="C54" s="424"/>
      <c r="D54" s="424"/>
      <c r="E54" s="424"/>
      <c r="F54" s="424"/>
      <c r="G54" s="424"/>
      <c r="H54" s="424"/>
      <c r="I54" s="424"/>
      <c r="J54" s="311" t="str">
        <f>VLOOKUP(A54,MATERIALES!A8:D646,2,FALSE)</f>
        <v>m3</v>
      </c>
      <c r="K54" s="396">
        <v>0.82466807156732069</v>
      </c>
      <c r="L54" s="420"/>
      <c r="M54" s="401">
        <f>VLOOKUP(A54,MATERIALES!A6:D398,4,FALSE)</f>
        <v>425898.37009912106</v>
      </c>
      <c r="N54" s="271">
        <f>K54*M54</f>
        <v>351224.78755330719</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9" t="s">
        <v>953</v>
      </c>
      <c r="C59" s="830"/>
      <c r="D59" s="830"/>
      <c r="E59" s="830"/>
      <c r="F59" s="830"/>
      <c r="G59" s="830"/>
      <c r="H59" s="830"/>
      <c r="I59" s="830"/>
      <c r="J59" s="830"/>
      <c r="K59" s="830"/>
      <c r="L59" s="830"/>
      <c r="M59" s="831"/>
      <c r="N59" s="393">
        <f>SUM(N52:N58)</f>
        <v>733813.35542327177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1256</v>
      </c>
      <c r="B64" s="46" t="str">
        <f>VLOOKUP(A64,TRANSPORTE!A5:D117,3,FALSE)</f>
        <v>Transporte de material de excavación</v>
      </c>
      <c r="C64" s="316"/>
      <c r="D64" s="316"/>
      <c r="E64" s="316"/>
      <c r="F64" s="316"/>
      <c r="G64" s="316"/>
      <c r="H64" s="310" t="s">
        <v>1468</v>
      </c>
      <c r="I64" s="278">
        <v>1.3</v>
      </c>
      <c r="J64" s="285">
        <v>1</v>
      </c>
      <c r="K64" s="278">
        <f>I64*J64</f>
        <v>1.3</v>
      </c>
      <c r="L64" s="916">
        <f>VLOOKUP(A64,TRANSPORTE!A5:D117,4,FALSE)</f>
        <v>1417.5203733168512</v>
      </c>
      <c r="M64" s="917"/>
      <c r="N64" s="286">
        <f>K64*L64</f>
        <v>1842.7764853119065</v>
      </c>
    </row>
    <row r="65" spans="1:15">
      <c r="A65" t="s">
        <v>1408</v>
      </c>
      <c r="B65" s="46" t="str">
        <f>VLOOKUP(A65,TRANSPORTE!A6:D117,3,FALSE)</f>
        <v>Equipo de Transporte (Camiones Grúas</v>
      </c>
      <c r="C65" s="47"/>
      <c r="D65" s="47"/>
      <c r="E65" s="47"/>
      <c r="F65" s="47"/>
      <c r="G65" s="47"/>
      <c r="H65" s="310" t="s">
        <v>1468</v>
      </c>
      <c r="I65" s="278">
        <v>0.05</v>
      </c>
      <c r="J65" s="285">
        <v>1</v>
      </c>
      <c r="K65" s="278">
        <f>I65*J65</f>
        <v>0.05</v>
      </c>
      <c r="L65" s="916">
        <f>VLOOKUP(A65,TRANSPORTE!A6:D117,4,FALSE)</f>
        <v>55.451523158209952</v>
      </c>
      <c r="M65" s="917"/>
      <c r="N65" s="286">
        <f>K65*L65</f>
        <v>2.7725761579104979</v>
      </c>
    </row>
    <row r="66" spans="1:15">
      <c r="B66" s="46"/>
      <c r="C66" s="47"/>
      <c r="D66" s="47"/>
      <c r="E66" s="47"/>
      <c r="F66" s="47"/>
      <c r="G66" s="47"/>
      <c r="H66" s="310"/>
      <c r="I66" s="278"/>
      <c r="J66" s="285"/>
      <c r="K66" s="278"/>
      <c r="L66" s="916"/>
      <c r="M66" s="917"/>
      <c r="N66" s="286"/>
    </row>
    <row r="67" spans="1:15">
      <c r="B67" s="46"/>
      <c r="C67" s="47"/>
      <c r="D67" s="47"/>
      <c r="E67" s="47"/>
      <c r="F67" s="47"/>
      <c r="G67" s="47"/>
      <c r="H67" s="310"/>
      <c r="I67" s="278"/>
      <c r="J67" s="285"/>
      <c r="K67" s="278"/>
      <c r="L67" s="916"/>
      <c r="M67" s="917"/>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1845.5490614698169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983"/>
      <c r="N74" s="98" t="s">
        <v>951</v>
      </c>
    </row>
    <row r="75" spans="1:15">
      <c r="B75" s="206" t="s">
        <v>2043</v>
      </c>
      <c r="C75" s="207"/>
      <c r="D75" s="207"/>
      <c r="E75" s="207"/>
      <c r="F75" s="207"/>
      <c r="G75" s="207"/>
      <c r="H75" s="207"/>
      <c r="I75" s="208"/>
      <c r="J75" s="209"/>
      <c r="K75" s="210"/>
      <c r="L75" s="211"/>
      <c r="M75" s="212"/>
      <c r="N75" s="213"/>
    </row>
    <row r="76" spans="1:15">
      <c r="A76" s="162" t="s">
        <v>15</v>
      </c>
      <c r="B76" s="49" t="str">
        <f>VLOOKUP(A76,'MANO DE OBRA'!A8:D68,3,FALSE)</f>
        <v>Obrero (6)</v>
      </c>
      <c r="C76" s="47"/>
      <c r="D76" s="47"/>
      <c r="E76" s="47"/>
      <c r="F76" s="47"/>
      <c r="G76" s="47"/>
      <c r="H76" s="47"/>
      <c r="I76" s="291">
        <f>K76/J76*100</f>
        <v>202996.19999999998</v>
      </c>
      <c r="J76" s="292">
        <v>185</v>
      </c>
      <c r="K76" s="293">
        <f>VLOOKUP(A76,'MANO DE OBRA'!A8:D99,4,FALSE)</f>
        <v>375542.97</v>
      </c>
      <c r="L76" s="50"/>
      <c r="M76" s="433">
        <v>8</v>
      </c>
      <c r="N76" s="394">
        <f>K76/M76</f>
        <v>46942.871249999997</v>
      </c>
      <c r="O76" s="106"/>
    </row>
    <row r="77" spans="1:15">
      <c r="A77" s="162" t="s">
        <v>30</v>
      </c>
      <c r="B77" s="49" t="str">
        <f>VLOOKUP(A77,'MANO DE OBRA'!A8:D69,3,FALSE)</f>
        <v>Oficial</v>
      </c>
      <c r="C77" s="47"/>
      <c r="D77" s="47"/>
      <c r="E77" s="47"/>
      <c r="F77" s="47"/>
      <c r="G77" s="47"/>
      <c r="H77" s="47"/>
      <c r="I77" s="291">
        <f>K77/J77*100</f>
        <v>57668.23979157189</v>
      </c>
      <c r="J77" s="292">
        <v>185</v>
      </c>
      <c r="K77" s="293">
        <f>VLOOKUP(A77,'MANO DE OBRA'!A8:D100,4,FALSE)</f>
        <v>106686.24361440798</v>
      </c>
      <c r="L77" s="50"/>
      <c r="M77" s="430">
        <v>8</v>
      </c>
      <c r="N77" s="394">
        <f>K77/M77</f>
        <v>13335.780451800998</v>
      </c>
    </row>
    <row r="78" spans="1:15">
      <c r="A78" s="162"/>
      <c r="B78" s="165" t="s">
        <v>2042</v>
      </c>
      <c r="C78" s="47"/>
      <c r="D78" s="47"/>
      <c r="E78" s="47"/>
      <c r="F78" s="47"/>
      <c r="G78" s="47"/>
      <c r="H78" s="47"/>
      <c r="I78" s="291"/>
      <c r="J78" s="292"/>
      <c r="K78" s="293"/>
      <c r="L78" s="50"/>
      <c r="M78" s="431"/>
      <c r="N78" s="394"/>
    </row>
    <row r="79" spans="1:15">
      <c r="A79" t="s">
        <v>15</v>
      </c>
      <c r="B79" s="49" t="str">
        <f>VLOOKUP(A79,'MANO DE OBRA'!A9:D70,3,FALSE)</f>
        <v>Obrero (6)</v>
      </c>
      <c r="C79" s="47"/>
      <c r="D79" s="47"/>
      <c r="E79" s="47"/>
      <c r="F79" s="47"/>
      <c r="G79" s="47"/>
      <c r="H79" s="47"/>
      <c r="I79" s="291">
        <f>K79/J79*100</f>
        <v>202996.19999999998</v>
      </c>
      <c r="J79" s="292">
        <v>185</v>
      </c>
      <c r="K79" s="293">
        <f>VLOOKUP(A79,'MANO DE OBRA'!A9:D101,4,FALSE)</f>
        <v>375542.97</v>
      </c>
      <c r="L79" s="50"/>
      <c r="M79" s="299">
        <v>12</v>
      </c>
      <c r="N79" s="394">
        <f>K79/M79</f>
        <v>31295.247499999998</v>
      </c>
    </row>
    <row r="80" spans="1:15">
      <c r="A80" t="s">
        <v>30</v>
      </c>
      <c r="B80" s="49" t="str">
        <f>VLOOKUP(A80,'MANO DE OBRA'!A10:D71,3,FALSE)</f>
        <v>Oficial</v>
      </c>
      <c r="C80" s="47"/>
      <c r="D80" s="47"/>
      <c r="E80" s="47"/>
      <c r="F80" s="47"/>
      <c r="G80" s="47"/>
      <c r="H80" s="47"/>
      <c r="I80" s="291">
        <f>K80/J80*100</f>
        <v>57668.23979157189</v>
      </c>
      <c r="J80" s="292">
        <v>185</v>
      </c>
      <c r="K80" s="293">
        <f>VLOOKUP(A80,'MANO DE OBRA'!A10:D102,4,FALSE)</f>
        <v>106686.24361440798</v>
      </c>
      <c r="L80" s="317"/>
      <c r="M80" s="299">
        <v>12</v>
      </c>
      <c r="N80" s="394">
        <f>K80/M80</f>
        <v>8890.5203012006659</v>
      </c>
    </row>
    <row r="81" spans="1:14">
      <c r="B81" s="49"/>
      <c r="C81" s="47"/>
      <c r="D81" s="47"/>
      <c r="E81" s="47"/>
      <c r="F81" s="47"/>
      <c r="G81" s="47"/>
      <c r="H81" s="47"/>
      <c r="I81" s="278"/>
      <c r="J81" s="296"/>
      <c r="K81" s="297"/>
      <c r="L81" s="317"/>
      <c r="M81" s="299"/>
      <c r="N81" s="295"/>
    </row>
    <row r="82" spans="1:14" ht="15.75" thickBot="1">
      <c r="B82" s="905"/>
      <c r="C82" s="906"/>
      <c r="D82" s="906"/>
      <c r="E82" s="906"/>
      <c r="F82" s="906"/>
      <c r="G82" s="906"/>
      <c r="H82" s="906"/>
      <c r="I82" s="126"/>
      <c r="J82" s="126"/>
      <c r="K82" s="126"/>
      <c r="L82" s="919"/>
      <c r="M82" s="919"/>
      <c r="N82" s="127"/>
    </row>
    <row r="83" spans="1:14" ht="15.75" thickBot="1">
      <c r="B83" s="918" t="s">
        <v>953</v>
      </c>
      <c r="C83" s="872"/>
      <c r="D83" s="872"/>
      <c r="E83" s="872"/>
      <c r="F83" s="872"/>
      <c r="G83" s="872"/>
      <c r="H83" s="872"/>
      <c r="I83" s="872"/>
      <c r="J83" s="872"/>
      <c r="K83" s="872"/>
      <c r="L83" s="872"/>
      <c r="M83" s="873"/>
      <c r="N83" s="459">
        <f>SUM(N76:N82)</f>
        <v>100464.41950300166</v>
      </c>
    </row>
    <row r="84" spans="1:14" ht="15.75" thickBot="1">
      <c r="B84" s="33"/>
      <c r="C84" s="34"/>
      <c r="D84" s="34"/>
      <c r="E84" s="34"/>
      <c r="F84" s="34"/>
      <c r="G84" s="34"/>
      <c r="H84" s="34"/>
      <c r="I84" s="34"/>
      <c r="J84" s="34"/>
      <c r="K84" s="34"/>
      <c r="L84" s="34"/>
      <c r="M84" s="34"/>
      <c r="N84" s="35"/>
    </row>
    <row r="85" spans="1:14" ht="15.75" thickBot="1">
      <c r="B85" s="829" t="s">
        <v>967</v>
      </c>
      <c r="C85" s="830"/>
      <c r="D85" s="830"/>
      <c r="E85" s="830"/>
      <c r="F85" s="830"/>
      <c r="G85" s="830"/>
      <c r="H85" s="830"/>
      <c r="I85" s="830"/>
      <c r="J85" s="830"/>
      <c r="K85" s="830"/>
      <c r="L85" s="830"/>
      <c r="M85" s="831"/>
      <c r="N85" s="99">
        <f>N47+N59+N70+N83</f>
        <v>1901851.8527746557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4" t="s">
        <v>969</v>
      </c>
      <c r="C89" s="875"/>
      <c r="D89" s="875"/>
      <c r="E89" s="875"/>
      <c r="F89" s="875"/>
      <c r="G89" s="875"/>
      <c r="H89" s="875"/>
      <c r="I89" s="313"/>
      <c r="J89" s="333"/>
      <c r="K89" s="301" t="s">
        <v>970</v>
      </c>
      <c r="L89" s="876" t="s">
        <v>971</v>
      </c>
      <c r="M89" s="877"/>
      <c r="N89" s="302"/>
    </row>
    <row r="90" spans="1:14">
      <c r="B90" s="862" t="s">
        <v>972</v>
      </c>
      <c r="C90" s="863"/>
      <c r="D90" s="863"/>
      <c r="E90" s="863"/>
      <c r="F90" s="863"/>
      <c r="G90" s="863"/>
      <c r="H90" s="863"/>
      <c r="I90" s="87"/>
      <c r="J90" s="88"/>
      <c r="K90" s="303">
        <v>0.2</v>
      </c>
      <c r="L90" s="864">
        <f>N85*K90</f>
        <v>380370.37055493117</v>
      </c>
      <c r="M90" s="865"/>
      <c r="N90" s="51"/>
    </row>
    <row r="91" spans="1:14">
      <c r="B91" s="89" t="s">
        <v>973</v>
      </c>
      <c r="C91" s="90"/>
      <c r="D91" s="90"/>
      <c r="E91" s="90"/>
      <c r="F91" s="90"/>
      <c r="G91" s="90"/>
      <c r="H91" s="90"/>
      <c r="I91" s="87"/>
      <c r="J91" s="88"/>
      <c r="K91" s="303">
        <v>0.05</v>
      </c>
      <c r="L91" s="864">
        <f>N85*K91</f>
        <v>95092.592638732793</v>
      </c>
      <c r="M91" s="865"/>
      <c r="N91" s="51"/>
    </row>
    <row r="92" spans="1:14" ht="15.75" thickBot="1">
      <c r="B92" s="91" t="s">
        <v>974</v>
      </c>
      <c r="C92" s="92"/>
      <c r="D92" s="92"/>
      <c r="E92" s="92"/>
      <c r="F92" s="92"/>
      <c r="G92" s="92"/>
      <c r="H92" s="92"/>
      <c r="I92" s="93"/>
      <c r="J92" s="94"/>
      <c r="K92" s="304">
        <v>0.05</v>
      </c>
      <c r="L92" s="866">
        <f>N85*K92</f>
        <v>95092.592638732793</v>
      </c>
      <c r="M92" s="867"/>
      <c r="N92" s="51"/>
    </row>
    <row r="93" spans="1:14" ht="15.75" thickBot="1">
      <c r="B93" s="829" t="s">
        <v>953</v>
      </c>
      <c r="C93" s="830"/>
      <c r="D93" s="830"/>
      <c r="E93" s="830"/>
      <c r="F93" s="830"/>
      <c r="G93" s="830"/>
      <c r="H93" s="830"/>
      <c r="I93" s="830"/>
      <c r="J93" s="830"/>
      <c r="K93" s="830"/>
      <c r="L93" s="830"/>
      <c r="M93" s="831"/>
      <c r="N93" s="52">
        <f>L90+L91+L92</f>
        <v>570555.55583239673</v>
      </c>
    </row>
    <row r="94" spans="1:14" ht="15.75" thickBot="1">
      <c r="B94" s="33"/>
      <c r="C94" s="34"/>
      <c r="D94" s="34"/>
      <c r="E94" s="34"/>
      <c r="F94" s="34"/>
      <c r="G94" s="34"/>
      <c r="H94" s="34"/>
      <c r="I94" s="34"/>
      <c r="J94" s="34"/>
      <c r="K94" s="34"/>
      <c r="L94" s="34"/>
      <c r="M94" s="34"/>
      <c r="N94" s="35"/>
    </row>
    <row r="95" spans="1:14" ht="15.75" thickBot="1">
      <c r="A95" t="s">
        <v>2016</v>
      </c>
      <c r="B95" s="829" t="s">
        <v>975</v>
      </c>
      <c r="C95" s="830"/>
      <c r="D95" s="830"/>
      <c r="E95" s="830"/>
      <c r="F95" s="830"/>
      <c r="G95" s="830"/>
      <c r="H95" s="830"/>
      <c r="I95" s="830"/>
      <c r="J95" s="830"/>
      <c r="K95" s="830"/>
      <c r="L95" s="830"/>
      <c r="M95" s="831"/>
      <c r="N95" s="187">
        <f>N85+N93</f>
        <v>2472407.4086070526</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73" t="s">
        <v>2218</v>
      </c>
      <c r="C112" s="974"/>
      <c r="D112" s="974"/>
      <c r="E112" s="974"/>
      <c r="F112" s="974"/>
      <c r="G112" s="974"/>
      <c r="H112" s="974"/>
      <c r="I112" s="974"/>
      <c r="J112" s="974"/>
      <c r="K112" s="974"/>
      <c r="L112" s="974"/>
      <c r="M112" s="974"/>
      <c r="N112" s="975"/>
    </row>
    <row r="113" spans="2:14" ht="15" customHeight="1">
      <c r="B113" s="973"/>
      <c r="C113" s="974"/>
      <c r="D113" s="974"/>
      <c r="E113" s="974"/>
      <c r="F113" s="974"/>
      <c r="G113" s="974"/>
      <c r="H113" s="974"/>
      <c r="I113" s="974"/>
      <c r="J113" s="974"/>
      <c r="K113" s="974"/>
      <c r="L113" s="974"/>
      <c r="M113" s="974"/>
      <c r="N113" s="975"/>
    </row>
    <row r="114" spans="2:14" ht="30" customHeight="1">
      <c r="B114" s="976" t="s">
        <v>2219</v>
      </c>
      <c r="C114" s="977"/>
      <c r="D114" s="977"/>
      <c r="E114" s="977"/>
      <c r="F114" s="977"/>
      <c r="G114" s="977"/>
      <c r="H114" s="977"/>
      <c r="I114" s="977"/>
      <c r="J114" s="977"/>
      <c r="K114" s="977"/>
      <c r="L114" s="977"/>
      <c r="M114" s="977"/>
      <c r="N114" s="978"/>
    </row>
    <row r="115" spans="2:14">
      <c r="B115" s="976"/>
      <c r="C115" s="977"/>
      <c r="D115" s="977"/>
      <c r="E115" s="977"/>
      <c r="F115" s="977"/>
      <c r="G115" s="977"/>
      <c r="H115" s="977"/>
      <c r="I115" s="977"/>
      <c r="J115" s="977"/>
      <c r="K115" s="977"/>
      <c r="L115" s="977"/>
      <c r="M115" s="977"/>
      <c r="N115" s="978"/>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9"/>
      <c r="K125" s="979"/>
      <c r="L125" s="979"/>
      <c r="M125" s="979"/>
      <c r="N125" s="980"/>
    </row>
    <row r="126" spans="2:14" ht="15.75" thickBot="1">
      <c r="B126" s="418" t="s">
        <v>2221</v>
      </c>
      <c r="C126" s="419"/>
      <c r="D126" s="419"/>
      <c r="E126" s="258"/>
      <c r="F126" s="258"/>
      <c r="G126" s="258"/>
      <c r="H126" s="258"/>
      <c r="I126" s="258"/>
      <c r="J126" s="981"/>
      <c r="K126" s="981"/>
      <c r="L126" s="981"/>
      <c r="M126" s="981"/>
      <c r="N126" s="982"/>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1652</v>
      </c>
      <c r="C31" s="81" t="s">
        <v>2097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182</v>
      </c>
      <c r="B36" s="878" t="str">
        <f>VLOOKUP(A36,EQUIPOS!A6:D154,3,FALSE)</f>
        <v xml:space="preserve">Compresor para penetrar roca
</v>
      </c>
      <c r="C36" s="879"/>
      <c r="D36" s="879"/>
      <c r="E36" s="879"/>
      <c r="F36" s="879"/>
      <c r="G36" s="879"/>
      <c r="H36" s="880"/>
      <c r="I36" s="266"/>
      <c r="J36" s="267"/>
      <c r="K36" s="268">
        <f>VLOOKUP(A36,EQUIPOS!A6:D163,4,FALSE)</f>
        <v>102281.47604053802</v>
      </c>
      <c r="L36" s="269"/>
      <c r="M36" s="270">
        <v>0.125</v>
      </c>
      <c r="N36" s="271">
        <f>K36/M36</f>
        <v>818251.80832430418</v>
      </c>
    </row>
    <row r="37" spans="1:14">
      <c r="A37" s="113" t="s">
        <v>242</v>
      </c>
      <c r="B37" s="878" t="str">
        <f>VLOOKUP(A37,EQUIPOS!A7:D154,3,FALSE)</f>
        <v>Grúa con torre capacidad 1 ton en la punta.</v>
      </c>
      <c r="C37" s="879"/>
      <c r="D37" s="879"/>
      <c r="E37" s="879"/>
      <c r="F37" s="879"/>
      <c r="G37" s="879"/>
      <c r="H37" s="880"/>
      <c r="I37" s="420"/>
      <c r="J37" s="421"/>
      <c r="K37" s="268">
        <f>VLOOKUP(A37,EQUIPOS!A7:D164,4,FALSE)</f>
        <v>208875.01562149898</v>
      </c>
      <c r="L37" s="334"/>
      <c r="M37" s="335">
        <v>2.5</v>
      </c>
      <c r="N37" s="271">
        <f>K37/M37</f>
        <v>83550.006248599588</v>
      </c>
    </row>
    <row r="38" spans="1:14">
      <c r="A38" s="113" t="s">
        <v>267</v>
      </c>
      <c r="B38" s="878" t="str">
        <f>VLOOKUP(A38,EQUIPOS!A8:D154,3,FALSE)</f>
        <v>Motobomba de concreto</v>
      </c>
      <c r="C38" s="879"/>
      <c r="D38" s="879"/>
      <c r="E38" s="879"/>
      <c r="F38" s="879"/>
      <c r="G38" s="879"/>
      <c r="H38" s="880"/>
      <c r="I38" s="420"/>
      <c r="J38" s="421"/>
      <c r="K38" s="437">
        <f>VLOOKUP(A38,EQUIPOS!A8:D165,4,FALSE)</f>
        <v>91757.188664155547</v>
      </c>
      <c r="L38" s="334"/>
      <c r="M38" s="335">
        <v>0.65</v>
      </c>
      <c r="N38" s="271">
        <f>K38/M38</f>
        <v>141164.90563716239</v>
      </c>
    </row>
    <row r="39" spans="1:14">
      <c r="A39" s="113" t="s">
        <v>310</v>
      </c>
      <c r="B39" s="878" t="str">
        <f>VLOOKUP(A39,EQUIPOS!A9:D154,3,FALSE)</f>
        <v>Retroexcavadora A25C</v>
      </c>
      <c r="C39" s="879"/>
      <c r="D39" s="879"/>
      <c r="E39" s="879"/>
      <c r="F39" s="879"/>
      <c r="G39" s="879"/>
      <c r="H39" s="880"/>
      <c r="I39" s="420"/>
      <c r="J39" s="421"/>
      <c r="K39" s="437">
        <f>VLOOKUP(A39,EQUIPOS!A9:D166,4,FALSE)</f>
        <v>197687.25719209178</v>
      </c>
      <c r="L39" s="334"/>
      <c r="M39" s="335">
        <v>0.65</v>
      </c>
      <c r="N39" s="271">
        <f>K39/M39</f>
        <v>304134.24183398735</v>
      </c>
    </row>
    <row r="40" spans="1:14">
      <c r="A40" s="113"/>
      <c r="B40" s="878"/>
      <c r="C40" s="879"/>
      <c r="D40" s="879"/>
      <c r="E40" s="879"/>
      <c r="F40" s="879"/>
      <c r="G40" s="879"/>
      <c r="H40" s="880"/>
      <c r="I40" s="420"/>
      <c r="J40" s="421"/>
      <c r="K40" s="437"/>
      <c r="L40" s="334"/>
      <c r="M40" s="335"/>
      <c r="N40" s="271"/>
    </row>
    <row r="41" spans="1:14">
      <c r="A41" s="113"/>
      <c r="B41" s="878"/>
      <c r="C41" s="879"/>
      <c r="D41" s="879"/>
      <c r="E41" s="879"/>
      <c r="F41" s="879"/>
      <c r="G41" s="879"/>
      <c r="H41" s="880"/>
      <c r="I41" s="420"/>
      <c r="J41" s="421"/>
      <c r="K41" s="437"/>
      <c r="L41" s="334"/>
      <c r="M41" s="335"/>
      <c r="N41" s="271"/>
    </row>
    <row r="42" spans="1:14">
      <c r="A42" s="113"/>
      <c r="B42" s="878"/>
      <c r="C42" s="879"/>
      <c r="D42" s="879"/>
      <c r="E42" s="879"/>
      <c r="F42" s="879"/>
      <c r="G42" s="879"/>
      <c r="H42" s="880"/>
      <c r="I42" s="327"/>
      <c r="J42" s="329"/>
      <c r="K42" s="437"/>
      <c r="L42" s="422"/>
      <c r="M42" s="423"/>
      <c r="N42" s="271"/>
    </row>
    <row r="43" spans="1:14">
      <c r="B43" s="878"/>
      <c r="C43" s="879"/>
      <c r="D43" s="879"/>
      <c r="E43" s="879"/>
      <c r="F43" s="879"/>
      <c r="G43" s="879"/>
      <c r="H43" s="880"/>
      <c r="I43" s="36"/>
      <c r="J43" s="37"/>
      <c r="K43" s="437"/>
      <c r="L43" s="275"/>
      <c r="M43" s="276"/>
      <c r="N43" s="271"/>
    </row>
    <row r="44" spans="1:14">
      <c r="B44" s="319"/>
      <c r="C44" s="320"/>
      <c r="D44" s="320"/>
      <c r="E44" s="320"/>
      <c r="F44" s="322"/>
      <c r="G44" s="322"/>
      <c r="H44" s="125"/>
      <c r="I44" s="36"/>
      <c r="J44" s="37"/>
      <c r="K44" s="437"/>
      <c r="L44" s="275"/>
      <c r="M44" s="276"/>
      <c r="N44" s="272"/>
    </row>
    <row r="45" spans="1:14">
      <c r="B45" s="886" t="s">
        <v>952</v>
      </c>
      <c r="C45" s="887"/>
      <c r="D45" s="887"/>
      <c r="E45" s="38"/>
      <c r="F45" s="39"/>
      <c r="G45" s="39"/>
      <c r="H45" s="40"/>
      <c r="I45" s="36"/>
      <c r="J45" s="37"/>
      <c r="K45" s="278"/>
      <c r="L45" s="275"/>
      <c r="M45" s="400">
        <v>0.1</v>
      </c>
      <c r="N45" s="343">
        <f>N87*M45</f>
        <v>52241.498141560864</v>
      </c>
    </row>
    <row r="46" spans="1:14" ht="15.75" thickBot="1">
      <c r="B46" s="878"/>
      <c r="C46" s="879"/>
      <c r="D46" s="879"/>
      <c r="E46" s="879"/>
      <c r="F46" s="879"/>
      <c r="G46" s="879"/>
      <c r="H46" s="880"/>
      <c r="I46" s="888"/>
      <c r="J46" s="889"/>
      <c r="K46" s="41"/>
      <c r="L46" s="890"/>
      <c r="M46" s="891"/>
      <c r="N46" s="105"/>
    </row>
    <row r="47" spans="1:14" ht="15.75" thickBot="1">
      <c r="B47" s="829" t="s">
        <v>953</v>
      </c>
      <c r="C47" s="830"/>
      <c r="D47" s="830"/>
      <c r="E47" s="830"/>
      <c r="F47" s="830"/>
      <c r="G47" s="830"/>
      <c r="H47" s="830"/>
      <c r="I47" s="830"/>
      <c r="J47" s="830"/>
      <c r="K47" s="830"/>
      <c r="L47" s="830"/>
      <c r="M47" s="831"/>
      <c r="N47" s="393">
        <f>SUM(N36:N46)</f>
        <v>1399342.4601856144</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4" t="s">
        <v>944</v>
      </c>
      <c r="C51" s="875"/>
      <c r="D51" s="875"/>
      <c r="E51" s="875"/>
      <c r="F51" s="875"/>
      <c r="G51" s="875"/>
      <c r="H51" s="875"/>
      <c r="I51" s="909"/>
      <c r="J51" s="314" t="s">
        <v>945</v>
      </c>
      <c r="K51" s="85" t="s">
        <v>946</v>
      </c>
      <c r="L51" s="910" t="s">
        <v>955</v>
      </c>
      <c r="M51" s="909"/>
      <c r="N51" s="86" t="s">
        <v>951</v>
      </c>
    </row>
    <row r="52" spans="1:14">
      <c r="A52" s="161" t="s">
        <v>745</v>
      </c>
      <c r="B52" s="43" t="str">
        <f>VLOOKUP(A52,MATERIALES!A5:D373,3,FALSE)</f>
        <v>Acero PDR-60</v>
      </c>
      <c r="C52" s="280"/>
      <c r="D52" s="280"/>
      <c r="E52" s="280"/>
      <c r="F52" s="280"/>
      <c r="G52" s="280"/>
      <c r="H52" s="280"/>
      <c r="I52" s="280"/>
      <c r="J52" s="310" t="str">
        <f>VLOOKUP(A52,MATERIALES!A6:D644,2,FALSE)</f>
        <v>kg</v>
      </c>
      <c r="K52" s="281">
        <v>178.12830345854127</v>
      </c>
      <c r="L52" s="266"/>
      <c r="M52" s="401">
        <f>VLOOKUP(A52,MATERIALES!A5:D396,4,FALSE)</f>
        <v>2968.2267658959008</v>
      </c>
      <c r="N52" s="271">
        <f>K52*M52</f>
        <v>528725.19808926957</v>
      </c>
    </row>
    <row r="53" spans="1:14">
      <c r="A53" s="161" t="s">
        <v>829</v>
      </c>
      <c r="B53" s="43" t="str">
        <f>VLOOKUP(A53,MATERIALES!A6:D373,3,FALSE)</f>
        <v>Concreto Resistencia  28 (Mpa)</v>
      </c>
      <c r="C53" s="424"/>
      <c r="D53" s="424"/>
      <c r="E53" s="424"/>
      <c r="F53" s="424"/>
      <c r="G53" s="424"/>
      <c r="H53" s="424"/>
      <c r="I53" s="424"/>
      <c r="J53" s="311" t="str">
        <f>VLOOKUP(A53,MATERIALES!A7:D645,2,FALSE)</f>
        <v>m3</v>
      </c>
      <c r="K53" s="396">
        <v>1.1875220230569419</v>
      </c>
      <c r="L53" s="420"/>
      <c r="M53" s="401">
        <f>VLOOKUP(A53,MATERIALES!A6:D397,4,FALSE)</f>
        <v>425898.37009912106</v>
      </c>
      <c r="N53" s="271">
        <f t="shared" ref="N53:N59" si="0">K53*M53</f>
        <v>505763.69407676242</v>
      </c>
    </row>
    <row r="54" spans="1:14">
      <c r="A54" s="161" t="s">
        <v>376</v>
      </c>
      <c r="B54" s="43" t="str">
        <f>VLOOKUP(A54,MATERIALES!A6:D373,3,FALSE)</f>
        <v>Anfo</v>
      </c>
      <c r="C54" s="424"/>
      <c r="D54" s="424"/>
      <c r="E54" s="424"/>
      <c r="F54" s="424"/>
      <c r="G54" s="424"/>
      <c r="H54" s="424"/>
      <c r="I54" s="424"/>
      <c r="J54" s="311" t="s">
        <v>377</v>
      </c>
      <c r="K54" s="396">
        <v>0.3</v>
      </c>
      <c r="L54" s="420"/>
      <c r="M54" s="401">
        <f>VLOOKUP(A54,MATERIALES!A6:D398,4,FALSE)</f>
        <v>6177.7246907534591</v>
      </c>
      <c r="N54" s="271">
        <f t="shared" si="0"/>
        <v>1853.3174072260376</v>
      </c>
    </row>
    <row r="55" spans="1:14">
      <c r="A55" s="161" t="s">
        <v>424</v>
      </c>
      <c r="B55" s="43" t="str">
        <f>VLOOKUP(A55,MATERIALES!A6:D373,3,FALSE)</f>
        <v>Cordón detonante</v>
      </c>
      <c r="C55" s="424"/>
      <c r="D55" s="424"/>
      <c r="E55" s="424"/>
      <c r="F55" s="424"/>
      <c r="G55" s="424"/>
      <c r="H55" s="424"/>
      <c r="I55" s="424"/>
      <c r="J55" s="311" t="str">
        <f>VLOOKUP(A55,MATERIALES!A9:D647,2,FALSE)</f>
        <v>m</v>
      </c>
      <c r="K55" s="396">
        <v>3</v>
      </c>
      <c r="L55" s="420"/>
      <c r="M55" s="401">
        <f>VLOOKUP(A55,MATERIALES!A6:D399,4,FALSE)</f>
        <v>3670.8219176940843</v>
      </c>
      <c r="N55" s="271">
        <f t="shared" si="0"/>
        <v>11012.465753082253</v>
      </c>
    </row>
    <row r="56" spans="1:14">
      <c r="A56" s="161" t="s">
        <v>453</v>
      </c>
      <c r="B56" s="43" t="str">
        <f>VLOOKUP(A56,MATERIALES!A7:D373,3,FALSE)</f>
        <v>Explosivos  75% (INDUGEL)</v>
      </c>
      <c r="C56" s="424"/>
      <c r="D56" s="424"/>
      <c r="E56" s="424"/>
      <c r="F56" s="424"/>
      <c r="G56" s="424"/>
      <c r="H56" s="424"/>
      <c r="I56" s="424"/>
      <c r="J56" s="311" t="str">
        <f>VLOOKUP(A56,MATERIALES!A10:D648,2,FALSE)</f>
        <v>lb</v>
      </c>
      <c r="K56" s="396">
        <v>0.25</v>
      </c>
      <c r="L56" s="420"/>
      <c r="M56" s="401">
        <f>VLOOKUP(A56,MATERIALES!A7:D400,4,FALSE)</f>
        <v>10184.29251555371</v>
      </c>
      <c r="N56" s="271">
        <f t="shared" si="0"/>
        <v>2546.0731288884276</v>
      </c>
    </row>
    <row r="57" spans="1:14">
      <c r="A57" s="161" t="s">
        <v>458</v>
      </c>
      <c r="B57" s="43" t="str">
        <f>VLOOKUP(A57,MATERIALES!A8:D373,3,FALSE)</f>
        <v>Fulminantes</v>
      </c>
      <c r="C57" s="424"/>
      <c r="D57" s="424"/>
      <c r="E57" s="424"/>
      <c r="F57" s="424"/>
      <c r="G57" s="424"/>
      <c r="H57" s="424"/>
      <c r="I57" s="424"/>
      <c r="J57" s="311" t="str">
        <f>VLOOKUP(A57,MATERIALES!A11:D649,2,FALSE)</f>
        <v>u</v>
      </c>
      <c r="K57" s="396">
        <v>1</v>
      </c>
      <c r="L57" s="420"/>
      <c r="M57" s="401">
        <f>VLOOKUP(A57,MATERIALES!A8:D401,4,FALSE)</f>
        <v>1376.5582191352817</v>
      </c>
      <c r="N57" s="271">
        <f t="shared" si="0"/>
        <v>1376.5582191352817</v>
      </c>
    </row>
    <row r="58" spans="1:14">
      <c r="A58" s="161" t="s">
        <v>552</v>
      </c>
      <c r="B58" s="43" t="str">
        <f>VLOOKUP(A58,MATERIALES!A9:D373,3,FALSE)</f>
        <v>Mecha Lenta</v>
      </c>
      <c r="C58" s="424"/>
      <c r="D58" s="424"/>
      <c r="E58" s="424"/>
      <c r="F58" s="424"/>
      <c r="G58" s="424"/>
      <c r="H58" s="424"/>
      <c r="I58" s="424"/>
      <c r="J58" s="311" t="str">
        <f>VLOOKUP(A58,MATERIALES!A11:D650,2,FALSE)</f>
        <v>m</v>
      </c>
      <c r="K58" s="396">
        <v>1</v>
      </c>
      <c r="L58" s="420"/>
      <c r="M58" s="401">
        <f>VLOOKUP(A58,MATERIALES!A9:D402,4,FALSE)</f>
        <v>1074.386902739732</v>
      </c>
      <c r="N58" s="271">
        <f t="shared" si="0"/>
        <v>1074.386902739732</v>
      </c>
    </row>
    <row r="59" spans="1:14">
      <c r="A59" s="161" t="s">
        <v>845</v>
      </c>
      <c r="B59" s="43" t="str">
        <f>VLOOKUP(A59,MATERIALES!A10:D373,3,FALSE)</f>
        <v>Escolta y transporte (una tarifa por cada m3 escoltado y transportado)</v>
      </c>
      <c r="C59" s="424"/>
      <c r="D59" s="424"/>
      <c r="E59" s="424"/>
      <c r="F59" s="424"/>
      <c r="G59" s="424"/>
      <c r="H59" s="424"/>
      <c r="I59" s="424"/>
      <c r="J59" s="311" t="str">
        <f>VLOOKUP(A59,MATERIALES!A12:D651,2,FALSE)</f>
        <v>kg</v>
      </c>
      <c r="K59" s="396">
        <v>0.45800000000000002</v>
      </c>
      <c r="L59" s="420"/>
      <c r="M59" s="401">
        <f>VLOOKUP(A59,MATERIALES!A10:D403,4,FALSE)</f>
        <v>6043.4263279109928</v>
      </c>
      <c r="N59" s="271">
        <f t="shared" si="0"/>
        <v>2767.8892581832347</v>
      </c>
    </row>
    <row r="60" spans="1:14">
      <c r="A60" s="161"/>
      <c r="B60" s="43"/>
      <c r="C60" s="424"/>
      <c r="D60" s="424"/>
      <c r="E60" s="424"/>
      <c r="F60" s="424"/>
      <c r="G60" s="424"/>
      <c r="H60" s="424"/>
      <c r="I60" s="424"/>
      <c r="J60" s="310"/>
      <c r="K60" s="396"/>
      <c r="L60" s="420"/>
      <c r="M60" s="401"/>
      <c r="N60" s="271"/>
    </row>
    <row r="61" spans="1:14">
      <c r="A61" s="161"/>
      <c r="B61" s="43"/>
      <c r="C61" s="424"/>
      <c r="D61" s="424"/>
      <c r="E61" s="424"/>
      <c r="F61" s="424"/>
      <c r="G61" s="424"/>
      <c r="H61" s="424"/>
      <c r="I61" s="424"/>
      <c r="J61" s="310"/>
      <c r="K61" s="396"/>
      <c r="L61" s="420"/>
      <c r="M61" s="401"/>
      <c r="N61" s="271"/>
    </row>
    <row r="62" spans="1:14" ht="15.75" thickBot="1">
      <c r="B62" s="43"/>
      <c r="C62" s="309"/>
      <c r="D62" s="309"/>
      <c r="E62" s="309"/>
      <c r="F62" s="309"/>
      <c r="G62" s="309"/>
      <c r="H62" s="309"/>
      <c r="I62" s="309"/>
      <c r="J62" s="434"/>
      <c r="K62" s="126"/>
      <c r="L62" s="324"/>
      <c r="M62" s="401"/>
      <c r="N62" s="271"/>
    </row>
    <row r="63" spans="1:14" ht="15.75" thickBot="1">
      <c r="B63" s="829" t="s">
        <v>953</v>
      </c>
      <c r="C63" s="830"/>
      <c r="D63" s="830"/>
      <c r="E63" s="830"/>
      <c r="F63" s="830"/>
      <c r="G63" s="830"/>
      <c r="H63" s="830"/>
      <c r="I63" s="830"/>
      <c r="J63" s="830"/>
      <c r="K63" s="830"/>
      <c r="L63" s="830"/>
      <c r="M63" s="831"/>
      <c r="N63" s="393">
        <f>SUM(N52:N62)</f>
        <v>1055119.5828352871</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915" t="s">
        <v>961</v>
      </c>
      <c r="M67" s="894"/>
      <c r="N67" s="76" t="s">
        <v>951</v>
      </c>
    </row>
    <row r="68" spans="1:15">
      <c r="A68" t="s">
        <v>1256</v>
      </c>
      <c r="B68" s="46" t="str">
        <f>VLOOKUP(A68,TRANSPORTE!A5:D117,3,FALSE)</f>
        <v>Transporte de material de excavación</v>
      </c>
      <c r="C68" s="316"/>
      <c r="D68" s="316"/>
      <c r="E68" s="316"/>
      <c r="F68" s="316"/>
      <c r="G68" s="316"/>
      <c r="H68" s="310" t="s">
        <v>1468</v>
      </c>
      <c r="I68" s="278">
        <v>1.3</v>
      </c>
      <c r="J68" s="285">
        <v>1</v>
      </c>
      <c r="K68" s="278">
        <f>I68*J68</f>
        <v>1.3</v>
      </c>
      <c r="L68" s="916">
        <f>VLOOKUP(A68,TRANSPORTE!A5:D117,4,FALSE)</f>
        <v>1417.5203733168512</v>
      </c>
      <c r="M68" s="917"/>
      <c r="N68" s="286">
        <f>K68*L68</f>
        <v>1842.7764853119065</v>
      </c>
    </row>
    <row r="69" spans="1:15">
      <c r="A69" t="s">
        <v>1408</v>
      </c>
      <c r="B69" s="46" t="str">
        <f>VLOOKUP(A69,TRANSPORTE!A6:D117,3,FALSE)</f>
        <v>Equipo de Transporte (Camiones Grúas</v>
      </c>
      <c r="C69" s="47"/>
      <c r="D69" s="47"/>
      <c r="E69" s="47"/>
      <c r="F69" s="47"/>
      <c r="G69" s="47"/>
      <c r="H69" s="310" t="s">
        <v>1468</v>
      </c>
      <c r="I69" s="278">
        <v>0.05</v>
      </c>
      <c r="J69" s="285">
        <v>1</v>
      </c>
      <c r="K69" s="278">
        <f>I69*J69</f>
        <v>0.05</v>
      </c>
      <c r="L69" s="916">
        <f>VLOOKUP(A69,TRANSPORTE!A6:D117,4,FALSE)</f>
        <v>55.451523158209952</v>
      </c>
      <c r="M69" s="917"/>
      <c r="N69" s="286">
        <f>K69*L69</f>
        <v>2.7725761579104979</v>
      </c>
    </row>
    <row r="70" spans="1:15">
      <c r="B70" s="46"/>
      <c r="C70" s="47"/>
      <c r="D70" s="47"/>
      <c r="E70" s="47"/>
      <c r="F70" s="47"/>
      <c r="G70" s="47"/>
      <c r="H70" s="310"/>
      <c r="I70" s="278"/>
      <c r="J70" s="285"/>
      <c r="K70" s="278"/>
      <c r="L70" s="916"/>
      <c r="M70" s="917"/>
      <c r="N70" s="286"/>
    </row>
    <row r="71" spans="1:15">
      <c r="B71" s="46"/>
      <c r="C71" s="47"/>
      <c r="D71" s="47"/>
      <c r="E71" s="47"/>
      <c r="F71" s="47"/>
      <c r="G71" s="47"/>
      <c r="H71" s="310"/>
      <c r="I71" s="278"/>
      <c r="J71" s="285"/>
      <c r="K71" s="278"/>
      <c r="L71" s="916"/>
      <c r="M71" s="917"/>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907"/>
      <c r="M73" s="908"/>
      <c r="N73" s="127"/>
    </row>
    <row r="74" spans="1:15" ht="15.75" thickBot="1">
      <c r="B74" s="918" t="s">
        <v>953</v>
      </c>
      <c r="C74" s="872"/>
      <c r="D74" s="872"/>
      <c r="E74" s="872"/>
      <c r="F74" s="872"/>
      <c r="G74" s="872"/>
      <c r="H74" s="872"/>
      <c r="I74" s="872"/>
      <c r="J74" s="872"/>
      <c r="K74" s="872"/>
      <c r="L74" s="872"/>
      <c r="M74" s="873"/>
      <c r="N74" s="104">
        <f>N68+N69+N70+N71+N72</f>
        <v>1845.5490614698169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8" t="s">
        <v>963</v>
      </c>
      <c r="C78" s="869"/>
      <c r="D78" s="869"/>
      <c r="E78" s="869"/>
      <c r="F78" s="869"/>
      <c r="G78" s="869"/>
      <c r="H78" s="869"/>
      <c r="I78" s="73" t="s">
        <v>964</v>
      </c>
      <c r="J78" s="75" t="s">
        <v>1410</v>
      </c>
      <c r="K78" s="74" t="s">
        <v>966</v>
      </c>
      <c r="L78" s="870" t="s">
        <v>950</v>
      </c>
      <c r="M78" s="983"/>
      <c r="N78" s="98" t="s">
        <v>951</v>
      </c>
    </row>
    <row r="79" spans="1:15">
      <c r="A79" s="214"/>
      <c r="B79" s="206" t="s">
        <v>2043</v>
      </c>
      <c r="C79" s="207"/>
      <c r="D79" s="207"/>
      <c r="E79" s="207"/>
      <c r="F79" s="207"/>
      <c r="G79" s="207"/>
      <c r="H79" s="207"/>
      <c r="I79" s="208"/>
      <c r="J79" s="209"/>
      <c r="K79" s="210"/>
      <c r="L79" s="211"/>
      <c r="M79" s="212"/>
      <c r="N79" s="213"/>
    </row>
    <row r="80" spans="1:15">
      <c r="A80" s="162" t="s">
        <v>15</v>
      </c>
      <c r="B80" s="49" t="str">
        <f>VLOOKUP(A80,'MANO DE OBRA'!A8:D68,3,FALSE)</f>
        <v>Obrero (6)</v>
      </c>
      <c r="C80" s="47"/>
      <c r="D80" s="47"/>
      <c r="E80" s="47"/>
      <c r="F80" s="47"/>
      <c r="G80" s="47"/>
      <c r="H80" s="47"/>
      <c r="I80" s="291">
        <f>K80/J80*100</f>
        <v>202996.19999999998</v>
      </c>
      <c r="J80" s="292">
        <v>185</v>
      </c>
      <c r="K80" s="293">
        <f>VLOOKUP(A80,'MANO DE OBRA'!A8:D99,4,FALSE)</f>
        <v>375542.97</v>
      </c>
      <c r="L80" s="50"/>
      <c r="M80" s="433">
        <v>1</v>
      </c>
      <c r="N80" s="394">
        <f>K80/M80</f>
        <v>375542.97</v>
      </c>
      <c r="O80" s="106"/>
    </row>
    <row r="81" spans="1:14">
      <c r="A81" s="162" t="s">
        <v>30</v>
      </c>
      <c r="B81" s="49" t="str">
        <f>VLOOKUP(A81,'MANO DE OBRA'!A8:D69,3,FALSE)</f>
        <v>Oficial</v>
      </c>
      <c r="C81" s="47"/>
      <c r="D81" s="47"/>
      <c r="E81" s="47"/>
      <c r="F81" s="47"/>
      <c r="G81" s="47"/>
      <c r="H81" s="47"/>
      <c r="I81" s="291">
        <f>K81/J81*100</f>
        <v>57668.23979157189</v>
      </c>
      <c r="J81" s="292">
        <v>185</v>
      </c>
      <c r="K81" s="293">
        <f>VLOOKUP(A81,'MANO DE OBRA'!A8:D100,4,FALSE)</f>
        <v>106686.24361440798</v>
      </c>
      <c r="L81" s="50"/>
      <c r="M81" s="430">
        <v>1</v>
      </c>
      <c r="N81" s="394">
        <f>K81/M81</f>
        <v>106686.24361440798</v>
      </c>
    </row>
    <row r="82" spans="1:14">
      <c r="A82" s="162"/>
      <c r="B82" s="165" t="s">
        <v>1651</v>
      </c>
      <c r="C82" s="47"/>
      <c r="D82" s="47"/>
      <c r="E82" s="47"/>
      <c r="F82" s="47"/>
      <c r="G82" s="47"/>
      <c r="H82" s="47"/>
      <c r="I82" s="291"/>
      <c r="J82" s="292"/>
      <c r="K82" s="293"/>
      <c r="L82" s="50"/>
      <c r="M82" s="431"/>
      <c r="N82" s="394"/>
    </row>
    <row r="83" spans="1:14">
      <c r="A83" t="s">
        <v>15</v>
      </c>
      <c r="B83" s="49" t="str">
        <f>VLOOKUP(A83,'MANO DE OBRA'!A9:D70,3,FALSE)</f>
        <v>Obrero (6)</v>
      </c>
      <c r="C83" s="47"/>
      <c r="D83" s="47"/>
      <c r="E83" s="47"/>
      <c r="F83" s="47"/>
      <c r="G83" s="47"/>
      <c r="H83" s="47"/>
      <c r="I83" s="291">
        <f>K83/J83*100</f>
        <v>202996.19999999998</v>
      </c>
      <c r="J83" s="292">
        <v>185</v>
      </c>
      <c r="K83" s="293">
        <f>VLOOKUP(A83,'MANO DE OBRA'!A9:D101,4,FALSE)</f>
        <v>375542.97</v>
      </c>
      <c r="L83" s="50"/>
      <c r="M83" s="299">
        <v>12</v>
      </c>
      <c r="N83" s="394">
        <f>K83/M83</f>
        <v>31295.247499999998</v>
      </c>
    </row>
    <row r="84" spans="1:14">
      <c r="A84" t="s">
        <v>30</v>
      </c>
      <c r="B84" s="49" t="str">
        <f>VLOOKUP(A84,'MANO DE OBRA'!A10:D71,3,FALSE)</f>
        <v>Oficial</v>
      </c>
      <c r="C84" s="47"/>
      <c r="D84" s="47"/>
      <c r="E84" s="47"/>
      <c r="F84" s="47"/>
      <c r="G84" s="47"/>
      <c r="H84" s="47"/>
      <c r="I84" s="291">
        <f>K84/J84*100</f>
        <v>57668.23979157189</v>
      </c>
      <c r="J84" s="292">
        <v>185</v>
      </c>
      <c r="K84" s="293">
        <f>VLOOKUP(A84,'MANO DE OBRA'!A10:D102,4,FALSE)</f>
        <v>106686.24361440798</v>
      </c>
      <c r="L84" s="317"/>
      <c r="M84" s="299">
        <v>12</v>
      </c>
      <c r="N84" s="394">
        <f>K84/M84</f>
        <v>8890.5203012006659</v>
      </c>
    </row>
    <row r="85" spans="1:14">
      <c r="B85" s="49"/>
      <c r="C85" s="47"/>
      <c r="D85" s="47"/>
      <c r="E85" s="47"/>
      <c r="F85" s="47"/>
      <c r="G85" s="47"/>
      <c r="H85" s="47"/>
      <c r="I85" s="278"/>
      <c r="J85" s="296"/>
      <c r="K85" s="297"/>
      <c r="L85" s="317"/>
      <c r="M85" s="299"/>
      <c r="N85" s="295"/>
    </row>
    <row r="86" spans="1:14" ht="15.75" thickBot="1">
      <c r="B86" s="905"/>
      <c r="C86" s="906"/>
      <c r="D86" s="906"/>
      <c r="E86" s="906"/>
      <c r="F86" s="906"/>
      <c r="G86" s="906"/>
      <c r="H86" s="906"/>
      <c r="I86" s="126"/>
      <c r="J86" s="126"/>
      <c r="K86" s="126"/>
      <c r="L86" s="919"/>
      <c r="M86" s="919"/>
      <c r="N86" s="45"/>
    </row>
    <row r="87" spans="1:14" ht="15.75" thickBot="1">
      <c r="B87" s="918" t="s">
        <v>953</v>
      </c>
      <c r="C87" s="872"/>
      <c r="D87" s="872"/>
      <c r="E87" s="872"/>
      <c r="F87" s="872"/>
      <c r="G87" s="872"/>
      <c r="H87" s="872"/>
      <c r="I87" s="872"/>
      <c r="J87" s="872"/>
      <c r="K87" s="872"/>
      <c r="L87" s="872"/>
      <c r="M87" s="873"/>
      <c r="N87" s="300">
        <f>SUM(N80:N86)</f>
        <v>522414.98141560861</v>
      </c>
    </row>
    <row r="88" spans="1:14" ht="15.75" thickBot="1">
      <c r="B88" s="33"/>
      <c r="C88" s="34"/>
      <c r="D88" s="34"/>
      <c r="E88" s="34"/>
      <c r="F88" s="34"/>
      <c r="G88" s="34"/>
      <c r="H88" s="34"/>
      <c r="I88" s="34"/>
      <c r="J88" s="34"/>
      <c r="K88" s="34"/>
      <c r="L88" s="34"/>
      <c r="M88" s="34"/>
      <c r="N88" s="35"/>
    </row>
    <row r="89" spans="1:14" ht="15.75" thickBot="1">
      <c r="B89" s="829" t="s">
        <v>967</v>
      </c>
      <c r="C89" s="830"/>
      <c r="D89" s="830"/>
      <c r="E89" s="830"/>
      <c r="F89" s="830"/>
      <c r="G89" s="830"/>
      <c r="H89" s="830"/>
      <c r="I89" s="830"/>
      <c r="J89" s="830"/>
      <c r="K89" s="830"/>
      <c r="L89" s="830"/>
      <c r="M89" s="831"/>
      <c r="N89" s="99">
        <f>N47+N63+N74+N87</f>
        <v>2978722.5734979794</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4" t="s">
        <v>969</v>
      </c>
      <c r="C93" s="875"/>
      <c r="D93" s="875"/>
      <c r="E93" s="875"/>
      <c r="F93" s="875"/>
      <c r="G93" s="875"/>
      <c r="H93" s="875"/>
      <c r="I93" s="313"/>
      <c r="J93" s="333"/>
      <c r="K93" s="301" t="s">
        <v>970</v>
      </c>
      <c r="L93" s="876" t="s">
        <v>971</v>
      </c>
      <c r="M93" s="877"/>
      <c r="N93" s="302"/>
    </row>
    <row r="94" spans="1:14">
      <c r="B94" s="862" t="s">
        <v>972</v>
      </c>
      <c r="C94" s="863"/>
      <c r="D94" s="863"/>
      <c r="E94" s="863"/>
      <c r="F94" s="863"/>
      <c r="G94" s="863"/>
      <c r="H94" s="863"/>
      <c r="I94" s="87"/>
      <c r="J94" s="88"/>
      <c r="K94" s="303">
        <v>0.2</v>
      </c>
      <c r="L94" s="864">
        <f>N89*K94</f>
        <v>595744.51469959586</v>
      </c>
      <c r="M94" s="865"/>
      <c r="N94" s="51"/>
    </row>
    <row r="95" spans="1:14">
      <c r="B95" s="89" t="s">
        <v>973</v>
      </c>
      <c r="C95" s="90"/>
      <c r="D95" s="90"/>
      <c r="E95" s="90"/>
      <c r="F95" s="90"/>
      <c r="G95" s="90"/>
      <c r="H95" s="90"/>
      <c r="I95" s="87"/>
      <c r="J95" s="88"/>
      <c r="K95" s="303">
        <v>0.05</v>
      </c>
      <c r="L95" s="864">
        <f>N89*K95</f>
        <v>148936.12867489897</v>
      </c>
      <c r="M95" s="865"/>
      <c r="N95" s="51"/>
    </row>
    <row r="96" spans="1:14" ht="15.75" thickBot="1">
      <c r="B96" s="91" t="s">
        <v>974</v>
      </c>
      <c r="C96" s="92"/>
      <c r="D96" s="92"/>
      <c r="E96" s="92"/>
      <c r="F96" s="92"/>
      <c r="G96" s="92"/>
      <c r="H96" s="92"/>
      <c r="I96" s="93"/>
      <c r="J96" s="94"/>
      <c r="K96" s="304">
        <v>0.05</v>
      </c>
      <c r="L96" s="866">
        <f>N89*K96</f>
        <v>148936.12867489897</v>
      </c>
      <c r="M96" s="867"/>
      <c r="N96" s="51"/>
    </row>
    <row r="97" spans="1:14" ht="15.75" thickBot="1">
      <c r="B97" s="829" t="s">
        <v>953</v>
      </c>
      <c r="C97" s="830"/>
      <c r="D97" s="830"/>
      <c r="E97" s="830"/>
      <c r="F97" s="830"/>
      <c r="G97" s="830"/>
      <c r="H97" s="830"/>
      <c r="I97" s="830"/>
      <c r="J97" s="830"/>
      <c r="K97" s="830"/>
      <c r="L97" s="830"/>
      <c r="M97" s="831"/>
      <c r="N97" s="52">
        <f>L94+L95+L96</f>
        <v>893616.77204939385</v>
      </c>
    </row>
    <row r="98" spans="1:14" ht="15.75" thickBot="1">
      <c r="B98" s="33"/>
      <c r="C98" s="34"/>
      <c r="D98" s="34"/>
      <c r="E98" s="34"/>
      <c r="F98" s="34"/>
      <c r="G98" s="34"/>
      <c r="H98" s="34"/>
      <c r="I98" s="34"/>
      <c r="J98" s="34"/>
      <c r="K98" s="34"/>
      <c r="L98" s="34"/>
      <c r="M98" s="34"/>
      <c r="N98" s="35"/>
    </row>
    <row r="99" spans="1:14" ht="15.75" thickBot="1">
      <c r="A99" t="s">
        <v>2016</v>
      </c>
      <c r="B99" s="829" t="s">
        <v>975</v>
      </c>
      <c r="C99" s="830"/>
      <c r="D99" s="830"/>
      <c r="E99" s="830"/>
      <c r="F99" s="830"/>
      <c r="G99" s="830"/>
      <c r="H99" s="830"/>
      <c r="I99" s="830"/>
      <c r="J99" s="830"/>
      <c r="K99" s="830"/>
      <c r="L99" s="830"/>
      <c r="M99" s="831"/>
      <c r="N99" s="187">
        <f>N89+N97</f>
        <v>3872339.3455473734</v>
      </c>
    </row>
    <row r="100" spans="1:14">
      <c r="B100" s="238"/>
      <c r="C100" s="239"/>
      <c r="D100" s="239"/>
      <c r="E100" s="239"/>
      <c r="F100" s="239"/>
      <c r="G100" s="239"/>
      <c r="H100" s="239"/>
      <c r="I100" s="239"/>
      <c r="J100" s="239"/>
      <c r="K100" s="239"/>
      <c r="L100" s="239"/>
      <c r="M100" s="239"/>
      <c r="N100" s="240"/>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242"/>
      <c r="F103" s="242"/>
      <c r="G103" s="242"/>
      <c r="H103" s="242"/>
      <c r="I103" s="242"/>
      <c r="J103" s="242"/>
      <c r="K103" s="242"/>
      <c r="L103" s="242"/>
      <c r="M103" s="242"/>
      <c r="N103" s="243"/>
    </row>
    <row r="104" spans="1:14">
      <c r="B104" s="241"/>
      <c r="C104" s="242"/>
      <c r="D104" s="242"/>
      <c r="E104" s="416" t="s">
        <v>976</v>
      </c>
      <c r="F104" s="416"/>
      <c r="G104" s="416"/>
      <c r="H104" s="416"/>
      <c r="I104" s="416"/>
      <c r="J104" s="416"/>
      <c r="K104" s="242"/>
      <c r="L104" s="242"/>
      <c r="M104" s="242"/>
      <c r="N104" s="243"/>
    </row>
    <row r="105" spans="1:14">
      <c r="B105" s="241"/>
      <c r="C105" s="242"/>
      <c r="D105" s="242"/>
      <c r="E105" s="242" t="s">
        <v>977</v>
      </c>
      <c r="F105" s="242"/>
      <c r="G105" s="242"/>
      <c r="H105" s="242"/>
      <c r="I105" s="242"/>
      <c r="J105" s="242"/>
      <c r="K105" s="242"/>
      <c r="L105" s="242"/>
      <c r="M105" s="242"/>
      <c r="N105" s="243"/>
    </row>
    <row r="106" spans="1:14">
      <c r="B106" s="241"/>
      <c r="C106" s="242"/>
      <c r="D106" s="242"/>
      <c r="E106" s="242" t="s">
        <v>978</v>
      </c>
      <c r="F106" s="242"/>
      <c r="G106" s="242"/>
      <c r="H106" s="242"/>
      <c r="I106" s="242"/>
      <c r="J106" s="242"/>
      <c r="K106" s="242"/>
      <c r="L106" s="242"/>
      <c r="M106" s="242"/>
      <c r="N106" s="243"/>
    </row>
    <row r="107" spans="1:14">
      <c r="B107" s="241"/>
      <c r="C107" s="242"/>
      <c r="D107" s="242"/>
      <c r="E107" s="242" t="s">
        <v>979</v>
      </c>
      <c r="F107" s="242"/>
      <c r="G107" s="242"/>
      <c r="H107" s="242"/>
      <c r="I107" s="242"/>
      <c r="J107" s="242"/>
      <c r="K107" s="242"/>
      <c r="L107" s="242"/>
      <c r="M107" s="242"/>
      <c r="N107" s="243"/>
    </row>
    <row r="108" spans="1:14" ht="15.75" thickBot="1">
      <c r="B108" s="241"/>
      <c r="C108" s="242"/>
      <c r="D108" s="242"/>
      <c r="E108" s="242"/>
      <c r="F108" s="242" t="s">
        <v>980</v>
      </c>
      <c r="G108" s="242"/>
      <c r="H108" s="242"/>
      <c r="I108" s="242"/>
      <c r="J108" s="242"/>
      <c r="K108" s="242"/>
      <c r="L108" s="242"/>
      <c r="M108" s="242"/>
      <c r="N108" s="243"/>
    </row>
    <row r="109" spans="1:14">
      <c r="B109" s="226" t="s">
        <v>2216</v>
      </c>
      <c r="C109" s="227"/>
      <c r="D109" s="227"/>
      <c r="E109" s="227"/>
      <c r="F109" s="227"/>
      <c r="G109" s="227"/>
      <c r="H109" s="227"/>
      <c r="I109" s="227"/>
      <c r="J109" s="227"/>
      <c r="K109" s="227"/>
      <c r="L109" s="227"/>
      <c r="M109" s="227"/>
      <c r="N109" s="228"/>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c r="B112" s="244"/>
      <c r="C112" s="245"/>
      <c r="D112" s="245"/>
      <c r="E112" s="245"/>
      <c r="F112" s="245"/>
      <c r="G112" s="245"/>
      <c r="H112" s="245"/>
      <c r="I112" s="245"/>
      <c r="J112" s="245"/>
      <c r="K112" s="245"/>
      <c r="L112" s="245"/>
      <c r="M112" s="245"/>
      <c r="N112" s="246"/>
    </row>
    <row r="113" spans="2:14" ht="15.75" thickBot="1">
      <c r="B113" s="247"/>
      <c r="C113" s="248"/>
      <c r="D113" s="248"/>
      <c r="E113" s="248"/>
      <c r="F113" s="248"/>
      <c r="G113" s="248"/>
      <c r="H113" s="248"/>
      <c r="I113" s="248"/>
      <c r="J113" s="248"/>
      <c r="K113" s="248"/>
      <c r="L113" s="248"/>
      <c r="M113" s="248"/>
      <c r="N113" s="249"/>
    </row>
    <row r="114" spans="2:14">
      <c r="B114" s="250"/>
      <c r="C114" s="251"/>
      <c r="D114" s="251"/>
      <c r="E114" s="251"/>
      <c r="F114" s="251"/>
      <c r="G114" s="251"/>
      <c r="H114" s="251"/>
      <c r="I114" s="251"/>
      <c r="J114" s="251"/>
      <c r="K114" s="251"/>
      <c r="L114" s="251"/>
      <c r="M114" s="251"/>
      <c r="N114" s="252"/>
    </row>
    <row r="115" spans="2:14">
      <c r="B115" s="253" t="s">
        <v>2217</v>
      </c>
      <c r="C115" s="254"/>
      <c r="D115" s="254"/>
      <c r="E115" s="254"/>
      <c r="F115" s="254"/>
      <c r="G115" s="254"/>
      <c r="H115" s="254"/>
      <c r="I115" s="254"/>
      <c r="J115" s="254"/>
      <c r="K115" s="254"/>
      <c r="L115" s="254"/>
      <c r="M115" s="254"/>
      <c r="N115" s="255"/>
    </row>
    <row r="116" spans="2:14" ht="15" customHeight="1">
      <c r="B116" s="973" t="s">
        <v>2218</v>
      </c>
      <c r="C116" s="974"/>
      <c r="D116" s="974"/>
      <c r="E116" s="974"/>
      <c r="F116" s="974"/>
      <c r="G116" s="974"/>
      <c r="H116" s="974"/>
      <c r="I116" s="974"/>
      <c r="J116" s="974"/>
      <c r="K116" s="974"/>
      <c r="L116" s="974"/>
      <c r="M116" s="974"/>
      <c r="N116" s="975"/>
    </row>
    <row r="117" spans="2:14" ht="15" customHeight="1">
      <c r="B117" s="973"/>
      <c r="C117" s="974"/>
      <c r="D117" s="974"/>
      <c r="E117" s="974"/>
      <c r="F117" s="974"/>
      <c r="G117" s="974"/>
      <c r="H117" s="974"/>
      <c r="I117" s="974"/>
      <c r="J117" s="974"/>
      <c r="K117" s="974"/>
      <c r="L117" s="974"/>
      <c r="M117" s="974"/>
      <c r="N117" s="975"/>
    </row>
    <row r="118" spans="2:14" ht="30" customHeight="1">
      <c r="B118" s="976" t="s">
        <v>2219</v>
      </c>
      <c r="C118" s="977"/>
      <c r="D118" s="977"/>
      <c r="E118" s="977"/>
      <c r="F118" s="977"/>
      <c r="G118" s="977"/>
      <c r="H118" s="977"/>
      <c r="I118" s="977"/>
      <c r="J118" s="977"/>
      <c r="K118" s="977"/>
      <c r="L118" s="977"/>
      <c r="M118" s="977"/>
      <c r="N118" s="978"/>
    </row>
    <row r="119" spans="2:14">
      <c r="B119" s="976"/>
      <c r="C119" s="977"/>
      <c r="D119" s="977"/>
      <c r="E119" s="977"/>
      <c r="F119" s="977"/>
      <c r="G119" s="977"/>
      <c r="H119" s="977"/>
      <c r="I119" s="977"/>
      <c r="J119" s="977"/>
      <c r="K119" s="977"/>
      <c r="L119" s="977"/>
      <c r="M119" s="977"/>
      <c r="N119" s="978"/>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338"/>
      <c r="C122" s="339"/>
      <c r="D122" s="339"/>
      <c r="E122" s="339"/>
      <c r="F122" s="339"/>
      <c r="G122" s="339"/>
      <c r="H122" s="339"/>
      <c r="I122" s="339"/>
      <c r="J122" s="339"/>
      <c r="K122" s="339"/>
      <c r="L122" s="339"/>
      <c r="M122" s="339"/>
      <c r="N122" s="340"/>
    </row>
    <row r="123" spans="2:14">
      <c r="B123" s="253"/>
      <c r="C123" s="254"/>
      <c r="D123" s="254"/>
      <c r="E123" s="254"/>
      <c r="F123" s="254"/>
      <c r="G123" s="254"/>
      <c r="H123" s="254"/>
      <c r="I123" s="254"/>
      <c r="J123" s="254"/>
      <c r="K123" s="254"/>
      <c r="L123" s="254"/>
      <c r="M123" s="254"/>
      <c r="N123" s="255"/>
    </row>
    <row r="124" spans="2:14">
      <c r="B124" s="241"/>
      <c r="C124" s="242"/>
      <c r="D124" s="242"/>
      <c r="E124" s="242" t="s">
        <v>976</v>
      </c>
      <c r="F124" s="416"/>
      <c r="G124" s="416"/>
      <c r="H124" s="242"/>
      <c r="I124" s="242"/>
      <c r="J124" s="242"/>
      <c r="K124" s="242"/>
      <c r="L124" s="242"/>
      <c r="M124" s="242"/>
      <c r="N124" s="243"/>
    </row>
    <row r="125" spans="2:14">
      <c r="B125" s="241"/>
      <c r="C125" s="242"/>
      <c r="D125" s="242"/>
      <c r="E125" s="417" t="s">
        <v>977</v>
      </c>
      <c r="F125" s="242"/>
      <c r="G125" s="242"/>
      <c r="H125" s="417"/>
      <c r="I125" s="417"/>
      <c r="J125" s="417"/>
      <c r="K125" s="242"/>
      <c r="L125" s="242"/>
      <c r="M125" s="242"/>
      <c r="N125" s="243"/>
    </row>
    <row r="126" spans="2:14">
      <c r="B126" s="241"/>
      <c r="C126" s="242"/>
      <c r="D126" s="242"/>
      <c r="E126" s="256" t="s">
        <v>981</v>
      </c>
      <c r="F126" s="242"/>
      <c r="G126" s="242"/>
      <c r="H126" s="256"/>
      <c r="I126" s="256"/>
      <c r="J126" s="256"/>
      <c r="K126" s="242"/>
      <c r="L126" s="242"/>
      <c r="M126" s="242"/>
      <c r="N126" s="243"/>
    </row>
    <row r="127" spans="2:14">
      <c r="B127" s="257"/>
      <c r="C127" s="254"/>
      <c r="D127" s="254"/>
      <c r="E127" s="242" t="s">
        <v>979</v>
      </c>
      <c r="F127" s="242"/>
      <c r="G127" s="242"/>
      <c r="H127" s="242"/>
      <c r="I127" s="242"/>
      <c r="J127" s="242"/>
      <c r="K127" s="254"/>
      <c r="L127" s="254"/>
      <c r="M127" s="254"/>
      <c r="N127" s="255"/>
    </row>
    <row r="128" spans="2:14">
      <c r="B128" s="257"/>
      <c r="C128" s="254"/>
      <c r="D128" s="254"/>
      <c r="E128" s="254"/>
      <c r="F128" s="242"/>
      <c r="G128" s="242"/>
      <c r="H128" s="242"/>
      <c r="I128" s="242"/>
      <c r="J128" s="242"/>
      <c r="K128" s="254"/>
      <c r="L128" s="254"/>
      <c r="M128" s="254"/>
      <c r="N128" s="255"/>
    </row>
    <row r="129" spans="2:14">
      <c r="B129" s="257" t="s">
        <v>2220</v>
      </c>
      <c r="C129" s="256"/>
      <c r="D129" s="256"/>
      <c r="E129" s="242"/>
      <c r="F129" s="242"/>
      <c r="G129" s="242"/>
      <c r="H129" s="242"/>
      <c r="I129" s="242"/>
      <c r="J129" s="979"/>
      <c r="K129" s="979"/>
      <c r="L129" s="979"/>
      <c r="M129" s="979"/>
      <c r="N129" s="980"/>
    </row>
    <row r="130" spans="2:14" ht="15.75" thickBot="1">
      <c r="B130" s="418" t="s">
        <v>2221</v>
      </c>
      <c r="C130" s="419"/>
      <c r="D130" s="419"/>
      <c r="E130" s="258"/>
      <c r="F130" s="258"/>
      <c r="G130" s="258"/>
      <c r="H130" s="258"/>
      <c r="I130" s="258"/>
      <c r="J130" s="981"/>
      <c r="K130" s="981"/>
      <c r="L130" s="981"/>
      <c r="M130" s="981"/>
      <c r="N130" s="982"/>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3"/>
      <c r="C1" s="935"/>
      <c r="D1" s="936"/>
      <c r="E1" s="936"/>
      <c r="F1" s="936"/>
      <c r="G1" s="936"/>
      <c r="H1" s="936"/>
      <c r="I1" s="936"/>
      <c r="J1" s="937"/>
      <c r="K1" s="938" t="s">
        <v>933</v>
      </c>
      <c r="L1" s="940" t="s">
        <v>2198</v>
      </c>
      <c r="M1" s="941"/>
      <c r="N1" s="942"/>
    </row>
    <row r="2" spans="2:14" ht="40.5" customHeight="1">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2" hidden="1" customHeight="1" thickBot="1">
      <c r="B30" s="71" t="s">
        <v>943</v>
      </c>
      <c r="C30" s="808" t="s">
        <v>944</v>
      </c>
      <c r="D30" s="809"/>
      <c r="E30" s="809"/>
      <c r="F30" s="809"/>
      <c r="G30" s="809"/>
      <c r="H30" s="809"/>
      <c r="I30" s="809"/>
      <c r="J30" s="72"/>
      <c r="K30" s="306"/>
      <c r="L30" s="805" t="s">
        <v>945</v>
      </c>
      <c r="M30" s="806"/>
      <c r="N30" s="71" t="s">
        <v>946</v>
      </c>
    </row>
    <row r="31" spans="1:14" ht="18.75" customHeight="1" thickBot="1">
      <c r="A31" t="s">
        <v>1845</v>
      </c>
      <c r="B31" s="80" t="s">
        <v>1100</v>
      </c>
      <c r="C31" s="81" t="s">
        <v>1653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180</v>
      </c>
      <c r="B36" s="878" t="str">
        <f>VLOOKUP(A36,EQUIPOS!A6:D154,3,FALSE)</f>
        <v>Compresor 120 HP, con martillo.</v>
      </c>
      <c r="C36" s="879"/>
      <c r="D36" s="879"/>
      <c r="E36" s="879"/>
      <c r="F36" s="879"/>
      <c r="G36" s="879"/>
      <c r="H36" s="880"/>
      <c r="I36" s="266"/>
      <c r="J36" s="267"/>
      <c r="K36" s="268">
        <f>VLOOKUP(A36,EQUIPOS!A6:D163,4,FALSE)</f>
        <v>90077.759428449179</v>
      </c>
      <c r="L36" s="269"/>
      <c r="M36" s="270">
        <v>0.16</v>
      </c>
      <c r="N36" s="271">
        <f>K36/M36</f>
        <v>562985.99642780737</v>
      </c>
    </row>
    <row r="37" spans="1:14">
      <c r="A37" s="113" t="s">
        <v>261</v>
      </c>
      <c r="B37" s="878" t="str">
        <f>VLOOKUP(A37,EQUIPOS!A7:D154,3,FALSE)</f>
        <v xml:space="preserve">Motobomba 3 PULGADAS (incluye operario)
</v>
      </c>
      <c r="C37" s="879"/>
      <c r="D37" s="879"/>
      <c r="E37" s="879"/>
      <c r="F37" s="879"/>
      <c r="G37" s="879"/>
      <c r="H37" s="880"/>
      <c r="I37" s="420"/>
      <c r="J37" s="421"/>
      <c r="K37" s="268">
        <f>VLOOKUP(A37,EQUIPOS!A7:D164,4,FALSE)</f>
        <v>15606.888725691455</v>
      </c>
      <c r="L37" s="334"/>
      <c r="M37" s="335">
        <v>0.16</v>
      </c>
      <c r="N37" s="271">
        <f>K37/M37</f>
        <v>97543.054535571588</v>
      </c>
    </row>
    <row r="38" spans="1:14">
      <c r="A38" s="113"/>
      <c r="B38" s="878"/>
      <c r="C38" s="879"/>
      <c r="D38" s="879"/>
      <c r="E38" s="879"/>
      <c r="F38" s="879"/>
      <c r="G38" s="879"/>
      <c r="H38" s="880"/>
      <c r="I38" s="420"/>
      <c r="J38" s="421"/>
      <c r="K38" s="437"/>
      <c r="L38" s="334"/>
      <c r="M38" s="335"/>
      <c r="N38" s="271"/>
    </row>
    <row r="39" spans="1:14">
      <c r="A39" s="113"/>
      <c r="B39" s="878"/>
      <c r="C39" s="879"/>
      <c r="D39" s="879"/>
      <c r="E39" s="879"/>
      <c r="F39" s="879"/>
      <c r="G39" s="879"/>
      <c r="H39" s="880"/>
      <c r="I39" s="420"/>
      <c r="J39" s="421"/>
      <c r="K39" s="437"/>
      <c r="L39" s="334"/>
      <c r="M39" s="335"/>
      <c r="N39" s="271"/>
    </row>
    <row r="40" spans="1:14">
      <c r="A40" s="113"/>
      <c r="B40" s="878"/>
      <c r="C40" s="879"/>
      <c r="D40" s="879"/>
      <c r="E40" s="879"/>
      <c r="F40" s="879"/>
      <c r="G40" s="879"/>
      <c r="H40" s="880"/>
      <c r="I40" s="327"/>
      <c r="J40" s="329"/>
      <c r="K40" s="437"/>
      <c r="L40" s="422"/>
      <c r="M40" s="423"/>
      <c r="N40" s="271"/>
    </row>
    <row r="41" spans="1:14">
      <c r="B41" s="878"/>
      <c r="C41" s="879"/>
      <c r="D41" s="879"/>
      <c r="E41" s="879"/>
      <c r="F41" s="879"/>
      <c r="G41" s="879"/>
      <c r="H41" s="880"/>
      <c r="I41" s="36"/>
      <c r="J41" s="37"/>
      <c r="K41" s="437"/>
      <c r="L41" s="275"/>
      <c r="M41" s="276"/>
      <c r="N41" s="271"/>
    </row>
    <row r="42" spans="1:14">
      <c r="B42" s="319"/>
      <c r="C42" s="320"/>
      <c r="D42" s="320"/>
      <c r="E42" s="320"/>
      <c r="F42" s="322"/>
      <c r="G42" s="322"/>
      <c r="H42" s="125"/>
      <c r="I42" s="36"/>
      <c r="J42" s="37"/>
      <c r="K42" s="437"/>
      <c r="L42" s="275"/>
      <c r="M42" s="276"/>
      <c r="N42" s="272"/>
    </row>
    <row r="43" spans="1:14">
      <c r="B43" s="886" t="s">
        <v>952</v>
      </c>
      <c r="C43" s="887"/>
      <c r="D43" s="887"/>
      <c r="E43" s="38"/>
      <c r="F43" s="39"/>
      <c r="G43" s="39"/>
      <c r="H43" s="40"/>
      <c r="I43" s="36"/>
      <c r="J43" s="37"/>
      <c r="K43" s="278"/>
      <c r="L43" s="275"/>
      <c r="M43" s="400">
        <v>0.05</v>
      </c>
      <c r="N43" s="343">
        <f>N77*M43</f>
        <v>13947.19623493781</v>
      </c>
    </row>
    <row r="44" spans="1:14" ht="15.75" thickBot="1">
      <c r="B44" s="878"/>
      <c r="C44" s="879"/>
      <c r="D44" s="879"/>
      <c r="E44" s="879"/>
      <c r="F44" s="879"/>
      <c r="G44" s="879"/>
      <c r="H44" s="880"/>
      <c r="I44" s="888"/>
      <c r="J44" s="889"/>
      <c r="K44" s="41"/>
      <c r="L44" s="890"/>
      <c r="M44" s="891"/>
      <c r="N44" s="105"/>
    </row>
    <row r="45" spans="1:14" ht="15.75" thickBot="1">
      <c r="B45" s="829" t="s">
        <v>953</v>
      </c>
      <c r="C45" s="830"/>
      <c r="D45" s="830"/>
      <c r="E45" s="830"/>
      <c r="F45" s="830"/>
      <c r="G45" s="830"/>
      <c r="H45" s="830"/>
      <c r="I45" s="830"/>
      <c r="J45" s="830"/>
      <c r="K45" s="830"/>
      <c r="L45" s="830"/>
      <c r="M45" s="831"/>
      <c r="N45" s="393">
        <f>SUM(N36:N44)</f>
        <v>674476.24719831673</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4" t="s">
        <v>944</v>
      </c>
      <c r="C49" s="875"/>
      <c r="D49" s="875"/>
      <c r="E49" s="875"/>
      <c r="F49" s="875"/>
      <c r="G49" s="875"/>
      <c r="H49" s="875"/>
      <c r="I49" s="909"/>
      <c r="J49" s="314" t="s">
        <v>945</v>
      </c>
      <c r="K49" s="85" t="s">
        <v>946</v>
      </c>
      <c r="L49" s="910" t="s">
        <v>955</v>
      </c>
      <c r="M49" s="909"/>
      <c r="N49" s="86" t="s">
        <v>951</v>
      </c>
    </row>
    <row r="50" spans="1:14">
      <c r="A50" s="161" t="s">
        <v>453</v>
      </c>
      <c r="B50" s="43" t="str">
        <f>VLOOKUP(A50,MATERIALES!A5:D373,3,FALSE)</f>
        <v>Explosivos  75% (INDUGEL)</v>
      </c>
      <c r="C50" s="280"/>
      <c r="D50" s="280"/>
      <c r="E50" s="280"/>
      <c r="F50" s="280"/>
      <c r="G50" s="280"/>
      <c r="H50" s="280"/>
      <c r="I50" s="280"/>
      <c r="J50" s="310" t="str">
        <f>VLOOKUP(A50,MATERIALES!A6:D642,2,FALSE)</f>
        <v>lb</v>
      </c>
      <c r="K50" s="281">
        <v>0.2</v>
      </c>
      <c r="L50" s="266"/>
      <c r="M50" s="401">
        <f>VLOOKUP(A50,MATERIALES!A5:D396,4,FALSE)</f>
        <v>10184.29251555371</v>
      </c>
      <c r="N50" s="271">
        <f>K50*M50</f>
        <v>2036.8585031107423</v>
      </c>
    </row>
    <row r="51" spans="1:14">
      <c r="A51" s="161"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VLOOKUP(A51,MATERIALES!A6:D397,4,FALSE)</f>
        <v>1376.5582191352817</v>
      </c>
      <c r="N51" s="271">
        <f>K51*M51</f>
        <v>1376.5582191352817</v>
      </c>
    </row>
    <row r="52" spans="1:14">
      <c r="A52" s="161" t="s">
        <v>552</v>
      </c>
      <c r="B52" s="43" t="str">
        <f>VLOOKUP(A52,MATERIALES!A6:D373,3,FALSE)</f>
        <v>Mecha Lenta</v>
      </c>
      <c r="C52" s="424"/>
      <c r="D52" s="424"/>
      <c r="E52" s="424"/>
      <c r="F52" s="424"/>
      <c r="G52" s="424"/>
      <c r="H52" s="424"/>
      <c r="I52" s="424"/>
      <c r="J52" s="311" t="str">
        <f>VLOOKUP(A52,MATERIALES!A6:D644,2,FALSE)</f>
        <v>m</v>
      </c>
      <c r="K52" s="396">
        <v>0.5</v>
      </c>
      <c r="L52" s="420"/>
      <c r="M52" s="401">
        <f>VLOOKUP(A52,MATERIALES!A6:D398,4,FALSE)</f>
        <v>1074.386902739732</v>
      </c>
      <c r="N52" s="271">
        <f>K52*M52</f>
        <v>537.19345136986601</v>
      </c>
    </row>
    <row r="53" spans="1:14">
      <c r="A53" s="161" t="s">
        <v>747</v>
      </c>
      <c r="B53" s="43" t="str">
        <f>VLOOKUP(A53,MATERIALES!A6:D373,3,FALSE)</f>
        <v>Acero A-37</v>
      </c>
      <c r="C53" s="424"/>
      <c r="D53" s="424"/>
      <c r="E53" s="424"/>
      <c r="F53" s="424"/>
      <c r="G53" s="424"/>
      <c r="H53" s="424"/>
      <c r="I53" s="424"/>
      <c r="J53" s="311" t="str">
        <f>VLOOKUP(A53,MATERIALES!A7:D645,2,FALSE)</f>
        <v>kg</v>
      </c>
      <c r="K53" s="396">
        <v>150</v>
      </c>
      <c r="L53" s="420"/>
      <c r="M53" s="401">
        <f>VLOOKUP(A53,MATERIALES!A6:D399,4,FALSE)</f>
        <v>3245.5437686929408</v>
      </c>
      <c r="N53" s="271">
        <f>K53*M53</f>
        <v>486831.56530394114</v>
      </c>
    </row>
    <row r="54" spans="1:14">
      <c r="A54" s="161" t="s">
        <v>831</v>
      </c>
      <c r="B54" s="43" t="str">
        <f>VLOOKUP(A54,MATERIALES!A7:D373,3,FALSE)</f>
        <v>Concreto Resistencia  32 (Mpa)</v>
      </c>
      <c r="C54" s="424"/>
      <c r="D54" s="424"/>
      <c r="E54" s="424"/>
      <c r="F54" s="424"/>
      <c r="G54" s="424"/>
      <c r="H54" s="424"/>
      <c r="I54" s="424"/>
      <c r="J54" s="311" t="str">
        <f>VLOOKUP(A54,MATERIALES!A8:D646,2,FALSE)</f>
        <v>m3</v>
      </c>
      <c r="K54" s="396">
        <v>1</v>
      </c>
      <c r="L54" s="420"/>
      <c r="M54" s="401">
        <f>VLOOKUP(A54,MATERIALES!A7:D400,4,FALSE)</f>
        <v>440390.81423763512</v>
      </c>
      <c r="N54" s="271">
        <f>K54*M54</f>
        <v>440390.81423763512</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9" t="s">
        <v>953</v>
      </c>
      <c r="C58" s="830"/>
      <c r="D58" s="830"/>
      <c r="E58" s="830"/>
      <c r="F58" s="830"/>
      <c r="G58" s="830"/>
      <c r="H58" s="830"/>
      <c r="I58" s="830"/>
      <c r="J58" s="830"/>
      <c r="K58" s="830"/>
      <c r="L58" s="830"/>
      <c r="M58" s="831"/>
      <c r="N58" s="393">
        <f>SUM(N50:N57)</f>
        <v>931172.98971519223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1272</v>
      </c>
      <c r="B63" s="46" t="str">
        <f>VLOOKUP(A63,TRANSPORTE!A5:D117,3,FALSE)</f>
        <v>Transporte de material de excavación</v>
      </c>
      <c r="C63" s="316"/>
      <c r="D63" s="316"/>
      <c r="E63" s="316"/>
      <c r="F63" s="316"/>
      <c r="G63" s="316"/>
      <c r="H63" s="310" t="s">
        <v>1468</v>
      </c>
      <c r="I63" s="278">
        <v>1</v>
      </c>
      <c r="J63" s="285">
        <v>1</v>
      </c>
      <c r="K63" s="278">
        <f>I63*J63</f>
        <v>1</v>
      </c>
      <c r="L63" s="916">
        <f>VLOOKUP(A63,TRANSPORTE!A5:D117,4,FALSE)</f>
        <v>1417.5203733168512</v>
      </c>
      <c r="M63" s="917"/>
      <c r="N63" s="286">
        <f>K63*L63</f>
        <v>1417.5203733168512</v>
      </c>
    </row>
    <row r="64" spans="1:14">
      <c r="B64" s="46"/>
      <c r="C64" s="47"/>
      <c r="D64" s="47"/>
      <c r="E64" s="47"/>
      <c r="F64" s="47"/>
      <c r="G64" s="47"/>
      <c r="H64" s="310"/>
      <c r="I64" s="278"/>
      <c r="J64" s="285"/>
      <c r="K64" s="278"/>
      <c r="L64" s="916"/>
      <c r="M64" s="917"/>
      <c r="N64" s="286"/>
    </row>
    <row r="65" spans="1:15">
      <c r="B65" s="46"/>
      <c r="C65" s="47"/>
      <c r="D65" s="47"/>
      <c r="E65" s="47"/>
      <c r="F65" s="47"/>
      <c r="G65" s="47"/>
      <c r="H65" s="310"/>
      <c r="I65" s="278"/>
      <c r="J65" s="285"/>
      <c r="K65" s="278"/>
      <c r="L65" s="916"/>
      <c r="M65" s="917"/>
      <c r="N65" s="286"/>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907"/>
      <c r="M67" s="908"/>
      <c r="N67" s="127"/>
    </row>
    <row r="68" spans="1:15" ht="15.75" thickBot="1">
      <c r="B68" s="918" t="s">
        <v>953</v>
      </c>
      <c r="C68" s="872"/>
      <c r="D68" s="872"/>
      <c r="E68" s="872"/>
      <c r="F68" s="872"/>
      <c r="G68" s="872"/>
      <c r="H68" s="872"/>
      <c r="I68" s="872"/>
      <c r="J68" s="872"/>
      <c r="K68" s="872"/>
      <c r="L68" s="872"/>
      <c r="M68" s="873"/>
      <c r="N68" s="104">
        <f>SUM(N63:N67)</f>
        <v>1417.5203733168512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8" t="s">
        <v>963</v>
      </c>
      <c r="C72" s="869"/>
      <c r="D72" s="869"/>
      <c r="E72" s="869"/>
      <c r="F72" s="869"/>
      <c r="G72" s="869"/>
      <c r="H72" s="869"/>
      <c r="I72" s="73" t="s">
        <v>964</v>
      </c>
      <c r="J72" s="75" t="s">
        <v>1410</v>
      </c>
      <c r="K72" s="74" t="s">
        <v>966</v>
      </c>
      <c r="L72" s="870" t="s">
        <v>950</v>
      </c>
      <c r="M72" s="871"/>
      <c r="N72" s="98" t="s">
        <v>951</v>
      </c>
    </row>
    <row r="73" spans="1:15">
      <c r="A73" s="162" t="s">
        <v>11</v>
      </c>
      <c r="B73" s="49" t="str">
        <f>VLOOKUP(A73,'MANO DE OBRA'!A8:D68,3,FALSE)</f>
        <v>Obrero (4)</v>
      </c>
      <c r="C73" s="47"/>
      <c r="D73" s="47"/>
      <c r="E73" s="47"/>
      <c r="F73" s="47"/>
      <c r="G73" s="47"/>
      <c r="H73" s="47"/>
      <c r="I73" s="291">
        <f>K73/J73*100</f>
        <v>135330.79999999999</v>
      </c>
      <c r="J73" s="292">
        <v>185</v>
      </c>
      <c r="K73" s="293">
        <f>VLOOKUP(A73,'MANO DE OBRA'!A8:D99,4,FALSE)</f>
        <v>250361.97999999998</v>
      </c>
      <c r="L73" s="50"/>
      <c r="M73" s="433">
        <v>1.28</v>
      </c>
      <c r="N73" s="394">
        <f>K73/M73</f>
        <v>195595.29687499997</v>
      </c>
      <c r="O73" s="106"/>
    </row>
    <row r="74" spans="1:15">
      <c r="A74" s="162"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430">
        <v>1.28</v>
      </c>
      <c r="N74" s="394">
        <f>K74/M74</f>
        <v>83348.627823756236</v>
      </c>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SUM(N73:N76)</f>
        <v>278943.92469875619</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N45+N58+N68+N77</f>
        <v>1886010.6819855822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377202.13639711647</v>
      </c>
      <c r="M84" s="865"/>
      <c r="N84" s="51"/>
    </row>
    <row r="85" spans="1:14">
      <c r="B85" s="89" t="s">
        <v>973</v>
      </c>
      <c r="C85" s="90"/>
      <c r="D85" s="90"/>
      <c r="E85" s="90"/>
      <c r="F85" s="90"/>
      <c r="G85" s="90"/>
      <c r="H85" s="90"/>
      <c r="I85" s="87"/>
      <c r="J85" s="88"/>
      <c r="K85" s="303">
        <v>0.05</v>
      </c>
      <c r="L85" s="864">
        <f>N79*K85</f>
        <v>94300.534099279117</v>
      </c>
      <c r="M85" s="865"/>
      <c r="N85" s="51"/>
    </row>
    <row r="86" spans="1:14" ht="15.75" thickBot="1">
      <c r="B86" s="91" t="s">
        <v>974</v>
      </c>
      <c r="C86" s="92"/>
      <c r="D86" s="92"/>
      <c r="E86" s="92"/>
      <c r="F86" s="92"/>
      <c r="G86" s="92"/>
      <c r="H86" s="92"/>
      <c r="I86" s="93"/>
      <c r="J86" s="94"/>
      <c r="K86" s="304">
        <v>0.05</v>
      </c>
      <c r="L86" s="866">
        <f>N79*K86</f>
        <v>94300.534099279117</v>
      </c>
      <c r="M86" s="867"/>
      <c r="N86" s="51"/>
    </row>
    <row r="87" spans="1:14" ht="15.75" thickBot="1">
      <c r="B87" s="829" t="s">
        <v>953</v>
      </c>
      <c r="C87" s="830"/>
      <c r="D87" s="830"/>
      <c r="E87" s="830"/>
      <c r="F87" s="830"/>
      <c r="G87" s="830"/>
      <c r="H87" s="830"/>
      <c r="I87" s="830"/>
      <c r="J87" s="830"/>
      <c r="K87" s="830"/>
      <c r="L87" s="830"/>
      <c r="M87" s="831"/>
      <c r="N87" s="52">
        <f>L84+L85+L86</f>
        <v>565803.20459567464</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2451813.886581257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6"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3"/>
      <c r="C1" s="935"/>
      <c r="D1" s="936"/>
      <c r="E1" s="936"/>
      <c r="F1" s="936"/>
      <c r="G1" s="936"/>
      <c r="H1" s="936"/>
      <c r="I1" s="936"/>
      <c r="J1" s="937"/>
      <c r="K1" s="938" t="s">
        <v>933</v>
      </c>
      <c r="L1" s="940" t="s">
        <v>2198</v>
      </c>
      <c r="M1" s="941"/>
      <c r="N1" s="942"/>
    </row>
    <row r="2" spans="2:14" ht="38.25" customHeight="1">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451"/>
      <c r="L30" s="805" t="s">
        <v>945</v>
      </c>
      <c r="M30" s="806"/>
      <c r="N30" s="71" t="s">
        <v>946</v>
      </c>
    </row>
    <row r="31" spans="1:14" ht="15.75" customHeight="1" thickBot="1">
      <c r="A31" t="s">
        <v>1845</v>
      </c>
      <c r="B31" s="80" t="s">
        <v>1101</v>
      </c>
      <c r="C31" s="81" t="s">
        <v>1654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121</v>
      </c>
      <c r="B36" s="878" t="str">
        <f>VLOOKUP(A36,EQUIPOS!A6:D154,3,FALSE)</f>
        <v>Bomba eléctrica para accionar la celda</v>
      </c>
      <c r="C36" s="879"/>
      <c r="D36" s="879"/>
      <c r="E36" s="879"/>
      <c r="F36" s="879"/>
      <c r="G36" s="879"/>
      <c r="H36" s="880"/>
      <c r="I36" s="266"/>
      <c r="J36" s="267"/>
      <c r="K36" s="268">
        <f>VLOOKUP(A36,EQUIPOS!A6:D163,4,FALSE)</f>
        <v>40577.910686797775</v>
      </c>
      <c r="L36" s="269"/>
      <c r="M36" s="270">
        <v>0.01</v>
      </c>
      <c r="N36" s="271">
        <f t="shared" ref="N36:N41" si="0">K36/M36</f>
        <v>4057791.0686797774</v>
      </c>
    </row>
    <row r="37" spans="1:14">
      <c r="A37" s="113" t="s">
        <v>192</v>
      </c>
      <c r="B37" s="878" t="str">
        <f>VLOOKUP(A37,EQUIPOS!A7:D154,3,FALSE)</f>
        <v>Equipo de acarreo interno</v>
      </c>
      <c r="C37" s="879"/>
      <c r="D37" s="879"/>
      <c r="E37" s="879"/>
      <c r="F37" s="879"/>
      <c r="G37" s="879"/>
      <c r="H37" s="880"/>
      <c r="I37" s="420"/>
      <c r="J37" s="421"/>
      <c r="K37" s="268">
        <f>VLOOKUP(A37,EQUIPOS!A7:D164,4,FALSE)</f>
        <v>61472.073137060557</v>
      </c>
      <c r="L37" s="334"/>
      <c r="M37" s="335">
        <v>0.05</v>
      </c>
      <c r="N37" s="271">
        <f t="shared" si="0"/>
        <v>1229441.4627412111</v>
      </c>
    </row>
    <row r="38" spans="1:14">
      <c r="A38" s="113" t="s">
        <v>217</v>
      </c>
      <c r="B38" s="878" t="str">
        <f>VLOOKUP(A38,EQUIPOS!A8:D154,3,FALSE)</f>
        <v>Equipo de soldadura y de acetileno (incluye soldadura)</v>
      </c>
      <c r="C38" s="879"/>
      <c r="D38" s="879"/>
      <c r="E38" s="879"/>
      <c r="F38" s="879"/>
      <c r="G38" s="879"/>
      <c r="H38" s="880"/>
      <c r="I38" s="420"/>
      <c r="J38" s="421"/>
      <c r="K38" s="268">
        <f>VLOOKUP(A38,EQUIPOS!A8:D165,4,FALSE)</f>
        <v>30173.31820300348</v>
      </c>
      <c r="L38" s="334"/>
      <c r="M38" s="335">
        <v>0.01</v>
      </c>
      <c r="N38" s="271">
        <f t="shared" si="0"/>
        <v>3017331.8203003481</v>
      </c>
    </row>
    <row r="39" spans="1:14">
      <c r="A39" s="113" t="s">
        <v>242</v>
      </c>
      <c r="B39" s="878" t="str">
        <f>VLOOKUP(A39,EQUIPOS!A9:D154,3,FALSE)</f>
        <v>Grúa con torre capacidad 1 ton en la punta.</v>
      </c>
      <c r="C39" s="879"/>
      <c r="D39" s="879"/>
      <c r="E39" s="879"/>
      <c r="F39" s="879"/>
      <c r="G39" s="879"/>
      <c r="H39" s="880"/>
      <c r="I39" s="420"/>
      <c r="J39" s="421"/>
      <c r="K39" s="268">
        <f>VLOOKUP(A39,EQUIPOS!A9:D166,4,FALSE)</f>
        <v>208875.01562149898</v>
      </c>
      <c r="L39" s="334"/>
      <c r="M39" s="335">
        <v>0.04</v>
      </c>
      <c r="N39" s="271">
        <f t="shared" si="0"/>
        <v>5221875.3905374743</v>
      </c>
    </row>
    <row r="40" spans="1:14">
      <c r="A40" s="113" t="s">
        <v>255</v>
      </c>
      <c r="B40" s="878" t="str">
        <f>VLOOKUP(A40,EQUIPOS!A10:D154,3,FALSE)</f>
        <v>Manómetro cable de acero para bajar la celda</v>
      </c>
      <c r="C40" s="879"/>
      <c r="D40" s="879"/>
      <c r="E40" s="879"/>
      <c r="F40" s="879"/>
      <c r="G40" s="879"/>
      <c r="H40" s="880"/>
      <c r="I40" s="327"/>
      <c r="J40" s="329"/>
      <c r="K40" s="268">
        <f>VLOOKUP(A40,EQUIPOS!A10:D167,4,FALSE)</f>
        <v>602975.81122159376</v>
      </c>
      <c r="L40" s="422"/>
      <c r="M40" s="423">
        <v>1</v>
      </c>
      <c r="N40" s="271">
        <f t="shared" si="0"/>
        <v>602975.81122159376</v>
      </c>
    </row>
    <row r="41" spans="1:14">
      <c r="A41" t="s">
        <v>320</v>
      </c>
      <c r="B41" s="878" t="str">
        <f>VLOOKUP(A41,EQUIPOS!A11:D155,3,FALSE)</f>
        <v>Retroexcavadora sobre llantas, motor 62HP, Profundidad de excavación de 5.41 metros.</v>
      </c>
      <c r="C41" s="879"/>
      <c r="D41" s="879"/>
      <c r="E41" s="879"/>
      <c r="F41" s="879"/>
      <c r="G41" s="879"/>
      <c r="H41" s="880"/>
      <c r="I41" s="36"/>
      <c r="J41" s="37"/>
      <c r="K41" s="268">
        <f>VLOOKUP(A41,EQUIPOS!A11:D168,4,FALSE)</f>
        <v>130057.4060474288</v>
      </c>
      <c r="L41" s="275"/>
      <c r="M41" s="276">
        <v>0.2</v>
      </c>
      <c r="N41" s="271">
        <f t="shared" si="0"/>
        <v>650287.03023714398</v>
      </c>
    </row>
    <row r="42" spans="1:14">
      <c r="B42" s="319"/>
      <c r="C42" s="320"/>
      <c r="D42" s="320"/>
      <c r="E42" s="320"/>
      <c r="F42" s="322"/>
      <c r="G42" s="322"/>
      <c r="H42" s="125"/>
      <c r="I42" s="36"/>
      <c r="J42" s="37"/>
      <c r="K42" s="437"/>
      <c r="L42" s="275"/>
      <c r="M42" s="276"/>
      <c r="N42" s="272"/>
    </row>
    <row r="43" spans="1:14">
      <c r="B43" s="886" t="s">
        <v>952</v>
      </c>
      <c r="C43" s="887"/>
      <c r="D43" s="887"/>
      <c r="E43" s="38"/>
      <c r="F43" s="39"/>
      <c r="G43" s="39"/>
      <c r="H43" s="40"/>
      <c r="I43" s="36"/>
      <c r="J43" s="37"/>
      <c r="K43" s="278"/>
      <c r="L43" s="275"/>
      <c r="M43" s="400">
        <v>0.01</v>
      </c>
      <c r="N43" s="343">
        <f>N81*M43</f>
        <v>6998.5517413614798</v>
      </c>
    </row>
    <row r="44" spans="1:14" ht="15.75" thickBot="1">
      <c r="B44" s="878"/>
      <c r="C44" s="879"/>
      <c r="D44" s="879"/>
      <c r="E44" s="879"/>
      <c r="F44" s="879"/>
      <c r="G44" s="879"/>
      <c r="H44" s="880"/>
      <c r="I44" s="888"/>
      <c r="J44" s="889"/>
      <c r="K44" s="41"/>
      <c r="L44" s="890"/>
      <c r="M44" s="891"/>
      <c r="N44" s="105"/>
    </row>
    <row r="45" spans="1:14" ht="15.75" thickBot="1">
      <c r="B45" s="829" t="s">
        <v>953</v>
      </c>
      <c r="C45" s="830"/>
      <c r="D45" s="830"/>
      <c r="E45" s="830"/>
      <c r="F45" s="830"/>
      <c r="G45" s="830"/>
      <c r="H45" s="830"/>
      <c r="I45" s="830"/>
      <c r="J45" s="830"/>
      <c r="K45" s="830"/>
      <c r="L45" s="830"/>
      <c r="M45" s="831"/>
      <c r="N45" s="393">
        <f>SUM(N36:N44)</f>
        <v>14786701.135458911</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4" t="s">
        <v>944</v>
      </c>
      <c r="C49" s="875"/>
      <c r="D49" s="875"/>
      <c r="E49" s="875"/>
      <c r="F49" s="875"/>
      <c r="G49" s="875"/>
      <c r="H49" s="875"/>
      <c r="I49" s="909"/>
      <c r="J49" s="314" t="s">
        <v>945</v>
      </c>
      <c r="K49" s="85" t="s">
        <v>946</v>
      </c>
      <c r="L49" s="910" t="s">
        <v>955</v>
      </c>
      <c r="M49" s="909"/>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13877497.493721539</v>
      </c>
      <c r="N50" s="271">
        <f t="shared" ref="N50:N55" si="1">K50*M50</f>
        <v>13877497.493721539</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80064.207314583778</v>
      </c>
      <c r="N51" s="271">
        <f t="shared" si="1"/>
        <v>2401926.2194375135</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1343431.28963414</v>
      </c>
      <c r="N52" s="271">
        <f t="shared" si="1"/>
        <v>2686862.57926828</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834776.24036829802</v>
      </c>
      <c r="N53" s="271">
        <f t="shared" si="1"/>
        <v>4173881.2018414903</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6121.7670395690975</v>
      </c>
      <c r="N54" s="271">
        <f t="shared" si="1"/>
        <v>367306.02237414586</v>
      </c>
    </row>
    <row r="55" spans="1:14">
      <c r="A55" s="161" t="s">
        <v>734</v>
      </c>
      <c r="B55" s="43" t="str">
        <f>VLOOKUP(A55,MATERIALES!A7:D373,3,FALSE)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38677.928498630346</v>
      </c>
      <c r="N55" s="271">
        <f t="shared" si="1"/>
        <v>464135.14198356413</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9" t="s">
        <v>953</v>
      </c>
      <c r="C58" s="830"/>
      <c r="D58" s="830"/>
      <c r="E58" s="830"/>
      <c r="F58" s="830"/>
      <c r="G58" s="830"/>
      <c r="H58" s="830"/>
      <c r="I58" s="830"/>
      <c r="J58" s="830"/>
      <c r="K58" s="830"/>
      <c r="L58" s="830"/>
      <c r="M58" s="831"/>
      <c r="N58" s="393">
        <f>SUM(N50:N57)</f>
        <v>23971608.65862653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1400</v>
      </c>
      <c r="B63" s="46" t="str">
        <f>VLOOKUP(A63,TRANSPORTE!A5:D117,3,FALSE)</f>
        <v>Transporte de tubos. celdas, etc.</v>
      </c>
      <c r="C63" s="316"/>
      <c r="D63" s="316"/>
      <c r="E63" s="316"/>
      <c r="F63" s="316"/>
      <c r="G63" s="316"/>
      <c r="H63" s="310" t="s">
        <v>1468</v>
      </c>
      <c r="I63" s="278">
        <v>1</v>
      </c>
      <c r="J63" s="285">
        <v>1</v>
      </c>
      <c r="K63" s="278">
        <f>I63*J63</f>
        <v>1</v>
      </c>
      <c r="L63" s="916">
        <f>VLOOKUP(A63,TRANSPORTE!A5:D117,4,FALSE)</f>
        <v>808602.51543680148</v>
      </c>
      <c r="M63" s="917"/>
      <c r="N63" s="286">
        <f>K63*L63</f>
        <v>808602.51543680148</v>
      </c>
    </row>
    <row r="64" spans="1:14">
      <c r="A64" t="s">
        <v>1402</v>
      </c>
      <c r="B64" s="46" t="str">
        <f>VLOOKUP(A64,TRANSPORTE!A6:D117,3,FALSE)</f>
        <v>Transporte de personal de montaje</v>
      </c>
      <c r="C64" s="47"/>
      <c r="D64" s="47"/>
      <c r="E64" s="47"/>
      <c r="F64" s="47"/>
      <c r="G64" s="47"/>
      <c r="H64" s="310" t="s">
        <v>1468</v>
      </c>
      <c r="I64" s="278">
        <v>8</v>
      </c>
      <c r="J64" s="285">
        <v>1</v>
      </c>
      <c r="K64" s="278">
        <f>I64*J64</f>
        <v>8</v>
      </c>
      <c r="L64" s="916">
        <f>VLOOKUP(A64,TRANSPORTE!A6:D117,4,FALSE)</f>
        <v>94930.590004555153</v>
      </c>
      <c r="M64" s="917"/>
      <c r="N64" s="286">
        <f>K64*L64</f>
        <v>759444.72003644123</v>
      </c>
    </row>
    <row r="65" spans="1:15">
      <c r="A65" t="s">
        <v>1399</v>
      </c>
      <c r="B65" s="46" t="str">
        <f>VLOOKUP(A65,TRANSPORTE!A6:D117,3,FALSE)</f>
        <v>Pasajes aéreos</v>
      </c>
      <c r="C65" s="47"/>
      <c r="D65" s="47"/>
      <c r="E65" s="47"/>
      <c r="F65" s="47"/>
      <c r="G65" s="47"/>
      <c r="H65" s="310" t="s">
        <v>945</v>
      </c>
      <c r="I65" s="278">
        <v>3</v>
      </c>
      <c r="J65" s="285">
        <v>1</v>
      </c>
      <c r="K65" s="278">
        <f>I65*J65</f>
        <v>3</v>
      </c>
      <c r="L65" s="916">
        <f>VLOOKUP(A65,TRANSPORTE!A6:D117,4,FALSE)</f>
        <v>459175.13643507659</v>
      </c>
      <c r="M65" s="917"/>
      <c r="N65" s="286">
        <f>K65*L65</f>
        <v>1377525.4093052298</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907"/>
      <c r="M67" s="908"/>
      <c r="N67" s="127"/>
    </row>
    <row r="68" spans="1:15" ht="15.75" thickBot="1">
      <c r="B68" s="918" t="s">
        <v>953</v>
      </c>
      <c r="C68" s="872"/>
      <c r="D68" s="872"/>
      <c r="E68" s="872"/>
      <c r="F68" s="872"/>
      <c r="G68" s="872"/>
      <c r="H68" s="872"/>
      <c r="I68" s="872"/>
      <c r="J68" s="872"/>
      <c r="K68" s="872"/>
      <c r="L68" s="872"/>
      <c r="M68" s="873"/>
      <c r="N68" s="104">
        <f>SUM(N63:N67)</f>
        <v>2945572.6447784724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8" t="s">
        <v>963</v>
      </c>
      <c r="C72" s="869"/>
      <c r="D72" s="869"/>
      <c r="E72" s="869"/>
      <c r="F72" s="869"/>
      <c r="G72" s="869"/>
      <c r="H72" s="869"/>
      <c r="I72" s="73" t="s">
        <v>964</v>
      </c>
      <c r="J72" s="75" t="s">
        <v>1410</v>
      </c>
      <c r="K72" s="74" t="s">
        <v>966</v>
      </c>
      <c r="L72" s="870" t="s">
        <v>950</v>
      </c>
      <c r="M72" s="871"/>
      <c r="N72" s="98" t="s">
        <v>951</v>
      </c>
    </row>
    <row r="73" spans="1:15">
      <c r="A73" s="162" t="s">
        <v>6</v>
      </c>
      <c r="B73" s="49" t="str">
        <f>VLOOKUP(A73,'MANO DE OBRA'!A8:D68,3,FALSE)</f>
        <v xml:space="preserve">Obrero </v>
      </c>
      <c r="C73" s="47"/>
      <c r="D73" s="47"/>
      <c r="E73" s="47"/>
      <c r="F73" s="47"/>
      <c r="G73" s="47"/>
      <c r="H73" s="47"/>
      <c r="I73" s="291">
        <f t="shared" ref="I73:I76" si="2">K73/J73*100</f>
        <v>33832.699999999997</v>
      </c>
      <c r="J73" s="292">
        <v>185</v>
      </c>
      <c r="K73" s="293">
        <f>VLOOKUP(A73,'MANO DE OBRA'!A8:D99,4,FALSE)</f>
        <v>62590.494999999995</v>
      </c>
      <c r="L73" s="50"/>
      <c r="M73" s="433">
        <v>1</v>
      </c>
      <c r="N73" s="394">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1">
        <f t="shared" si="2"/>
        <v>257965.03444028978</v>
      </c>
      <c r="J74" s="292">
        <v>185</v>
      </c>
      <c r="K74" s="293">
        <f>VLOOKUP(A74,'MANO DE OBRA'!A8:D100,4,FALSE)</f>
        <v>477235.31371453602</v>
      </c>
      <c r="L74" s="50"/>
      <c r="M74" s="430">
        <v>1</v>
      </c>
      <c r="N74" s="394">
        <f t="shared" si="3"/>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2"/>
        <v>86502.359687357821</v>
      </c>
      <c r="J76" s="292">
        <v>185</v>
      </c>
      <c r="K76" s="293">
        <f>VLOOKUP(A76,'MANO DE OBRA'!A10:D102,4,FALSE)</f>
        <v>160029.36542161196</v>
      </c>
      <c r="L76" s="50"/>
      <c r="M76" s="438">
        <v>1</v>
      </c>
      <c r="N76" s="394">
        <f t="shared" si="3"/>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SUM(N73:N80)</f>
        <v>699855.17413614795</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N45+N58+N68+N81</f>
        <v>42403737.613000065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8480747.5226000138</v>
      </c>
      <c r="M88" s="865"/>
      <c r="N88" s="51"/>
    </row>
    <row r="89" spans="1:14">
      <c r="B89" s="89" t="s">
        <v>973</v>
      </c>
      <c r="C89" s="90"/>
      <c r="D89" s="90"/>
      <c r="E89" s="90"/>
      <c r="F89" s="90"/>
      <c r="G89" s="90"/>
      <c r="H89" s="90"/>
      <c r="I89" s="87"/>
      <c r="J89" s="88"/>
      <c r="K89" s="303">
        <v>0.05</v>
      </c>
      <c r="L89" s="864">
        <f>N83*K89</f>
        <v>2120186.8806500034</v>
      </c>
      <c r="M89" s="865"/>
      <c r="N89" s="51"/>
    </row>
    <row r="90" spans="1:14" ht="15.75" thickBot="1">
      <c r="B90" s="91" t="s">
        <v>974</v>
      </c>
      <c r="C90" s="92"/>
      <c r="D90" s="92"/>
      <c r="E90" s="92"/>
      <c r="F90" s="92"/>
      <c r="G90" s="92"/>
      <c r="H90" s="92"/>
      <c r="I90" s="93"/>
      <c r="J90" s="94"/>
      <c r="K90" s="304">
        <v>0.05</v>
      </c>
      <c r="L90" s="866">
        <f>N83*K90</f>
        <v>2120186.8806500034</v>
      </c>
      <c r="M90" s="867"/>
      <c r="N90" s="51"/>
    </row>
    <row r="91" spans="1:14" ht="15.75" thickBot="1">
      <c r="B91" s="829" t="s">
        <v>953</v>
      </c>
      <c r="C91" s="830"/>
      <c r="D91" s="830"/>
      <c r="E91" s="830"/>
      <c r="F91" s="830"/>
      <c r="G91" s="830"/>
      <c r="H91" s="830"/>
      <c r="I91" s="830"/>
      <c r="J91" s="830"/>
      <c r="K91" s="830"/>
      <c r="L91" s="830"/>
      <c r="M91" s="831"/>
      <c r="N91" s="52">
        <f>L88+L89+L90</f>
        <v>12721121.283900019</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55124858.896900088</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5"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3"/>
      <c r="C1" s="935"/>
      <c r="D1" s="936"/>
      <c r="E1" s="936"/>
      <c r="F1" s="936"/>
      <c r="G1" s="936"/>
      <c r="H1" s="936"/>
      <c r="I1" s="936"/>
      <c r="J1" s="937"/>
      <c r="K1" s="938" t="s">
        <v>933</v>
      </c>
      <c r="L1" s="940" t="s">
        <v>2198</v>
      </c>
      <c r="M1" s="941"/>
      <c r="N1" s="942"/>
    </row>
    <row r="2" spans="2:14" ht="27" customHeight="1">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 customHeight="1" thickBot="1">
      <c r="A31" t="s">
        <v>1845</v>
      </c>
      <c r="B31" s="80" t="s">
        <v>1102</v>
      </c>
      <c r="C31" s="81" t="s">
        <v>1655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99" t="s">
        <v>944</v>
      </c>
      <c r="C35" s="900"/>
      <c r="D35" s="900"/>
      <c r="E35" s="900"/>
      <c r="F35" s="900"/>
      <c r="G35" s="900"/>
      <c r="H35" s="901"/>
      <c r="I35" s="902" t="s">
        <v>948</v>
      </c>
      <c r="J35" s="903"/>
      <c r="K35" s="69" t="s">
        <v>949</v>
      </c>
      <c r="L35" s="904" t="s">
        <v>950</v>
      </c>
      <c r="M35" s="901"/>
      <c r="N35" s="70" t="s">
        <v>951</v>
      </c>
    </row>
    <row r="36" spans="1:16">
      <c r="A36" s="113" t="s">
        <v>121</v>
      </c>
      <c r="B36" s="878" t="str">
        <f>VLOOKUP(A36,EQUIPOS!A6:D154,3,FALSE)</f>
        <v>Bomba eléctrica para accionar la celda</v>
      </c>
      <c r="C36" s="879"/>
      <c r="D36" s="879"/>
      <c r="E36" s="879"/>
      <c r="F36" s="879"/>
      <c r="G36" s="879"/>
      <c r="H36" s="880"/>
      <c r="I36" s="266"/>
      <c r="J36" s="267"/>
      <c r="K36" s="268">
        <f>VLOOKUP(A36,EQUIPOS!A6:D163,4,FALSE)</f>
        <v>40577.910686797775</v>
      </c>
      <c r="L36" s="269"/>
      <c r="M36" s="270">
        <v>0.01</v>
      </c>
      <c r="N36" s="271">
        <f>K36/M36</f>
        <v>4057791.0686797774</v>
      </c>
    </row>
    <row r="37" spans="1:16">
      <c r="A37" s="113" t="s">
        <v>217</v>
      </c>
      <c r="B37" s="878" t="str">
        <f>VLOOKUP(A37,EQUIPOS!A7:D154,3,FALSE)</f>
        <v>Equipo de soldadura y de acetileno (incluye soldadura)</v>
      </c>
      <c r="C37" s="879"/>
      <c r="D37" s="879"/>
      <c r="E37" s="879"/>
      <c r="F37" s="879"/>
      <c r="G37" s="879"/>
      <c r="H37" s="880"/>
      <c r="I37" s="420"/>
      <c r="J37" s="421"/>
      <c r="K37" s="268">
        <f>VLOOKUP(A37,EQUIPOS!A7:D164,4,FALSE)</f>
        <v>30173.31820300348</v>
      </c>
      <c r="L37" s="334"/>
      <c r="M37" s="335">
        <v>0.01</v>
      </c>
      <c r="N37" s="271">
        <f>K37/M37</f>
        <v>3017331.8203003481</v>
      </c>
    </row>
    <row r="38" spans="1:16">
      <c r="A38" s="113" t="s">
        <v>255</v>
      </c>
      <c r="B38" s="878" t="str">
        <f>VLOOKUP(A38,EQUIPOS!A8:D154,3,FALSE)</f>
        <v>Manómetro cable de acero para bajar la celda</v>
      </c>
      <c r="C38" s="879"/>
      <c r="D38" s="879"/>
      <c r="E38" s="879"/>
      <c r="F38" s="879"/>
      <c r="G38" s="879"/>
      <c r="H38" s="880"/>
      <c r="I38" s="420"/>
      <c r="J38" s="421"/>
      <c r="K38" s="268">
        <f>VLOOKUP(A38,EQUIPOS!A8:D165,4,FALSE)</f>
        <v>602975.81122159376</v>
      </c>
      <c r="L38" s="334"/>
      <c r="M38" s="335">
        <v>1</v>
      </c>
      <c r="N38" s="271">
        <f>K38/M38</f>
        <v>602975.81122159376</v>
      </c>
    </row>
    <row r="39" spans="1:16">
      <c r="A39" s="113"/>
      <c r="B39" s="878"/>
      <c r="C39" s="879"/>
      <c r="D39" s="879"/>
      <c r="E39" s="879"/>
      <c r="F39" s="879"/>
      <c r="G39" s="879"/>
      <c r="H39" s="880"/>
      <c r="I39" s="420"/>
      <c r="J39" s="421"/>
      <c r="K39" s="268"/>
      <c r="L39" s="334"/>
      <c r="M39" s="335"/>
      <c r="N39" s="271"/>
    </row>
    <row r="40" spans="1:16">
      <c r="A40" s="113"/>
      <c r="B40" s="878"/>
      <c r="C40" s="879"/>
      <c r="D40" s="879"/>
      <c r="E40" s="879"/>
      <c r="F40" s="879"/>
      <c r="G40" s="879"/>
      <c r="H40" s="880"/>
      <c r="I40" s="327"/>
      <c r="J40" s="329"/>
      <c r="K40" s="268"/>
      <c r="L40" s="422"/>
      <c r="M40" s="423"/>
      <c r="N40" s="271"/>
    </row>
    <row r="41" spans="1:16">
      <c r="B41" s="878"/>
      <c r="C41" s="879"/>
      <c r="D41" s="879"/>
      <c r="E41" s="879"/>
      <c r="F41" s="879"/>
      <c r="G41" s="879"/>
      <c r="H41" s="880"/>
      <c r="I41" s="36"/>
      <c r="J41" s="37"/>
      <c r="K41" s="268"/>
      <c r="L41" s="275"/>
      <c r="M41" s="276"/>
      <c r="N41" s="271"/>
    </row>
    <row r="42" spans="1:16">
      <c r="B42" s="319"/>
      <c r="C42" s="320"/>
      <c r="D42" s="320"/>
      <c r="E42" s="320"/>
      <c r="F42" s="322"/>
      <c r="G42" s="322"/>
      <c r="H42" s="125"/>
      <c r="I42" s="36"/>
      <c r="J42" s="37"/>
      <c r="K42" s="437"/>
      <c r="L42" s="275"/>
      <c r="M42" s="276"/>
      <c r="N42" s="272"/>
    </row>
    <row r="43" spans="1:16">
      <c r="B43" s="886" t="s">
        <v>952</v>
      </c>
      <c r="C43" s="887"/>
      <c r="D43" s="887"/>
      <c r="E43" s="38"/>
      <c r="F43" s="39"/>
      <c r="G43" s="39"/>
      <c r="H43" s="40"/>
      <c r="I43" s="36"/>
      <c r="J43" s="37"/>
      <c r="K43" s="278"/>
      <c r="L43" s="275"/>
      <c r="M43" s="400">
        <v>0.01</v>
      </c>
      <c r="N43" s="343">
        <f>N81*M43</f>
        <v>6998.5517413614798</v>
      </c>
    </row>
    <row r="44" spans="1:16" ht="15.75" thickBot="1">
      <c r="B44" s="878"/>
      <c r="C44" s="879"/>
      <c r="D44" s="879"/>
      <c r="E44" s="879"/>
      <c r="F44" s="879"/>
      <c r="G44" s="879"/>
      <c r="H44" s="880"/>
      <c r="I44" s="888"/>
      <c r="J44" s="889"/>
      <c r="K44" s="41"/>
      <c r="L44" s="890"/>
      <c r="M44" s="891"/>
      <c r="N44" s="105"/>
    </row>
    <row r="45" spans="1:16" ht="15.75" thickBot="1">
      <c r="B45" s="829" t="s">
        <v>953</v>
      </c>
      <c r="C45" s="830"/>
      <c r="D45" s="830"/>
      <c r="E45" s="830"/>
      <c r="F45" s="830"/>
      <c r="G45" s="830"/>
      <c r="H45" s="830"/>
      <c r="I45" s="830"/>
      <c r="J45" s="830"/>
      <c r="K45" s="830"/>
      <c r="L45" s="830"/>
      <c r="M45" s="831"/>
      <c r="N45" s="393">
        <f>SUM(N36:N44)</f>
        <v>7685097.2519430816</v>
      </c>
      <c r="P45" s="114"/>
    </row>
    <row r="46" spans="1:16">
      <c r="B46" s="279"/>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4" t="s">
        <v>944</v>
      </c>
      <c r="C49" s="875"/>
      <c r="D49" s="875"/>
      <c r="E49" s="875"/>
      <c r="F49" s="875"/>
      <c r="G49" s="875"/>
      <c r="H49" s="875"/>
      <c r="I49" s="909"/>
      <c r="J49" s="314" t="s">
        <v>945</v>
      </c>
      <c r="K49" s="85" t="s">
        <v>946</v>
      </c>
      <c r="L49" s="910" t="s">
        <v>955</v>
      </c>
      <c r="M49" s="909"/>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13877497.493721539</v>
      </c>
      <c r="N50" s="271">
        <f t="shared" ref="N50:N55" si="0">K50*M50</f>
        <v>13877497.493721539</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80064.207314583778</v>
      </c>
      <c r="N51" s="271">
        <f t="shared" si="0"/>
        <v>2401926.2194375135</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1343431.28963414</v>
      </c>
      <c r="N52" s="271">
        <f t="shared" si="0"/>
        <v>2686862.57926828</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834776.24036829802</v>
      </c>
      <c r="N53" s="271">
        <f t="shared" si="0"/>
        <v>4173881.2018414903</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6121.7670395690975</v>
      </c>
      <c r="N54" s="271">
        <f t="shared" si="0"/>
        <v>367306.02237414586</v>
      </c>
    </row>
    <row r="55" spans="1:14">
      <c r="A55" s="161" t="s">
        <v>734</v>
      </c>
      <c r="B55" s="43" t="str">
        <f>VLOOKUP(A55,MATERIALES!A8:D373,3,FALSE)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38677.928498630346</v>
      </c>
      <c r="N55" s="271">
        <f t="shared" si="0"/>
        <v>464135.14198356413</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9" t="s">
        <v>953</v>
      </c>
      <c r="C58" s="830"/>
      <c r="D58" s="830"/>
      <c r="E58" s="830"/>
      <c r="F58" s="830"/>
      <c r="G58" s="830"/>
      <c r="H58" s="830"/>
      <c r="I58" s="830"/>
      <c r="J58" s="830"/>
      <c r="K58" s="830"/>
      <c r="L58" s="830"/>
      <c r="M58" s="831"/>
      <c r="N58" s="393">
        <f>SUM(N50:N57)</f>
        <v>23971608.65862653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15" t="s">
        <v>961</v>
      </c>
      <c r="M62" s="894"/>
      <c r="N62" s="76" t="s">
        <v>951</v>
      </c>
    </row>
    <row r="63" spans="1:14">
      <c r="A63" t="s">
        <v>1399</v>
      </c>
      <c r="B63" s="46" t="str">
        <f>VLOOKUP(A63,TRANSPORTE!A5:D117,3,FALSE)</f>
        <v>Pasajes aéreos</v>
      </c>
      <c r="C63" s="316"/>
      <c r="D63" s="316"/>
      <c r="E63" s="316"/>
      <c r="F63" s="316"/>
      <c r="G63" s="316"/>
      <c r="H63" s="310" t="s">
        <v>945</v>
      </c>
      <c r="I63" s="278">
        <v>3</v>
      </c>
      <c r="J63" s="285">
        <v>1</v>
      </c>
      <c r="K63" s="278">
        <f>I63*J63</f>
        <v>3</v>
      </c>
      <c r="L63" s="916">
        <f>VLOOKUP(A63,TRANSPORTE!A5:D117,4,FALSE)</f>
        <v>459175.13643507659</v>
      </c>
      <c r="M63" s="917"/>
      <c r="N63" s="286">
        <f>K63*L63</f>
        <v>1377525.4093052298</v>
      </c>
    </row>
    <row r="64" spans="1:14">
      <c r="A64" t="s">
        <v>1400</v>
      </c>
      <c r="B64" s="46" t="str">
        <f>VLOOKUP(A64,TRANSPORTE!A6:D117,3,FALSE)</f>
        <v>Transporte de tubos. celdas, etc.</v>
      </c>
      <c r="C64" s="47"/>
      <c r="D64" s="47"/>
      <c r="E64" s="47"/>
      <c r="F64" s="47"/>
      <c r="G64" s="47"/>
      <c r="H64" s="310" t="s">
        <v>1468</v>
      </c>
      <c r="I64" s="278">
        <v>1</v>
      </c>
      <c r="J64" s="285">
        <v>1</v>
      </c>
      <c r="K64" s="278">
        <f>I64*J64</f>
        <v>1</v>
      </c>
      <c r="L64" s="916">
        <f>VLOOKUP(A64,TRANSPORTE!A6:D117,4,FALSE)</f>
        <v>808602.51543680148</v>
      </c>
      <c r="M64" s="917"/>
      <c r="N64" s="286">
        <f>K64*L64</f>
        <v>808602.51543680148</v>
      </c>
    </row>
    <row r="65" spans="1:15">
      <c r="A65" t="s">
        <v>1402</v>
      </c>
      <c r="B65" s="46" t="str">
        <f>VLOOKUP(A65,TRANSPORTE!A6:D117,3,FALSE)</f>
        <v>Transporte de personal de montaje</v>
      </c>
      <c r="C65" s="47"/>
      <c r="D65" s="47"/>
      <c r="E65" s="47"/>
      <c r="F65" s="47"/>
      <c r="G65" s="47"/>
      <c r="H65" s="310" t="s">
        <v>1468</v>
      </c>
      <c r="I65" s="278">
        <v>8</v>
      </c>
      <c r="J65" s="285">
        <v>1</v>
      </c>
      <c r="K65" s="278">
        <f>I65*J65</f>
        <v>8</v>
      </c>
      <c r="L65" s="916">
        <f>VLOOKUP(A65,TRANSPORTE!A6:D118,4,FALSE)</f>
        <v>94930.590004555153</v>
      </c>
      <c r="M65" s="917"/>
      <c r="N65" s="286">
        <f>K65*L65</f>
        <v>759444.72003644123</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907"/>
      <c r="M67" s="908"/>
      <c r="N67" s="127"/>
    </row>
    <row r="68" spans="1:15" ht="15.75" thickBot="1">
      <c r="B68" s="918" t="s">
        <v>953</v>
      </c>
      <c r="C68" s="872"/>
      <c r="D68" s="872"/>
      <c r="E68" s="872"/>
      <c r="F68" s="872"/>
      <c r="G68" s="872"/>
      <c r="H68" s="872"/>
      <c r="I68" s="872"/>
      <c r="J68" s="872"/>
      <c r="K68" s="872"/>
      <c r="L68" s="872"/>
      <c r="M68" s="873"/>
      <c r="N68" s="104">
        <f>SUM(N63:N67)</f>
        <v>2945572.6447784724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8" t="s">
        <v>963</v>
      </c>
      <c r="C72" s="869"/>
      <c r="D72" s="869"/>
      <c r="E72" s="869"/>
      <c r="F72" s="869"/>
      <c r="G72" s="869"/>
      <c r="H72" s="869"/>
      <c r="I72" s="73" t="s">
        <v>964</v>
      </c>
      <c r="J72" s="75" t="s">
        <v>1410</v>
      </c>
      <c r="K72" s="74" t="s">
        <v>966</v>
      </c>
      <c r="L72" s="870" t="s">
        <v>950</v>
      </c>
      <c r="M72" s="871"/>
      <c r="N72" s="98" t="s">
        <v>951</v>
      </c>
    </row>
    <row r="73" spans="1:15">
      <c r="A73" s="162" t="s">
        <v>6</v>
      </c>
      <c r="B73" s="49" t="str">
        <f>VLOOKUP(A73,'MANO DE OBRA'!A8:D68,3,FALSE)</f>
        <v xml:space="preserve">Obrero </v>
      </c>
      <c r="C73" s="47"/>
      <c r="D73" s="47"/>
      <c r="E73" s="47"/>
      <c r="F73" s="47"/>
      <c r="G73" s="47"/>
      <c r="H73" s="47"/>
      <c r="I73" s="291">
        <f t="shared" ref="I73:I76" si="1">K73/J73*100</f>
        <v>33832.699999999997</v>
      </c>
      <c r="J73" s="292">
        <v>185</v>
      </c>
      <c r="K73" s="293">
        <f>VLOOKUP(A73,'MANO DE OBRA'!A8:D99,4,FALSE)</f>
        <v>62590.494999999995</v>
      </c>
      <c r="L73" s="50"/>
      <c r="M73" s="433">
        <v>1</v>
      </c>
      <c r="N73" s="394">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1">
        <f t="shared" si="1"/>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1"/>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905"/>
      <c r="C80" s="906"/>
      <c r="D80" s="906"/>
      <c r="E80" s="906"/>
      <c r="F80" s="906"/>
      <c r="G80" s="906"/>
      <c r="H80" s="906"/>
      <c r="I80" s="44"/>
      <c r="J80" s="44"/>
      <c r="K80" s="44"/>
      <c r="L80" s="984"/>
      <c r="M80" s="985"/>
      <c r="N80" s="45"/>
    </row>
    <row r="81" spans="1:14" ht="15.75" thickBot="1">
      <c r="B81" s="829" t="s">
        <v>953</v>
      </c>
      <c r="C81" s="830"/>
      <c r="D81" s="830"/>
      <c r="E81" s="830"/>
      <c r="F81" s="830"/>
      <c r="G81" s="830"/>
      <c r="H81" s="830"/>
      <c r="I81" s="872"/>
      <c r="J81" s="872"/>
      <c r="K81" s="872"/>
      <c r="L81" s="872"/>
      <c r="M81" s="873"/>
      <c r="N81" s="300">
        <f>SUM(N73:N80)</f>
        <v>699855.17413614795</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N45+N58+N68+N81</f>
        <v>35302133.72948423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7060426.7458968461</v>
      </c>
      <c r="M88" s="865"/>
      <c r="N88" s="51"/>
    </row>
    <row r="89" spans="1:14">
      <c r="B89" s="89" t="s">
        <v>973</v>
      </c>
      <c r="C89" s="90"/>
      <c r="D89" s="90"/>
      <c r="E89" s="90"/>
      <c r="F89" s="90"/>
      <c r="G89" s="90"/>
      <c r="H89" s="90"/>
      <c r="I89" s="87"/>
      <c r="J89" s="88"/>
      <c r="K89" s="303">
        <v>0.05</v>
      </c>
      <c r="L89" s="864">
        <f>N83*K89</f>
        <v>1765106.6864742115</v>
      </c>
      <c r="M89" s="865"/>
      <c r="N89" s="51"/>
    </row>
    <row r="90" spans="1:14" ht="15.75" thickBot="1">
      <c r="B90" s="91" t="s">
        <v>974</v>
      </c>
      <c r="C90" s="92"/>
      <c r="D90" s="92"/>
      <c r="E90" s="92"/>
      <c r="F90" s="92"/>
      <c r="G90" s="92"/>
      <c r="H90" s="92"/>
      <c r="I90" s="93"/>
      <c r="J90" s="94"/>
      <c r="K90" s="304">
        <v>0.05</v>
      </c>
      <c r="L90" s="866">
        <f>N83*K90</f>
        <v>1765106.6864742115</v>
      </c>
      <c r="M90" s="867"/>
      <c r="N90" s="51"/>
    </row>
    <row r="91" spans="1:14" ht="15.75" thickBot="1">
      <c r="B91" s="829" t="s">
        <v>953</v>
      </c>
      <c r="C91" s="830"/>
      <c r="D91" s="830"/>
      <c r="E91" s="830"/>
      <c r="F91" s="830"/>
      <c r="G91" s="830"/>
      <c r="H91" s="830"/>
      <c r="I91" s="830"/>
      <c r="J91" s="830"/>
      <c r="K91" s="830"/>
      <c r="L91" s="830"/>
      <c r="M91" s="831"/>
      <c r="N91" s="52">
        <f>L88+L89+L90</f>
        <v>10590640.118845269</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45892773.848329499</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3"/>
      <c r="C1" s="935"/>
      <c r="D1" s="936"/>
      <c r="E1" s="936"/>
      <c r="F1" s="936"/>
      <c r="G1" s="936"/>
      <c r="H1" s="936"/>
      <c r="I1" s="936"/>
      <c r="J1" s="937"/>
      <c r="K1" s="938" t="s">
        <v>933</v>
      </c>
      <c r="L1" s="940" t="s">
        <v>2198</v>
      </c>
      <c r="M1" s="941"/>
      <c r="N1" s="942"/>
    </row>
    <row r="2" spans="2:14" ht="22.5" customHeight="1">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7.25" customHeight="1" thickBot="1">
      <c r="A31" t="s">
        <v>1845</v>
      </c>
      <c r="B31" s="80" t="s">
        <v>1103</v>
      </c>
      <c r="C31" s="81" t="s">
        <v>2098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259</v>
      </c>
      <c r="B36" s="878" t="str">
        <f>VLOOKUP(A36,EQUIPOS!A6:D154,3,FALSE)</f>
        <v>Montacargas</v>
      </c>
      <c r="C36" s="879"/>
      <c r="D36" s="879"/>
      <c r="E36" s="879"/>
      <c r="F36" s="879"/>
      <c r="G36" s="879"/>
      <c r="H36" s="880"/>
      <c r="I36" s="266"/>
      <c r="J36" s="267"/>
      <c r="K36" s="268">
        <f>VLOOKUP(A36,EQUIPOS!A6:D163,4,FALSE)</f>
        <v>71812.497323148273</v>
      </c>
      <c r="L36" s="269"/>
      <c r="M36" s="335">
        <v>1.5</v>
      </c>
      <c r="N36" s="271">
        <f>K36/M36</f>
        <v>47874.998215432184</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2975.4018634534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50850.400078885585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404</v>
      </c>
      <c r="B48" s="43" t="str">
        <f>VLOOKUP(A48,MATERIALES!A5:D373,3,FALSE)</f>
        <v>Camisa metálica en acero A-37</v>
      </c>
      <c r="C48" s="280"/>
      <c r="D48" s="280"/>
      <c r="E48" s="280"/>
      <c r="F48" s="280"/>
      <c r="G48" s="280"/>
      <c r="H48" s="280"/>
      <c r="I48" s="267"/>
      <c r="J48" s="223" t="str">
        <f>VLOOKUP(A48,MATERIALES!A4:D640,2,FALSE)</f>
        <v>kg</v>
      </c>
      <c r="K48" s="281">
        <v>313.2010795996344</v>
      </c>
      <c r="L48" s="266"/>
      <c r="M48" s="401">
        <f>VLOOKUP(A48,MATERIALES!A5:D396,4,FALSE)</f>
        <v>10296.207817922434</v>
      </c>
      <c r="N48" s="271">
        <f>K48*M48</f>
        <v>3224783.4043555022</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3224783.4043555022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2" t="s">
        <v>19</v>
      </c>
      <c r="B71" s="49" t="str">
        <f>VLOOKUP(A71,'MANO DE OBRA'!A8:D68,3,FALSE)</f>
        <v>Obrero (8)</v>
      </c>
      <c r="C71" s="47"/>
      <c r="D71" s="47"/>
      <c r="E71" s="47"/>
      <c r="F71" s="47"/>
      <c r="G71" s="47"/>
      <c r="H71" s="47"/>
      <c r="I71" s="291">
        <f>K71/J71*100</f>
        <v>270661.59999999998</v>
      </c>
      <c r="J71" s="292">
        <v>185</v>
      </c>
      <c r="K71" s="293">
        <f>VLOOKUP(A71,'MANO DE OBRA'!A8:D99,4,FALSE)</f>
        <v>500723.95999999996</v>
      </c>
      <c r="L71" s="50"/>
      <c r="M71" s="433">
        <v>12</v>
      </c>
      <c r="N71" s="394">
        <f>K71/M71</f>
        <v>41726.996666666666</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1">
        <v>12</v>
      </c>
      <c r="N72" s="394">
        <f>K72/M72</f>
        <v>17781.040602401332</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59508.037269067994</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3335141.8417034559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667028.3683406912</v>
      </c>
      <c r="M84" s="865"/>
      <c r="N84" s="51"/>
    </row>
    <row r="85" spans="1:14">
      <c r="B85" s="89" t="s">
        <v>973</v>
      </c>
      <c r="C85" s="90"/>
      <c r="D85" s="90"/>
      <c r="E85" s="90"/>
      <c r="F85" s="90"/>
      <c r="G85" s="90"/>
      <c r="H85" s="90"/>
      <c r="I85" s="87"/>
      <c r="J85" s="88"/>
      <c r="K85" s="303">
        <v>0.05</v>
      </c>
      <c r="L85" s="864">
        <f>N79*K85</f>
        <v>166757.0920851728</v>
      </c>
      <c r="M85" s="865"/>
      <c r="N85" s="51"/>
    </row>
    <row r="86" spans="1:14" ht="15.75" thickBot="1">
      <c r="B86" s="91" t="s">
        <v>974</v>
      </c>
      <c r="C86" s="92"/>
      <c r="D86" s="92"/>
      <c r="E86" s="92"/>
      <c r="F86" s="92"/>
      <c r="G86" s="92"/>
      <c r="H86" s="92"/>
      <c r="I86" s="93"/>
      <c r="J86" s="94"/>
      <c r="K86" s="304">
        <v>0.05</v>
      </c>
      <c r="L86" s="866">
        <f>N79*K86</f>
        <v>166757.0920851728</v>
      </c>
      <c r="M86" s="867"/>
      <c r="N86" s="51"/>
    </row>
    <row r="87" spans="1:14" ht="15.75" thickBot="1">
      <c r="B87" s="829" t="s">
        <v>953</v>
      </c>
      <c r="C87" s="830"/>
      <c r="D87" s="830"/>
      <c r="E87" s="830"/>
      <c r="F87" s="830"/>
      <c r="G87" s="830"/>
      <c r="H87" s="830"/>
      <c r="I87" s="830"/>
      <c r="J87" s="830"/>
      <c r="K87" s="830"/>
      <c r="L87" s="830"/>
      <c r="M87" s="831"/>
      <c r="N87" s="52">
        <f>L84+L85+L86</f>
        <v>1000542.5525110367</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4335684.3942144923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7.25" customHeight="1" thickBot="1">
      <c r="A31" t="s">
        <v>1845</v>
      </c>
      <c r="B31" s="80" t="s">
        <v>1656</v>
      </c>
      <c r="C31" s="81" t="s">
        <v>2099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267</v>
      </c>
      <c r="B36" s="878" t="str">
        <f>VLOOKUP(A36,EQUIPOS!A6:D154,3,FALSE)</f>
        <v>Motobomba de concreto</v>
      </c>
      <c r="C36" s="879"/>
      <c r="D36" s="879"/>
      <c r="E36" s="879"/>
      <c r="F36" s="879"/>
      <c r="G36" s="879"/>
      <c r="H36" s="880"/>
      <c r="I36" s="266"/>
      <c r="J36" s="267"/>
      <c r="K36" s="268">
        <f>VLOOKUP(A36,EQUIPOS!A6:D163,4,FALSE)</f>
        <v>91757.188664155547</v>
      </c>
      <c r="L36" s="269"/>
      <c r="M36" s="335">
        <v>2.5</v>
      </c>
      <c r="N36" s="271">
        <f>K36/M36</f>
        <v>36702.875465662219</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36702.875465662219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46.758679657867084</v>
      </c>
      <c r="L48" s="266"/>
      <c r="M48" s="401">
        <f>VLOOKUP(A48,MATERIALES!A5:D396,4,FALSE)</f>
        <v>2968.2267658959008</v>
      </c>
      <c r="N48" s="271">
        <f>K48*M48</f>
        <v>138790.36449843325</v>
      </c>
    </row>
    <row r="49" spans="1:14">
      <c r="A49" s="161" t="s">
        <v>832</v>
      </c>
      <c r="B49" s="43" t="str">
        <f>VLOOKUP(A49,MATERIALES!A6:D373,3,FALSE)</f>
        <v>Concreto Resistencia  21 (Mpa)</v>
      </c>
      <c r="C49" s="424"/>
      <c r="D49" s="424"/>
      <c r="E49" s="424"/>
      <c r="F49" s="424"/>
      <c r="G49" s="424"/>
      <c r="H49" s="424"/>
      <c r="I49" s="421"/>
      <c r="J49" s="223" t="str">
        <f>VLOOKUP(A49,MATERIALES!A5:D641,2,FALSE)</f>
        <v>m3</v>
      </c>
      <c r="K49" s="281">
        <v>0.66798113796952974</v>
      </c>
      <c r="L49" s="420"/>
      <c r="M49" s="401">
        <f>VLOOKUP(A49,MATERIALES!A6:D397,4,FALSE)</f>
        <v>395797.57147273835</v>
      </c>
      <c r="N49" s="271">
        <f>K49*M49</f>
        <v>264385.31219793606</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403175.67669636931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1256</v>
      </c>
      <c r="B60" s="46" t="str">
        <f>VLOOKUP(A60,TRANSPORTE!A2:D117,3,FALSE)</f>
        <v>Transporte de material de excavación</v>
      </c>
      <c r="C60" s="316"/>
      <c r="D60" s="316"/>
      <c r="E60" s="316"/>
      <c r="F60" s="316"/>
      <c r="G60" s="316"/>
      <c r="H60" s="310" t="s">
        <v>339</v>
      </c>
      <c r="I60" s="278">
        <v>0.86837547936038872</v>
      </c>
      <c r="J60" s="285">
        <v>1</v>
      </c>
      <c r="K60" s="278">
        <f>I60*J60</f>
        <v>0.86837547936038872</v>
      </c>
      <c r="L60" s="916">
        <f>VLOOKUP(A60,TRANSPORTE!A2:D117,4,FALSE)</f>
        <v>1417.5203733168512</v>
      </c>
      <c r="M60" s="917"/>
      <c r="N60" s="286">
        <f>K60*L60</f>
        <v>1230.9399336821377</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1230.9399336821377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2"/>
      <c r="B71" s="49"/>
      <c r="C71" s="47"/>
      <c r="D71" s="47"/>
      <c r="E71" s="47"/>
      <c r="F71" s="47"/>
      <c r="G71" s="47"/>
      <c r="H71" s="47"/>
      <c r="I71" s="291"/>
      <c r="J71" s="292"/>
      <c r="K71" s="293"/>
      <c r="L71" s="50"/>
      <c r="M71" s="433"/>
      <c r="N71" s="394"/>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441109.49209571368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88221.898419142744</v>
      </c>
      <c r="M84" s="865"/>
      <c r="N84" s="51"/>
    </row>
    <row r="85" spans="1:14">
      <c r="B85" s="89" t="s">
        <v>973</v>
      </c>
      <c r="C85" s="90"/>
      <c r="D85" s="90"/>
      <c r="E85" s="90"/>
      <c r="F85" s="90"/>
      <c r="G85" s="90"/>
      <c r="H85" s="90"/>
      <c r="I85" s="87"/>
      <c r="J85" s="88"/>
      <c r="K85" s="303">
        <v>0.05</v>
      </c>
      <c r="L85" s="864">
        <f>N79*K85</f>
        <v>22055.474604785686</v>
      </c>
      <c r="M85" s="865"/>
      <c r="N85" s="51"/>
    </row>
    <row r="86" spans="1:14" ht="15.75" thickBot="1">
      <c r="B86" s="91" t="s">
        <v>974</v>
      </c>
      <c r="C86" s="92"/>
      <c r="D86" s="92"/>
      <c r="E86" s="92"/>
      <c r="F86" s="92"/>
      <c r="G86" s="92"/>
      <c r="H86" s="92"/>
      <c r="I86" s="93"/>
      <c r="J86" s="94"/>
      <c r="K86" s="304">
        <v>0.05</v>
      </c>
      <c r="L86" s="866">
        <f>N79*K86</f>
        <v>22055.474604785686</v>
      </c>
      <c r="M86" s="867"/>
      <c r="N86" s="51"/>
    </row>
    <row r="87" spans="1:14" ht="15.75" thickBot="1">
      <c r="B87" s="829" t="s">
        <v>953</v>
      </c>
      <c r="C87" s="830"/>
      <c r="D87" s="830"/>
      <c r="E87" s="830"/>
      <c r="F87" s="830"/>
      <c r="G87" s="830"/>
      <c r="H87" s="830"/>
      <c r="I87" s="830"/>
      <c r="J87" s="830"/>
      <c r="K87" s="830"/>
      <c r="L87" s="830"/>
      <c r="M87" s="831"/>
      <c r="N87" s="52">
        <f>L84+L85+L86</f>
        <v>132332.84762871411</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573442.33972442779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3"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21.75" customHeight="1" thickBot="1">
      <c r="A31" t="s">
        <v>1845</v>
      </c>
      <c r="B31" s="80" t="s">
        <v>1104</v>
      </c>
      <c r="C31" s="81" t="s">
        <v>2100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121</v>
      </c>
      <c r="B36" s="878" t="str">
        <f>VLOOKUP(A36,EQUIPOS!A6:D154,3,FALSE)</f>
        <v>Bomba eléctrica para accionar la celda</v>
      </c>
      <c r="C36" s="879"/>
      <c r="D36" s="879"/>
      <c r="E36" s="879"/>
      <c r="F36" s="879"/>
      <c r="G36" s="879"/>
      <c r="H36" s="880"/>
      <c r="I36" s="266"/>
      <c r="J36" s="267"/>
      <c r="K36" s="268">
        <f>VLOOKUP(A36,EQUIPOS!A6:D163,4,FALSE)</f>
        <v>40577.910686797775</v>
      </c>
      <c r="L36" s="269"/>
      <c r="M36" s="270">
        <v>0.01</v>
      </c>
      <c r="N36" s="271">
        <f t="shared" ref="N36:N41" si="0">K36/M36</f>
        <v>4057791.0686797774</v>
      </c>
    </row>
    <row r="37" spans="1:14">
      <c r="A37" s="113" t="s">
        <v>192</v>
      </c>
      <c r="B37" s="878" t="str">
        <f>VLOOKUP(A37,EQUIPOS!A7:D154,3,FALSE)</f>
        <v>Equipo de acarreo interno</v>
      </c>
      <c r="C37" s="879"/>
      <c r="D37" s="879"/>
      <c r="E37" s="879"/>
      <c r="F37" s="879"/>
      <c r="G37" s="879"/>
      <c r="H37" s="880"/>
      <c r="I37" s="420"/>
      <c r="J37" s="421"/>
      <c r="K37" s="268">
        <f>VLOOKUP(A37,EQUIPOS!A7:D164,4,FALSE)</f>
        <v>61472.073137060557</v>
      </c>
      <c r="L37" s="334"/>
      <c r="M37" s="335">
        <v>0.05</v>
      </c>
      <c r="N37" s="271">
        <f t="shared" si="0"/>
        <v>1229441.4627412111</v>
      </c>
    </row>
    <row r="38" spans="1:14">
      <c r="A38" s="113" t="s">
        <v>214</v>
      </c>
      <c r="B38" s="878" t="str">
        <f>VLOOKUP(A38,EQUIPOS!A8:D154,3,FALSE)</f>
        <v>Equipo de oxigeno y soldadura</v>
      </c>
      <c r="C38" s="879"/>
      <c r="D38" s="879"/>
      <c r="E38" s="879"/>
      <c r="F38" s="879"/>
      <c r="G38" s="879"/>
      <c r="H38" s="880"/>
      <c r="I38" s="420"/>
      <c r="J38" s="421"/>
      <c r="K38" s="437">
        <f>VLOOKUP(A38,EQUIPOS!A8:D165,4,FALSE)</f>
        <v>8323.6739870354431</v>
      </c>
      <c r="L38" s="334"/>
      <c r="M38" s="335">
        <v>0.01</v>
      </c>
      <c r="N38" s="271">
        <f t="shared" si="0"/>
        <v>832367.39870354428</v>
      </c>
    </row>
    <row r="39" spans="1:14">
      <c r="A39" s="113" t="s">
        <v>248</v>
      </c>
      <c r="B39" s="878" t="str">
        <f>VLOOKUP(A39,EQUIPOS!A9:D154,3,FALSE)</f>
        <v>Grúa telescópica de 50 Ton.</v>
      </c>
      <c r="C39" s="879"/>
      <c r="D39" s="879"/>
      <c r="E39" s="879"/>
      <c r="F39" s="879"/>
      <c r="G39" s="879"/>
      <c r="H39" s="880"/>
      <c r="I39" s="420"/>
      <c r="J39" s="421"/>
      <c r="K39" s="437">
        <f>VLOOKUP(A39,EQUIPOS!A9:D166,4,FALSE)</f>
        <v>390172.21814228635</v>
      </c>
      <c r="L39" s="334"/>
      <c r="M39" s="335">
        <v>0.04</v>
      </c>
      <c r="N39" s="271">
        <f t="shared" si="0"/>
        <v>9754305.4535571579</v>
      </c>
    </row>
    <row r="40" spans="1:14">
      <c r="A40" s="113" t="s">
        <v>255</v>
      </c>
      <c r="B40" s="878" t="str">
        <f>VLOOKUP(A40,EQUIPOS!A10:D154,3,FALSE)</f>
        <v>Manómetro cable de acero para bajar la celda</v>
      </c>
      <c r="C40" s="879"/>
      <c r="D40" s="879"/>
      <c r="E40" s="879"/>
      <c r="F40" s="879"/>
      <c r="G40" s="879"/>
      <c r="H40" s="880"/>
      <c r="I40" s="420"/>
      <c r="J40" s="421"/>
      <c r="K40" s="437">
        <f>VLOOKUP(A40,EQUIPOS!A10:D167,4,FALSE)</f>
        <v>602975.81122159376</v>
      </c>
      <c r="L40" s="334"/>
      <c r="M40" s="335">
        <v>1</v>
      </c>
      <c r="N40" s="271">
        <f t="shared" si="0"/>
        <v>602975.81122159376</v>
      </c>
    </row>
    <row r="41" spans="1:14">
      <c r="A41" s="113" t="s">
        <v>322</v>
      </c>
      <c r="B41" s="878" t="str">
        <f>VLOOKUP(A41,EQUIPOS!A11:D155,3,FALSE)</f>
        <v xml:space="preserve">Retroexcavadora sobre llantas JD 410
</v>
      </c>
      <c r="C41" s="879"/>
      <c r="D41" s="879"/>
      <c r="E41" s="879"/>
      <c r="F41" s="879"/>
      <c r="G41" s="879"/>
      <c r="H41" s="880"/>
      <c r="I41" s="420"/>
      <c r="J41" s="421"/>
      <c r="K41" s="437">
        <f>VLOOKUP(A41,EQUIPOS!A11:D168,4,FALSE)</f>
        <v>145040.0192240926</v>
      </c>
      <c r="L41" s="334"/>
      <c r="M41" s="335">
        <v>0.2</v>
      </c>
      <c r="N41" s="271">
        <f t="shared" si="0"/>
        <v>725200.09612046299</v>
      </c>
    </row>
    <row r="42" spans="1:14">
      <c r="A42" s="113"/>
      <c r="B42" s="878"/>
      <c r="C42" s="879"/>
      <c r="D42" s="879"/>
      <c r="E42" s="879"/>
      <c r="F42" s="879"/>
      <c r="G42" s="879"/>
      <c r="H42" s="880"/>
      <c r="I42" s="327"/>
      <c r="J42" s="329"/>
      <c r="K42" s="437"/>
      <c r="L42" s="422"/>
      <c r="M42" s="423"/>
      <c r="N42" s="271"/>
    </row>
    <row r="43" spans="1:14">
      <c r="B43" s="878"/>
      <c r="C43" s="879"/>
      <c r="D43" s="879"/>
      <c r="E43" s="879"/>
      <c r="F43" s="879"/>
      <c r="G43" s="879"/>
      <c r="H43" s="880"/>
      <c r="I43" s="36"/>
      <c r="J43" s="37"/>
      <c r="K43" s="437"/>
      <c r="L43" s="275"/>
      <c r="M43" s="276"/>
      <c r="N43" s="271"/>
    </row>
    <row r="44" spans="1:14">
      <c r="B44" s="319"/>
      <c r="C44" s="320"/>
      <c r="D44" s="320"/>
      <c r="E44" s="320"/>
      <c r="F44" s="322"/>
      <c r="G44" s="322"/>
      <c r="H44" s="125"/>
      <c r="I44" s="36"/>
      <c r="J44" s="37"/>
      <c r="K44" s="437"/>
      <c r="L44" s="275"/>
      <c r="M44" s="276"/>
      <c r="N44" s="272"/>
    </row>
    <row r="45" spans="1:14">
      <c r="B45" s="886" t="s">
        <v>952</v>
      </c>
      <c r="C45" s="887"/>
      <c r="D45" s="887"/>
      <c r="E45" s="38"/>
      <c r="F45" s="39"/>
      <c r="G45" s="39"/>
      <c r="H45" s="40"/>
      <c r="I45" s="36"/>
      <c r="J45" s="37"/>
      <c r="K45" s="278"/>
      <c r="L45" s="275"/>
      <c r="M45" s="400">
        <v>0.1</v>
      </c>
      <c r="N45" s="343">
        <f>N86*M45</f>
        <v>69985.517413614798</v>
      </c>
    </row>
    <row r="46" spans="1:14" ht="15.75" thickBot="1">
      <c r="B46" s="878"/>
      <c r="C46" s="879"/>
      <c r="D46" s="879"/>
      <c r="E46" s="879"/>
      <c r="F46" s="879"/>
      <c r="G46" s="879"/>
      <c r="H46" s="880"/>
      <c r="I46" s="888"/>
      <c r="J46" s="889"/>
      <c r="K46" s="41"/>
      <c r="L46" s="890"/>
      <c r="M46" s="891"/>
      <c r="N46" s="105"/>
    </row>
    <row r="47" spans="1:14" ht="15.75" thickBot="1">
      <c r="B47" s="829" t="s">
        <v>953</v>
      </c>
      <c r="C47" s="830"/>
      <c r="D47" s="830"/>
      <c r="E47" s="830"/>
      <c r="F47" s="830"/>
      <c r="G47" s="830"/>
      <c r="H47" s="830"/>
      <c r="I47" s="830"/>
      <c r="J47" s="830"/>
      <c r="K47" s="830"/>
      <c r="L47" s="830"/>
      <c r="M47" s="831"/>
      <c r="N47" s="410">
        <f>SUM(N36:N45)</f>
        <v>17272066.808437366</v>
      </c>
    </row>
    <row r="48" spans="1:14">
      <c r="B48" s="279"/>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4" t="s">
        <v>944</v>
      </c>
      <c r="C51" s="875"/>
      <c r="D51" s="875"/>
      <c r="E51" s="875"/>
      <c r="F51" s="875"/>
      <c r="G51" s="875"/>
      <c r="H51" s="875"/>
      <c r="I51" s="909"/>
      <c r="J51" s="314" t="s">
        <v>945</v>
      </c>
      <c r="K51" s="85" t="s">
        <v>946</v>
      </c>
      <c r="L51" s="910" t="s">
        <v>955</v>
      </c>
      <c r="M51" s="909"/>
      <c r="N51" s="86" t="s">
        <v>951</v>
      </c>
    </row>
    <row r="52" spans="1:17">
      <c r="A52" s="161" t="s">
        <v>410</v>
      </c>
      <c r="B52" s="43" t="str">
        <f>VLOOKUP(A52,MATERIALES!A5:D373,3,FALSE)</f>
        <v>Celda especial de carga</v>
      </c>
      <c r="C52" s="280"/>
      <c r="D52" s="280"/>
      <c r="E52" s="280"/>
      <c r="F52" s="280"/>
      <c r="G52" s="280"/>
      <c r="H52" s="280"/>
      <c r="I52" s="280"/>
      <c r="J52" s="310" t="str">
        <f>VLOOKUP(A52,MATERIALES!A6:D644,2,FALSE)</f>
        <v>u</v>
      </c>
      <c r="K52" s="281">
        <v>1</v>
      </c>
      <c r="L52" s="266"/>
      <c r="M52" s="401">
        <f>VLOOKUP(A52,MATERIALES!A5:D396,4,FALSE)</f>
        <v>13877497.493721539</v>
      </c>
      <c r="N52" s="271">
        <f t="shared" ref="N52:N57" si="1">K52*M52</f>
        <v>13877497.493721539</v>
      </c>
    </row>
    <row r="53" spans="1:17">
      <c r="A53" s="161" t="s">
        <v>505</v>
      </c>
      <c r="B53" s="43" t="str">
        <f>VLOOKUP(A53,MATERIALES!A6:D373,3,FALSE)</f>
        <v>Manguera de alta presión</v>
      </c>
      <c r="C53" s="424"/>
      <c r="D53" s="424"/>
      <c r="E53" s="424"/>
      <c r="F53" s="424"/>
      <c r="G53" s="424"/>
      <c r="H53" s="424"/>
      <c r="I53" s="424"/>
      <c r="J53" s="311" t="str">
        <f>VLOOKUP(A53,MATERIALES!A7:D645,2,FALSE)</f>
        <v>m</v>
      </c>
      <c r="K53" s="396">
        <v>30</v>
      </c>
      <c r="L53" s="420"/>
      <c r="M53" s="401">
        <f>VLOOKUP(A53,MATERIALES!A6:D397,4,FALSE)</f>
        <v>80064.207314583778</v>
      </c>
      <c r="N53" s="271">
        <f t="shared" si="1"/>
        <v>2401926.2194375135</v>
      </c>
    </row>
    <row r="54" spans="1:17">
      <c r="A54" s="161" t="s">
        <v>698</v>
      </c>
      <c r="B54" s="43" t="str">
        <f>VLOOKUP(A54,MATERIALES!A6:D373,3,FALSE)</f>
        <v>Transductores electrónicos (incluye cables, protección contra el concreto y panel de lectura)</v>
      </c>
      <c r="C54" s="424"/>
      <c r="D54" s="424"/>
      <c r="E54" s="424"/>
      <c r="F54" s="424"/>
      <c r="G54" s="424"/>
      <c r="H54" s="424"/>
      <c r="I54" s="424"/>
      <c r="J54" s="311" t="str">
        <f>VLOOKUP(A54,MATERIALES!A8:D646,2,FALSE)</f>
        <v>u</v>
      </c>
      <c r="K54" s="396">
        <v>2</v>
      </c>
      <c r="L54" s="420"/>
      <c r="M54" s="401">
        <f>VLOOKUP(A54,MATERIALES!A6:D398,4,FALSE)</f>
        <v>1343431.28963414</v>
      </c>
      <c r="N54" s="271">
        <f t="shared" si="1"/>
        <v>2686862.57926828</v>
      </c>
      <c r="Q54" s="106"/>
    </row>
    <row r="55" spans="1:17">
      <c r="A55" s="161" t="s">
        <v>700</v>
      </c>
      <c r="B55" s="43" t="str">
        <f>VLOOKUP(A55,MATERIALES!A6:D373,3,FALSE)</f>
        <v>Transductores mecánicos (incluye cables, protección contra el concreto y panel de lectura)</v>
      </c>
      <c r="C55" s="424"/>
      <c r="D55" s="424"/>
      <c r="E55" s="424"/>
      <c r="F55" s="424"/>
      <c r="G55" s="424"/>
      <c r="H55" s="424"/>
      <c r="I55" s="424"/>
      <c r="J55" s="311" t="str">
        <f>VLOOKUP(A55,MATERIALES!A9:D647,2,FALSE)</f>
        <v>u</v>
      </c>
      <c r="K55" s="396">
        <v>5</v>
      </c>
      <c r="L55" s="420"/>
      <c r="M55" s="401">
        <f>VLOOKUP(A55,MATERIALES!A6:D399,4,FALSE)</f>
        <v>834776.24036829802</v>
      </c>
      <c r="N55" s="271">
        <f t="shared" si="1"/>
        <v>4173881.2018414903</v>
      </c>
    </row>
    <row r="56" spans="1:17">
      <c r="A56" s="161" t="s">
        <v>727</v>
      </c>
      <c r="B56" s="43" t="str">
        <f>VLOOKUP(A56,MATERIALES!A7:D373,3,FALSE)</f>
        <v>Tubo metálico de alta resistencia</v>
      </c>
      <c r="C56" s="424"/>
      <c r="D56" s="424"/>
      <c r="E56" s="424"/>
      <c r="F56" s="424"/>
      <c r="G56" s="424"/>
      <c r="H56" s="424"/>
      <c r="I56" s="424"/>
      <c r="J56" s="311" t="str">
        <f>VLOOKUP(A56,MATERIALES!A10:D648,2,FALSE)</f>
        <v>m</v>
      </c>
      <c r="K56" s="396">
        <v>60</v>
      </c>
      <c r="L56" s="420"/>
      <c r="M56" s="401">
        <f>VLOOKUP(A56,MATERIALES!A7:D400,4,FALSE)</f>
        <v>65918.113095177308</v>
      </c>
      <c r="N56" s="271">
        <f t="shared" si="1"/>
        <v>3955086.7857106384</v>
      </c>
    </row>
    <row r="57" spans="1:17">
      <c r="A57" s="161" t="s">
        <v>734</v>
      </c>
      <c r="B57" s="43" t="str">
        <f>VLOOKUP(A57,MATERIALES!A8:D373,3,FALSE)</f>
        <v>Uniones especiales de alta resistencia para tubería</v>
      </c>
      <c r="C57" s="424"/>
      <c r="D57" s="424"/>
      <c r="E57" s="424"/>
      <c r="F57" s="424"/>
      <c r="G57" s="424"/>
      <c r="H57" s="424"/>
      <c r="I57" s="424"/>
      <c r="J57" s="311" t="str">
        <f>VLOOKUP(A57,MATERIALES!A11:D649,2,FALSE)</f>
        <v>u</v>
      </c>
      <c r="K57" s="396">
        <v>12</v>
      </c>
      <c r="L57" s="420"/>
      <c r="M57" s="401">
        <f>VLOOKUP(A57,MATERIALES!A8:D401,4,FALSE)</f>
        <v>38677.928498630346</v>
      </c>
      <c r="N57" s="271">
        <f t="shared" si="1"/>
        <v>464135.14198356413</v>
      </c>
    </row>
    <row r="58" spans="1:17">
      <c r="A58" s="161"/>
      <c r="B58" s="43"/>
      <c r="C58" s="424"/>
      <c r="D58" s="424"/>
      <c r="E58" s="424"/>
      <c r="F58" s="424"/>
      <c r="G58" s="424"/>
      <c r="H58" s="424"/>
      <c r="I58" s="424"/>
      <c r="J58" s="310"/>
      <c r="K58" s="396"/>
      <c r="L58" s="420"/>
      <c r="M58" s="401"/>
      <c r="N58" s="271"/>
    </row>
    <row r="59" spans="1:17">
      <c r="A59" s="161"/>
      <c r="B59" s="43"/>
      <c r="C59" s="424"/>
      <c r="D59" s="424"/>
      <c r="E59" s="424"/>
      <c r="F59" s="424"/>
      <c r="G59" s="424"/>
      <c r="H59" s="424"/>
      <c r="I59" s="424"/>
      <c r="J59" s="310"/>
      <c r="K59" s="396"/>
      <c r="L59" s="420"/>
      <c r="M59" s="401"/>
      <c r="N59" s="271"/>
    </row>
    <row r="60" spans="1:17">
      <c r="A60" s="161"/>
      <c r="B60" s="43"/>
      <c r="C60" s="424"/>
      <c r="D60" s="424"/>
      <c r="E60" s="424"/>
      <c r="F60" s="424"/>
      <c r="G60" s="424"/>
      <c r="H60" s="424"/>
      <c r="I60" s="424"/>
      <c r="J60" s="310"/>
      <c r="K60" s="396"/>
      <c r="L60" s="420"/>
      <c r="M60" s="401"/>
      <c r="N60" s="271"/>
    </row>
    <row r="61" spans="1:17">
      <c r="A61" s="161"/>
      <c r="B61" s="43"/>
      <c r="C61" s="424"/>
      <c r="D61" s="424"/>
      <c r="E61" s="424"/>
      <c r="F61" s="424"/>
      <c r="G61" s="424"/>
      <c r="H61" s="424"/>
      <c r="I61" s="424"/>
      <c r="J61" s="310"/>
      <c r="K61" s="396"/>
      <c r="L61" s="420"/>
      <c r="M61" s="401"/>
      <c r="N61" s="271"/>
    </row>
    <row r="62" spans="1:17" ht="15.75" thickBot="1">
      <c r="B62" s="43"/>
      <c r="C62" s="309"/>
      <c r="D62" s="309"/>
      <c r="E62" s="309"/>
      <c r="F62" s="309"/>
      <c r="G62" s="309"/>
      <c r="H62" s="309"/>
      <c r="I62" s="309"/>
      <c r="J62" s="434"/>
      <c r="K62" s="126"/>
      <c r="L62" s="324"/>
      <c r="M62" s="401"/>
      <c r="N62" s="271"/>
    </row>
    <row r="63" spans="1:17" ht="15.75" thickBot="1">
      <c r="B63" s="829" t="s">
        <v>953</v>
      </c>
      <c r="C63" s="830"/>
      <c r="D63" s="830"/>
      <c r="E63" s="830"/>
      <c r="F63" s="830"/>
      <c r="G63" s="830"/>
      <c r="H63" s="830"/>
      <c r="I63" s="830"/>
      <c r="J63" s="830"/>
      <c r="K63" s="830"/>
      <c r="L63" s="830"/>
      <c r="M63" s="831"/>
      <c r="N63" s="393">
        <f>SUM(N52:N62)</f>
        <v>27559389.421963025</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915" t="s">
        <v>961</v>
      </c>
      <c r="M67" s="894"/>
      <c r="N67" s="76" t="s">
        <v>951</v>
      </c>
    </row>
    <row r="68" spans="1:15">
      <c r="A68" t="s">
        <v>1400</v>
      </c>
      <c r="B68" s="46" t="str">
        <f>VLOOKUP(A68,TRANSPORTE!A5:D117,3,FALSE)</f>
        <v>Transporte de tubos. celdas, etc.</v>
      </c>
      <c r="C68" s="316"/>
      <c r="D68" s="316"/>
      <c r="E68" s="316"/>
      <c r="F68" s="316"/>
      <c r="G68" s="316"/>
      <c r="H68" s="310" t="s">
        <v>1468</v>
      </c>
      <c r="I68" s="278">
        <v>1</v>
      </c>
      <c r="J68" s="285">
        <v>1</v>
      </c>
      <c r="K68" s="278">
        <f>I68*J68</f>
        <v>1</v>
      </c>
      <c r="L68" s="916">
        <f>VLOOKUP(A68,TRANSPORTE!A5:D117,4,FALSE)</f>
        <v>808602.51543680148</v>
      </c>
      <c r="M68" s="917"/>
      <c r="N68" s="286">
        <f>K68*L68</f>
        <v>808602.51543680148</v>
      </c>
    </row>
    <row r="69" spans="1:15">
      <c r="A69" t="s">
        <v>1399</v>
      </c>
      <c r="B69" s="46" t="str">
        <f>VLOOKUP(A69,TRANSPORTE!A5:D117,3,FALSE)</f>
        <v>Pasajes aéreos</v>
      </c>
      <c r="C69" s="47"/>
      <c r="D69" s="47"/>
      <c r="E69" s="47"/>
      <c r="F69" s="47"/>
      <c r="G69" s="47"/>
      <c r="H69" s="310" t="s">
        <v>945</v>
      </c>
      <c r="I69" s="278">
        <v>3</v>
      </c>
      <c r="J69" s="285">
        <v>1</v>
      </c>
      <c r="K69" s="278">
        <f>I69*J69</f>
        <v>3</v>
      </c>
      <c r="L69" s="916">
        <f>VLOOKUP(A69,TRANSPORTE!A5:D117,4,FALSE)</f>
        <v>459175.13643507659</v>
      </c>
      <c r="M69" s="917"/>
      <c r="N69" s="286">
        <f>K69*L69</f>
        <v>1377525.4093052298</v>
      </c>
    </row>
    <row r="70" spans="1:15">
      <c r="B70" s="46"/>
      <c r="C70" s="47"/>
      <c r="D70" s="47"/>
      <c r="E70" s="47"/>
      <c r="F70" s="47"/>
      <c r="G70" s="47"/>
      <c r="H70" s="310"/>
      <c r="I70" s="278"/>
      <c r="J70" s="285"/>
      <c r="K70" s="278"/>
      <c r="L70" s="916"/>
      <c r="M70" s="917"/>
      <c r="N70" s="286"/>
    </row>
    <row r="71" spans="1:15">
      <c r="B71" s="46"/>
      <c r="C71" s="47"/>
      <c r="D71" s="47"/>
      <c r="E71" s="47"/>
      <c r="F71" s="47"/>
      <c r="G71" s="47"/>
      <c r="H71" s="310"/>
      <c r="I71" s="278"/>
      <c r="J71" s="285"/>
      <c r="K71" s="278"/>
      <c r="L71" s="916"/>
      <c r="M71" s="917"/>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907"/>
      <c r="M73" s="908"/>
      <c r="N73" s="127"/>
    </row>
    <row r="74" spans="1:15" ht="15.75" thickBot="1">
      <c r="B74" s="918" t="s">
        <v>953</v>
      </c>
      <c r="C74" s="872"/>
      <c r="D74" s="872"/>
      <c r="E74" s="872"/>
      <c r="F74" s="872"/>
      <c r="G74" s="872"/>
      <c r="H74" s="872"/>
      <c r="I74" s="872"/>
      <c r="J74" s="872"/>
      <c r="K74" s="872"/>
      <c r="L74" s="872"/>
      <c r="M74" s="873"/>
      <c r="N74" s="104">
        <f>N68+N69+N70+N71+N72</f>
        <v>2186127.9247420314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8" t="s">
        <v>963</v>
      </c>
      <c r="C78" s="869"/>
      <c r="D78" s="869"/>
      <c r="E78" s="869"/>
      <c r="F78" s="869"/>
      <c r="G78" s="869"/>
      <c r="H78" s="869"/>
      <c r="I78" s="73" t="s">
        <v>964</v>
      </c>
      <c r="J78" s="75" t="s">
        <v>1410</v>
      </c>
      <c r="K78" s="74" t="s">
        <v>966</v>
      </c>
      <c r="L78" s="870" t="s">
        <v>950</v>
      </c>
      <c r="M78" s="871"/>
      <c r="N78" s="98" t="s">
        <v>951</v>
      </c>
    </row>
    <row r="79" spans="1:15">
      <c r="A79" s="162" t="s">
        <v>6</v>
      </c>
      <c r="B79" s="49" t="str">
        <f>VLOOKUP(A79,'MANO DE OBRA'!A8:D68,3,FALSE)</f>
        <v xml:space="preserve">Obrero </v>
      </c>
      <c r="C79" s="47"/>
      <c r="D79" s="47"/>
      <c r="E79" s="47"/>
      <c r="F79" s="47"/>
      <c r="G79" s="47"/>
      <c r="H79" s="47"/>
      <c r="I79" s="291">
        <f t="shared" ref="I79:I82" si="2">K79/J79*100</f>
        <v>33832.699999999997</v>
      </c>
      <c r="J79" s="292">
        <v>185</v>
      </c>
      <c r="K79" s="293">
        <f>VLOOKUP(A79,'MANO DE OBRA'!A8:D99,4,FALSE)</f>
        <v>62590.494999999995</v>
      </c>
      <c r="L79" s="50"/>
      <c r="M79" s="433">
        <v>1</v>
      </c>
      <c r="N79" s="394">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1">
        <f t="shared" si="2"/>
        <v>257965.03444028978</v>
      </c>
      <c r="J80" s="292">
        <v>185</v>
      </c>
      <c r="K80" s="293">
        <f>VLOOKUP(A80,'MANO DE OBRA'!A8:D100,4,FALSE)</f>
        <v>477235.31371453602</v>
      </c>
      <c r="L80" s="50"/>
      <c r="M80" s="433">
        <v>1</v>
      </c>
      <c r="N80" s="394">
        <f t="shared" si="3"/>
        <v>477235.31371453602</v>
      </c>
    </row>
    <row r="81" spans="1:14">
      <c r="A81" s="162"/>
      <c r="B81" s="49"/>
      <c r="C81" s="47"/>
      <c r="D81" s="47"/>
      <c r="E81" s="47"/>
      <c r="F81" s="47"/>
      <c r="G81" s="47"/>
      <c r="H81" s="47"/>
      <c r="I81" s="291"/>
      <c r="J81" s="292"/>
      <c r="K81" s="293"/>
      <c r="L81" s="50"/>
      <c r="M81" s="433"/>
      <c r="N81" s="394"/>
    </row>
    <row r="82" spans="1:14">
      <c r="A82" t="s">
        <v>88</v>
      </c>
      <c r="B82" s="49" t="str">
        <f>VLOOKUP(A82,'MANO DE OBRA'!A9:D70,3,FALSE)</f>
        <v>Soldador experto en montaje y pruebas</v>
      </c>
      <c r="C82" s="47"/>
      <c r="D82" s="47"/>
      <c r="E82" s="47"/>
      <c r="F82" s="47"/>
      <c r="G82" s="47"/>
      <c r="H82" s="47"/>
      <c r="I82" s="291">
        <f t="shared" si="2"/>
        <v>86502.359687357821</v>
      </c>
      <c r="J82" s="292">
        <v>185</v>
      </c>
      <c r="K82" s="293">
        <f>VLOOKUP(A82,'MANO DE OBRA'!A9:D101,4,FALSE)</f>
        <v>160029.36542161196</v>
      </c>
      <c r="L82" s="50"/>
      <c r="M82" s="433">
        <v>1</v>
      </c>
      <c r="N82" s="394">
        <f t="shared" si="3"/>
        <v>160029.36542161196</v>
      </c>
    </row>
    <row r="83" spans="1:14">
      <c r="B83" s="49"/>
      <c r="C83" s="47"/>
      <c r="D83" s="47"/>
      <c r="E83" s="47"/>
      <c r="F83" s="47"/>
      <c r="G83" s="47"/>
      <c r="H83" s="47"/>
      <c r="I83" s="291"/>
      <c r="J83" s="292"/>
      <c r="K83" s="293"/>
      <c r="L83" s="317"/>
      <c r="M83" s="433"/>
      <c r="N83" s="394"/>
    </row>
    <row r="84" spans="1:14">
      <c r="B84" s="49"/>
      <c r="C84" s="47"/>
      <c r="D84" s="47"/>
      <c r="E84" s="47"/>
      <c r="F84" s="47"/>
      <c r="G84" s="47"/>
      <c r="H84" s="47"/>
      <c r="I84" s="291"/>
      <c r="J84" s="292"/>
      <c r="K84" s="293"/>
      <c r="L84" s="317"/>
      <c r="M84" s="299"/>
      <c r="N84" s="295"/>
    </row>
    <row r="85" spans="1:14" ht="15.75" thickBot="1">
      <c r="B85" s="905"/>
      <c r="C85" s="906" t="e">
        <f>VLOOKUP(B85,'MANO DE OBRA'!B12:E73,3,FALSE)</f>
        <v>#N/A</v>
      </c>
      <c r="D85" s="906" t="e">
        <f>VLOOKUP(C85,'MANO DE OBRA'!C12:E73,3,FALSE)</f>
        <v>#N/A</v>
      </c>
      <c r="E85" s="906" t="e">
        <f>VLOOKUP(D85,'MANO DE OBRA'!D12:F73,3,FALSE)</f>
        <v>#N/A</v>
      </c>
      <c r="F85" s="906" t="e">
        <f>VLOOKUP(E85,'MANO DE OBRA'!E12:G73,3,FALSE)</f>
        <v>#N/A</v>
      </c>
      <c r="G85" s="906" t="e">
        <f>VLOOKUP(F85,'MANO DE OBRA'!F12:H73,3,FALSE)</f>
        <v>#N/A</v>
      </c>
      <c r="H85" s="906" t="e">
        <f>VLOOKUP(G85,'MANO DE OBRA'!F12:I73,3,FALSE)</f>
        <v>#N/A</v>
      </c>
      <c r="I85" s="469"/>
      <c r="J85" s="470"/>
      <c r="K85" s="471"/>
      <c r="L85" s="986"/>
      <c r="M85" s="986"/>
      <c r="N85" s="472"/>
    </row>
    <row r="86" spans="1:14" ht="15.75" thickBot="1">
      <c r="B86" s="918" t="s">
        <v>953</v>
      </c>
      <c r="C86" s="872"/>
      <c r="D86" s="872"/>
      <c r="E86" s="872"/>
      <c r="F86" s="872"/>
      <c r="G86" s="872"/>
      <c r="H86" s="872"/>
      <c r="I86" s="872"/>
      <c r="J86" s="872"/>
      <c r="K86" s="872"/>
      <c r="L86" s="872"/>
      <c r="M86" s="873"/>
      <c r="N86" s="459">
        <f>SUM(N79:N85)</f>
        <v>699855.17413614795</v>
      </c>
    </row>
    <row r="87" spans="1:14" ht="15.75" thickBot="1">
      <c r="B87" s="33"/>
      <c r="C87" s="34"/>
      <c r="D87" s="34"/>
      <c r="E87" s="34"/>
      <c r="F87" s="34"/>
      <c r="G87" s="34"/>
      <c r="H87" s="34"/>
      <c r="I87" s="34"/>
      <c r="J87" s="34"/>
      <c r="K87" s="34"/>
      <c r="L87" s="34"/>
      <c r="M87" s="34"/>
      <c r="N87" s="35"/>
    </row>
    <row r="88" spans="1:14" ht="15.75" thickBot="1">
      <c r="B88" s="829" t="s">
        <v>967</v>
      </c>
      <c r="C88" s="830"/>
      <c r="D88" s="830"/>
      <c r="E88" s="830"/>
      <c r="F88" s="830"/>
      <c r="G88" s="830"/>
      <c r="H88" s="830"/>
      <c r="I88" s="830"/>
      <c r="J88" s="830"/>
      <c r="K88" s="830"/>
      <c r="L88" s="830"/>
      <c r="M88" s="831"/>
      <c r="N88" s="99">
        <f>N86+N74+N63+N47</f>
        <v>47717439.329278573</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4" t="s">
        <v>969</v>
      </c>
      <c r="C92" s="875"/>
      <c r="D92" s="875"/>
      <c r="E92" s="875"/>
      <c r="F92" s="875"/>
      <c r="G92" s="875"/>
      <c r="H92" s="875"/>
      <c r="I92" s="313"/>
      <c r="J92" s="333"/>
      <c r="K92" s="301" t="s">
        <v>970</v>
      </c>
      <c r="L92" s="876" t="s">
        <v>971</v>
      </c>
      <c r="M92" s="877"/>
      <c r="N92" s="302"/>
    </row>
    <row r="93" spans="1:14">
      <c r="B93" s="862" t="s">
        <v>972</v>
      </c>
      <c r="C93" s="863"/>
      <c r="D93" s="863"/>
      <c r="E93" s="863"/>
      <c r="F93" s="863"/>
      <c r="G93" s="863"/>
      <c r="H93" s="863"/>
      <c r="I93" s="87"/>
      <c r="J93" s="88"/>
      <c r="K93" s="303">
        <v>0.2</v>
      </c>
      <c r="L93" s="864">
        <f>N88*K93</f>
        <v>9543487.8658557143</v>
      </c>
      <c r="M93" s="865"/>
      <c r="N93" s="51"/>
    </row>
    <row r="94" spans="1:14">
      <c r="B94" s="89" t="s">
        <v>973</v>
      </c>
      <c r="C94" s="90"/>
      <c r="D94" s="90"/>
      <c r="E94" s="90"/>
      <c r="F94" s="90"/>
      <c r="G94" s="90"/>
      <c r="H94" s="90"/>
      <c r="I94" s="87"/>
      <c r="J94" s="88"/>
      <c r="K94" s="303">
        <v>0.05</v>
      </c>
      <c r="L94" s="864">
        <f>N88*K94</f>
        <v>2385871.9664639286</v>
      </c>
      <c r="M94" s="865"/>
      <c r="N94" s="51"/>
    </row>
    <row r="95" spans="1:14" ht="15.75" thickBot="1">
      <c r="B95" s="91" t="s">
        <v>974</v>
      </c>
      <c r="C95" s="92"/>
      <c r="D95" s="92"/>
      <c r="E95" s="92"/>
      <c r="F95" s="92"/>
      <c r="G95" s="92"/>
      <c r="H95" s="92"/>
      <c r="I95" s="93"/>
      <c r="J95" s="94"/>
      <c r="K95" s="304">
        <v>0.05</v>
      </c>
      <c r="L95" s="866">
        <f>N88*K95</f>
        <v>2385871.9664639286</v>
      </c>
      <c r="M95" s="867"/>
      <c r="N95" s="51"/>
    </row>
    <row r="96" spans="1:14" ht="15.75" thickBot="1">
      <c r="B96" s="829" t="s">
        <v>953</v>
      </c>
      <c r="C96" s="830"/>
      <c r="D96" s="830"/>
      <c r="E96" s="830"/>
      <c r="F96" s="830"/>
      <c r="G96" s="830"/>
      <c r="H96" s="830"/>
      <c r="I96" s="830"/>
      <c r="J96" s="830"/>
      <c r="K96" s="830"/>
      <c r="L96" s="830"/>
      <c r="M96" s="831"/>
      <c r="N96" s="52">
        <f>L93+L94+L95</f>
        <v>14315231.798783572</v>
      </c>
    </row>
    <row r="97" spans="1:14" ht="15.75" thickBot="1">
      <c r="B97" s="33"/>
      <c r="C97" s="34"/>
      <c r="D97" s="34"/>
      <c r="E97" s="34"/>
      <c r="F97" s="34"/>
      <c r="G97" s="34"/>
      <c r="H97" s="34"/>
      <c r="I97" s="34"/>
      <c r="J97" s="34"/>
      <c r="K97" s="34"/>
      <c r="L97" s="34"/>
      <c r="M97" s="34"/>
      <c r="N97" s="35"/>
    </row>
    <row r="98" spans="1:14" ht="15.75" thickBot="1">
      <c r="A98" t="s">
        <v>2016</v>
      </c>
      <c r="B98" s="829" t="s">
        <v>975</v>
      </c>
      <c r="C98" s="830"/>
      <c r="D98" s="830"/>
      <c r="E98" s="830"/>
      <c r="F98" s="830"/>
      <c r="G98" s="830"/>
      <c r="H98" s="830"/>
      <c r="I98" s="830"/>
      <c r="J98" s="830"/>
      <c r="K98" s="830"/>
      <c r="L98" s="830"/>
      <c r="M98" s="831"/>
      <c r="N98" s="187">
        <f>N88+N96</f>
        <v>62032671.128062144</v>
      </c>
    </row>
    <row r="99" spans="1:14">
      <c r="B99" s="238"/>
      <c r="C99" s="239"/>
      <c r="D99" s="239"/>
      <c r="E99" s="239"/>
      <c r="F99" s="239"/>
      <c r="G99" s="239"/>
      <c r="H99" s="239"/>
      <c r="I99" s="239"/>
      <c r="J99" s="239"/>
      <c r="K99" s="239"/>
      <c r="L99" s="239"/>
      <c r="M99" s="239"/>
      <c r="N99" s="240"/>
    </row>
    <row r="100" spans="1:14">
      <c r="B100" s="241"/>
      <c r="C100" s="242"/>
      <c r="D100" s="242"/>
      <c r="E100" s="242"/>
      <c r="F100" s="242"/>
      <c r="G100" s="242"/>
      <c r="H100" s="242"/>
      <c r="I100" s="242"/>
      <c r="J100" s="242"/>
      <c r="K100" s="242"/>
      <c r="L100" s="242"/>
      <c r="M100" s="242"/>
      <c r="N100" s="243"/>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416" t="s">
        <v>976</v>
      </c>
      <c r="F103" s="416"/>
      <c r="G103" s="416"/>
      <c r="H103" s="416"/>
      <c r="I103" s="416"/>
      <c r="J103" s="416"/>
      <c r="K103" s="242"/>
      <c r="L103" s="242"/>
      <c r="M103" s="242"/>
      <c r="N103" s="243"/>
    </row>
    <row r="104" spans="1:14">
      <c r="B104" s="241"/>
      <c r="C104" s="242"/>
      <c r="D104" s="242"/>
      <c r="E104" s="242" t="s">
        <v>977</v>
      </c>
      <c r="F104" s="242"/>
      <c r="G104" s="242"/>
      <c r="H104" s="242"/>
      <c r="I104" s="242"/>
      <c r="J104" s="242"/>
      <c r="K104" s="242"/>
      <c r="L104" s="242"/>
      <c r="M104" s="242"/>
      <c r="N104" s="243"/>
    </row>
    <row r="105" spans="1:14">
      <c r="B105" s="241"/>
      <c r="C105" s="242"/>
      <c r="D105" s="242"/>
      <c r="E105" s="242" t="s">
        <v>978</v>
      </c>
      <c r="F105" s="242"/>
      <c r="G105" s="242"/>
      <c r="H105" s="242"/>
      <c r="I105" s="242"/>
      <c r="J105" s="242"/>
      <c r="K105" s="242"/>
      <c r="L105" s="242"/>
      <c r="M105" s="242"/>
      <c r="N105" s="243"/>
    </row>
    <row r="106" spans="1:14">
      <c r="B106" s="241"/>
      <c r="C106" s="242"/>
      <c r="D106" s="242"/>
      <c r="E106" s="242" t="s">
        <v>979</v>
      </c>
      <c r="F106" s="242"/>
      <c r="G106" s="242"/>
      <c r="H106" s="242"/>
      <c r="I106" s="242"/>
      <c r="J106" s="242"/>
      <c r="K106" s="242"/>
      <c r="L106" s="242"/>
      <c r="M106" s="242"/>
      <c r="N106" s="243"/>
    </row>
    <row r="107" spans="1:14" ht="15.75" thickBot="1">
      <c r="B107" s="241"/>
      <c r="C107" s="242"/>
      <c r="D107" s="242"/>
      <c r="E107" s="242"/>
      <c r="F107" s="242" t="s">
        <v>980</v>
      </c>
      <c r="G107" s="242"/>
      <c r="H107" s="242"/>
      <c r="I107" s="242"/>
      <c r="J107" s="242"/>
      <c r="K107" s="242"/>
      <c r="L107" s="242"/>
      <c r="M107" s="242"/>
      <c r="N107" s="243"/>
    </row>
    <row r="108" spans="1:14">
      <c r="B108" s="226" t="s">
        <v>2216</v>
      </c>
      <c r="C108" s="227"/>
      <c r="D108" s="227"/>
      <c r="E108" s="227"/>
      <c r="F108" s="227"/>
      <c r="G108" s="227"/>
      <c r="H108" s="227"/>
      <c r="I108" s="227"/>
      <c r="J108" s="227"/>
      <c r="K108" s="227"/>
      <c r="L108" s="227"/>
      <c r="M108" s="227"/>
      <c r="N108" s="228"/>
    </row>
    <row r="109" spans="1:14">
      <c r="B109" s="244"/>
      <c r="C109" s="245"/>
      <c r="D109" s="245"/>
      <c r="E109" s="245"/>
      <c r="F109" s="245"/>
      <c r="G109" s="245"/>
      <c r="H109" s="245"/>
      <c r="I109" s="245"/>
      <c r="J109" s="245"/>
      <c r="K109" s="245"/>
      <c r="L109" s="245"/>
      <c r="M109" s="245"/>
      <c r="N109" s="246"/>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ht="15.75" thickBot="1">
      <c r="B112" s="247"/>
      <c r="C112" s="248"/>
      <c r="D112" s="248"/>
      <c r="E112" s="248"/>
      <c r="F112" s="248"/>
      <c r="G112" s="248"/>
      <c r="H112" s="248"/>
      <c r="I112" s="248"/>
      <c r="J112" s="248"/>
      <c r="K112" s="248"/>
      <c r="L112" s="248"/>
      <c r="M112" s="248"/>
      <c r="N112" s="249"/>
    </row>
    <row r="113" spans="2:14">
      <c r="B113" s="250"/>
      <c r="C113" s="251"/>
      <c r="D113" s="251"/>
      <c r="E113" s="251"/>
      <c r="F113" s="251"/>
      <c r="G113" s="251"/>
      <c r="H113" s="251"/>
      <c r="I113" s="251"/>
      <c r="J113" s="251"/>
      <c r="K113" s="251"/>
      <c r="L113" s="251"/>
      <c r="M113" s="251"/>
      <c r="N113" s="252"/>
    </row>
    <row r="114" spans="2:14">
      <c r="B114" s="253" t="s">
        <v>2217</v>
      </c>
      <c r="C114" s="254"/>
      <c r="D114" s="254"/>
      <c r="E114" s="254"/>
      <c r="F114" s="254"/>
      <c r="G114" s="254"/>
      <c r="H114" s="254"/>
      <c r="I114" s="254"/>
      <c r="J114" s="254"/>
      <c r="K114" s="254"/>
      <c r="L114" s="254"/>
      <c r="M114" s="254"/>
      <c r="N114" s="255"/>
    </row>
    <row r="115" spans="2:14" ht="15" customHeight="1">
      <c r="B115" s="973" t="s">
        <v>2218</v>
      </c>
      <c r="C115" s="974"/>
      <c r="D115" s="974"/>
      <c r="E115" s="974"/>
      <c r="F115" s="974"/>
      <c r="G115" s="974"/>
      <c r="H115" s="974"/>
      <c r="I115" s="974"/>
      <c r="J115" s="974"/>
      <c r="K115" s="974"/>
      <c r="L115" s="974"/>
      <c r="M115" s="974"/>
      <c r="N115" s="975"/>
    </row>
    <row r="116" spans="2:14" ht="15" customHeight="1">
      <c r="B116" s="973"/>
      <c r="C116" s="974"/>
      <c r="D116" s="974"/>
      <c r="E116" s="974"/>
      <c r="F116" s="974"/>
      <c r="G116" s="974"/>
      <c r="H116" s="974"/>
      <c r="I116" s="974"/>
      <c r="J116" s="974"/>
      <c r="K116" s="974"/>
      <c r="L116" s="974"/>
      <c r="M116" s="974"/>
      <c r="N116" s="975"/>
    </row>
    <row r="117" spans="2:14" ht="30" customHeight="1">
      <c r="B117" s="976" t="s">
        <v>2219</v>
      </c>
      <c r="C117" s="977"/>
      <c r="D117" s="977"/>
      <c r="E117" s="977"/>
      <c r="F117" s="977"/>
      <c r="G117" s="977"/>
      <c r="H117" s="977"/>
      <c r="I117" s="977"/>
      <c r="J117" s="977"/>
      <c r="K117" s="977"/>
      <c r="L117" s="977"/>
      <c r="M117" s="977"/>
      <c r="N117" s="978"/>
    </row>
    <row r="118" spans="2:14">
      <c r="B118" s="976"/>
      <c r="C118" s="977"/>
      <c r="D118" s="977"/>
      <c r="E118" s="977"/>
      <c r="F118" s="977"/>
      <c r="G118" s="977"/>
      <c r="H118" s="977"/>
      <c r="I118" s="977"/>
      <c r="J118" s="977"/>
      <c r="K118" s="977"/>
      <c r="L118" s="977"/>
      <c r="M118" s="977"/>
      <c r="N118" s="978"/>
    </row>
    <row r="119" spans="2:14">
      <c r="B119" s="338"/>
      <c r="C119" s="339"/>
      <c r="D119" s="339"/>
      <c r="E119" s="339"/>
      <c r="F119" s="339"/>
      <c r="G119" s="339"/>
      <c r="H119" s="339"/>
      <c r="I119" s="339"/>
      <c r="J119" s="339"/>
      <c r="K119" s="339"/>
      <c r="L119" s="339"/>
      <c r="M119" s="339"/>
      <c r="N119" s="34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253"/>
      <c r="C122" s="254"/>
      <c r="D122" s="254"/>
      <c r="E122" s="254"/>
      <c r="F122" s="254"/>
      <c r="G122" s="254"/>
      <c r="H122" s="254"/>
      <c r="I122" s="254"/>
      <c r="J122" s="254"/>
      <c r="K122" s="254"/>
      <c r="L122" s="254"/>
      <c r="M122" s="254"/>
      <c r="N122" s="255"/>
    </row>
    <row r="123" spans="2:14">
      <c r="B123" s="241"/>
      <c r="C123" s="242"/>
      <c r="D123" s="242"/>
      <c r="E123" s="242" t="s">
        <v>976</v>
      </c>
      <c r="F123" s="416"/>
      <c r="G123" s="416"/>
      <c r="H123" s="242"/>
      <c r="I123" s="242"/>
      <c r="J123" s="242"/>
      <c r="K123" s="242"/>
      <c r="L123" s="242"/>
      <c r="M123" s="242"/>
      <c r="N123" s="243"/>
    </row>
    <row r="124" spans="2:14">
      <c r="B124" s="241"/>
      <c r="C124" s="242"/>
      <c r="D124" s="242"/>
      <c r="E124" s="417" t="s">
        <v>977</v>
      </c>
      <c r="F124" s="242"/>
      <c r="G124" s="242"/>
      <c r="H124" s="417"/>
      <c r="I124" s="417"/>
      <c r="J124" s="417"/>
      <c r="K124" s="242"/>
      <c r="L124" s="242"/>
      <c r="M124" s="242"/>
      <c r="N124" s="243"/>
    </row>
    <row r="125" spans="2:14">
      <c r="B125" s="241"/>
      <c r="C125" s="242"/>
      <c r="D125" s="242"/>
      <c r="E125" s="256" t="s">
        <v>981</v>
      </c>
      <c r="F125" s="242"/>
      <c r="G125" s="242"/>
      <c r="H125" s="256"/>
      <c r="I125" s="256"/>
      <c r="J125" s="256"/>
      <c r="K125" s="242"/>
      <c r="L125" s="242"/>
      <c r="M125" s="242"/>
      <c r="N125" s="243"/>
    </row>
    <row r="126" spans="2:14">
      <c r="B126" s="257"/>
      <c r="C126" s="254"/>
      <c r="D126" s="254"/>
      <c r="E126" s="242" t="s">
        <v>979</v>
      </c>
      <c r="F126" s="242"/>
      <c r="G126" s="242"/>
      <c r="H126" s="242"/>
      <c r="I126" s="242"/>
      <c r="J126" s="242"/>
      <c r="K126" s="254"/>
      <c r="L126" s="254"/>
      <c r="M126" s="254"/>
      <c r="N126" s="255"/>
    </row>
    <row r="127" spans="2:14">
      <c r="B127" s="257"/>
      <c r="C127" s="254"/>
      <c r="D127" s="254"/>
      <c r="E127" s="254"/>
      <c r="F127" s="242"/>
      <c r="G127" s="242"/>
      <c r="H127" s="242"/>
      <c r="I127" s="242"/>
      <c r="J127" s="242"/>
      <c r="K127" s="254"/>
      <c r="L127" s="254"/>
      <c r="M127" s="254"/>
      <c r="N127" s="255"/>
    </row>
    <row r="128" spans="2:14">
      <c r="B128" s="257" t="s">
        <v>2220</v>
      </c>
      <c r="C128" s="256"/>
      <c r="D128" s="256"/>
      <c r="E128" s="242"/>
      <c r="F128" s="242"/>
      <c r="G128" s="242"/>
      <c r="H128" s="242"/>
      <c r="I128" s="242"/>
      <c r="J128" s="979"/>
      <c r="K128" s="979"/>
      <c r="L128" s="979"/>
      <c r="M128" s="979"/>
      <c r="N128" s="980"/>
    </row>
    <row r="129" spans="2:14" ht="15.75" thickBot="1">
      <c r="B129" s="418" t="s">
        <v>2221</v>
      </c>
      <c r="C129" s="419"/>
      <c r="D129" s="419"/>
      <c r="E129" s="258"/>
      <c r="F129" s="258"/>
      <c r="G129" s="258"/>
      <c r="H129" s="258"/>
      <c r="I129" s="258"/>
      <c r="J129" s="981"/>
      <c r="K129" s="981"/>
      <c r="L129" s="981"/>
      <c r="M129" s="981"/>
      <c r="N129" s="982"/>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1731</v>
      </c>
      <c r="C31" s="81" t="s">
        <v>1657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326</v>
      </c>
      <c r="B36" s="878" t="str">
        <f>VLOOKUP(A36,EQUIPOS!A6:D154,3,FALSE)</f>
        <v>Sensor de Impacto para prueba de integridad tipo</v>
      </c>
      <c r="C36" s="879"/>
      <c r="D36" s="879"/>
      <c r="E36" s="879"/>
      <c r="F36" s="879"/>
      <c r="G36" s="879"/>
      <c r="H36" s="880"/>
      <c r="I36" s="266"/>
      <c r="J36" s="267"/>
      <c r="K36" s="268">
        <f>VLOOKUP(A36,EQUIPOS!A6:D163,4,FALSE)</f>
        <v>155817.33884833768</v>
      </c>
      <c r="L36" s="269"/>
      <c r="M36" s="335">
        <v>1</v>
      </c>
      <c r="N36" s="271">
        <f>K36/M36</f>
        <v>155817.33884833768</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155817.33884833768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281"/>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2"/>
      <c r="B71" s="49"/>
      <c r="C71" s="47"/>
      <c r="D71" s="47"/>
      <c r="E71" s="47"/>
      <c r="F71" s="47"/>
      <c r="G71" s="47"/>
      <c r="H71" s="47"/>
      <c r="I71" s="291"/>
      <c r="J71" s="292"/>
      <c r="K71" s="293"/>
      <c r="L71" s="50"/>
      <c r="M71" s="433"/>
      <c r="N71" s="394"/>
      <c r="O71" s="106"/>
    </row>
    <row r="72" spans="1:15">
      <c r="A72" s="162" t="s">
        <v>89</v>
      </c>
      <c r="B72" s="49" t="str">
        <f>VLOOKUP(A72,'MANO DE OBRA'!A7:D67,3,FALSE)</f>
        <v>Operador prueba de integridad</v>
      </c>
      <c r="C72" s="47"/>
      <c r="D72" s="47"/>
      <c r="E72" s="47"/>
      <c r="F72" s="47"/>
      <c r="G72" s="47"/>
      <c r="H72" s="47"/>
      <c r="I72" s="291">
        <f>K72/J72*100</f>
        <v>72085.299739464841</v>
      </c>
      <c r="J72" s="292">
        <v>185</v>
      </c>
      <c r="K72" s="293">
        <f>VLOOKUP(A72,'MANO DE OBRA'!A7:D98,4,FALSE)</f>
        <v>133357.80451800997</v>
      </c>
      <c r="L72" s="50"/>
      <c r="M72" s="431">
        <v>0.33333332999999998</v>
      </c>
      <c r="N72" s="394">
        <f>K72/M72</f>
        <v>400073.41755476414</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400073.41755476414</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555890.75640310184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111178.15128062037</v>
      </c>
      <c r="M84" s="865"/>
      <c r="N84" s="51"/>
    </row>
    <row r="85" spans="1:14">
      <c r="B85" s="89" t="s">
        <v>973</v>
      </c>
      <c r="C85" s="90"/>
      <c r="D85" s="90"/>
      <c r="E85" s="90"/>
      <c r="F85" s="90"/>
      <c r="G85" s="90"/>
      <c r="H85" s="90"/>
      <c r="I85" s="87"/>
      <c r="J85" s="88"/>
      <c r="K85" s="303">
        <v>0.05</v>
      </c>
      <c r="L85" s="864">
        <f>N79*K85</f>
        <v>27794.537820155092</v>
      </c>
      <c r="M85" s="865"/>
      <c r="N85" s="51"/>
    </row>
    <row r="86" spans="1:14" ht="15.75" thickBot="1">
      <c r="B86" s="91" t="s">
        <v>974</v>
      </c>
      <c r="C86" s="92"/>
      <c r="D86" s="92"/>
      <c r="E86" s="92"/>
      <c r="F86" s="92"/>
      <c r="G86" s="92"/>
      <c r="H86" s="92"/>
      <c r="I86" s="93"/>
      <c r="J86" s="94"/>
      <c r="K86" s="304">
        <v>0.05</v>
      </c>
      <c r="L86" s="866">
        <f>N79*K86</f>
        <v>27794.537820155092</v>
      </c>
      <c r="M86" s="867"/>
      <c r="N86" s="51"/>
    </row>
    <row r="87" spans="1:14" ht="15.75" thickBot="1">
      <c r="B87" s="829" t="s">
        <v>953</v>
      </c>
      <c r="C87" s="830"/>
      <c r="D87" s="830"/>
      <c r="E87" s="830"/>
      <c r="F87" s="830"/>
      <c r="G87" s="830"/>
      <c r="H87" s="830"/>
      <c r="I87" s="830"/>
      <c r="J87" s="830"/>
      <c r="K87" s="830"/>
      <c r="L87" s="830"/>
      <c r="M87" s="831"/>
      <c r="N87" s="52">
        <f>L84+L85+L86</f>
        <v>166767.22692093055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722657.98332403239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1105</v>
      </c>
      <c r="C31" s="81" t="s">
        <v>2101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320</v>
      </c>
      <c r="B36" s="878" t="str">
        <f>VLOOKUP(A36,EQUIPOS!A6:D154,3,FALSE)</f>
        <v>Retroexcavadora sobre llantas, motor 62HP, Profundidad de excavación de 5.41 metros.</v>
      </c>
      <c r="C36" s="879"/>
      <c r="D36" s="879"/>
      <c r="E36" s="879"/>
      <c r="F36" s="879"/>
      <c r="G36" s="879"/>
      <c r="H36" s="880"/>
      <c r="I36" s="266"/>
      <c r="J36" s="267"/>
      <c r="K36" s="268">
        <f>VLOOKUP(A36,EQUIPOS!A6:D163,4,FALSE)</f>
        <v>130057.4060474288</v>
      </c>
      <c r="L36" s="269"/>
      <c r="M36" s="335">
        <v>10</v>
      </c>
      <c r="N36" s="271">
        <f>K36/M36</f>
        <v>13005.740604742879</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368.07216076801001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13373.812765510889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593</v>
      </c>
      <c r="B48" s="43" t="str">
        <f>VLOOKUP(A48,MATERIALES!A5:D373,3,FALSE)</f>
        <v>Paral en madera rolliza de 5´´ y 4,5m de longitud (tablestacados)</v>
      </c>
      <c r="C48" s="280"/>
      <c r="D48" s="280"/>
      <c r="E48" s="280"/>
      <c r="F48" s="280"/>
      <c r="G48" s="280"/>
      <c r="H48" s="280"/>
      <c r="I48" s="267"/>
      <c r="J48" s="223" t="str">
        <f>VLOOKUP(A48,MATERIALES!A4:D640,2,FALSE)</f>
        <v>u</v>
      </c>
      <c r="K48" s="281">
        <v>0.48888888888888893</v>
      </c>
      <c r="L48" s="266"/>
      <c r="M48" s="401">
        <f>VLOOKUP(A48,MATERIALES!A5:D396,4,FALSE)</f>
        <v>38946.525224315286</v>
      </c>
      <c r="N48" s="271">
        <f>K48*M48</f>
        <v>19040.523442998587</v>
      </c>
    </row>
    <row r="49" spans="1:14">
      <c r="A49" s="161" t="s">
        <v>670</v>
      </c>
      <c r="B49" s="43" t="str">
        <f>VLOOKUP(A49,MATERIALES!A6:D373,3,FALSE)</f>
        <v>Tablestaca en madera aserrada (0,25*0,05*3)</v>
      </c>
      <c r="C49" s="424"/>
      <c r="D49" s="424"/>
      <c r="E49" s="424"/>
      <c r="F49" s="424"/>
      <c r="G49" s="424"/>
      <c r="H49" s="424"/>
      <c r="I49" s="424"/>
      <c r="J49" s="310" t="str">
        <f>VLOOKUP(A49,MATERIALES!A5:D641,2,FALSE)</f>
        <v>u</v>
      </c>
      <c r="K49" s="396">
        <v>1.3333333333333333</v>
      </c>
      <c r="L49" s="420"/>
      <c r="M49" s="401">
        <f>VLOOKUP(A49,MATERIALES!A6:D397,4,FALSE)</f>
        <v>29097.978615867745</v>
      </c>
      <c r="N49" s="271">
        <f>K49*M49</f>
        <v>38797.304821156991</v>
      </c>
    </row>
    <row r="50" spans="1:14">
      <c r="A50" s="161" t="s">
        <v>898</v>
      </c>
      <c r="B50" s="43" t="str">
        <f>VLOOKUP(A50,MATERIALES!A6:D373,3,FALSE)</f>
        <v>Alambre Negro Para Amarre</v>
      </c>
      <c r="C50" s="424"/>
      <c r="D50" s="424"/>
      <c r="E50" s="424"/>
      <c r="F50" s="424"/>
      <c r="G50" s="424"/>
      <c r="H50" s="424"/>
      <c r="I50" s="424"/>
      <c r="J50" s="310" t="str">
        <f>VLOOKUP(A50,MATERIALES!A6:D642,2,FALSE)</f>
        <v>kg</v>
      </c>
      <c r="K50" s="396">
        <v>1.5</v>
      </c>
      <c r="L50" s="420"/>
      <c r="M50" s="401">
        <f>VLOOKUP(A50,MATERIALES!A6:D398,4,FALSE)</f>
        <v>4947.0446098265011</v>
      </c>
      <c r="N50" s="271">
        <f>K50*M50</f>
        <v>7420.5669147397512</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65258.395178895327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2"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80</v>
      </c>
      <c r="N71" s="394">
        <f>K71/M71</f>
        <v>2347.1435624999999</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1">
        <v>80</v>
      </c>
      <c r="N72" s="394">
        <f>K72/M72</f>
        <v>1333.5780451800997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3680.7216076800996</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82312.929552086309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16462.585910417263</v>
      </c>
      <c r="M84" s="865"/>
      <c r="N84" s="51"/>
    </row>
    <row r="85" spans="1:14">
      <c r="B85" s="89" t="s">
        <v>973</v>
      </c>
      <c r="C85" s="90"/>
      <c r="D85" s="90"/>
      <c r="E85" s="90"/>
      <c r="F85" s="90"/>
      <c r="G85" s="90"/>
      <c r="H85" s="90"/>
      <c r="I85" s="87"/>
      <c r="J85" s="88"/>
      <c r="K85" s="303">
        <v>0.05</v>
      </c>
      <c r="L85" s="864">
        <f>N79*K85</f>
        <v>4115.6464776043158</v>
      </c>
      <c r="M85" s="865"/>
      <c r="N85" s="51"/>
    </row>
    <row r="86" spans="1:14" ht="15.75" thickBot="1">
      <c r="B86" s="91" t="s">
        <v>974</v>
      </c>
      <c r="C86" s="92"/>
      <c r="D86" s="92"/>
      <c r="E86" s="92"/>
      <c r="F86" s="92"/>
      <c r="G86" s="92"/>
      <c r="H86" s="92"/>
      <c r="I86" s="93"/>
      <c r="J86" s="94"/>
      <c r="K86" s="304">
        <v>0.05</v>
      </c>
      <c r="L86" s="866">
        <f>N79*K86</f>
        <v>4115.6464776043158</v>
      </c>
      <c r="M86" s="867"/>
      <c r="N86" s="51"/>
    </row>
    <row r="87" spans="1:14" ht="15.75" thickBot="1">
      <c r="B87" s="829" t="s">
        <v>953</v>
      </c>
      <c r="C87" s="830"/>
      <c r="D87" s="830"/>
      <c r="E87" s="830"/>
      <c r="F87" s="830"/>
      <c r="G87" s="830"/>
      <c r="H87" s="830"/>
      <c r="I87" s="830"/>
      <c r="J87" s="830"/>
      <c r="K87" s="830"/>
      <c r="L87" s="830"/>
      <c r="M87" s="831"/>
      <c r="N87" s="52">
        <f>L84+L85+L86</f>
        <v>24693.878865625891</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107006.80841771219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ht="27" customHeight="1">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1106</v>
      </c>
      <c r="C31" s="81" t="s">
        <v>2102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204</v>
      </c>
      <c r="B36" s="878" t="str">
        <f>VLOOKUP(A36,EQUIPOS!A6:D154,3,FALSE)</f>
        <v xml:space="preserve">Equipo de soldadura 250 AMP
</v>
      </c>
      <c r="C36" s="879"/>
      <c r="D36" s="879"/>
      <c r="E36" s="879"/>
      <c r="F36" s="879"/>
      <c r="G36" s="879"/>
      <c r="H36" s="880"/>
      <c r="I36" s="266"/>
      <c r="J36" s="267"/>
      <c r="K36" s="268">
        <f>VLOOKUP(A36,EQUIPOS!A6:D163,4,FALSE)</f>
        <v>9320.013599674845</v>
      </c>
      <c r="L36" s="269"/>
      <c r="M36" s="335">
        <v>10</v>
      </c>
      <c r="N36" s="271">
        <f>K36/M36</f>
        <v>932.00135996748452</v>
      </c>
    </row>
    <row r="37" spans="1:14">
      <c r="A37" s="113" t="s">
        <v>320</v>
      </c>
      <c r="B37" s="878" t="str">
        <f>VLOOKUP(A37,EQUIPOS!A7:D154,3,FALSE)</f>
        <v>Retroexcavadora sobre llantas, motor 62HP, Profundidad de excavación de 5.41 metros.</v>
      </c>
      <c r="C37" s="879"/>
      <c r="D37" s="879"/>
      <c r="E37" s="879"/>
      <c r="F37" s="879"/>
      <c r="G37" s="879"/>
      <c r="H37" s="880"/>
      <c r="I37" s="420"/>
      <c r="J37" s="421"/>
      <c r="K37" s="268">
        <f>VLOOKUP(A37,EQUIPOS!A7:D164,4,FALSE)</f>
        <v>130057.4060474288</v>
      </c>
      <c r="L37" s="334"/>
      <c r="M37" s="335">
        <v>10</v>
      </c>
      <c r="N37" s="271">
        <f>K37/M37</f>
        <v>13005.740604742879</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423.19184653601991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14360.933811246383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662</v>
      </c>
      <c r="B48" s="43" t="str">
        <f>VLOOKUP(A48,MATERIALES!A5:D373,3,FALSE)</f>
        <v>Soldadura 7018</v>
      </c>
      <c r="C48" s="280"/>
      <c r="D48" s="280"/>
      <c r="E48" s="280"/>
      <c r="F48" s="280"/>
      <c r="G48" s="280"/>
      <c r="H48" s="280"/>
      <c r="I48" s="280"/>
      <c r="J48" s="310" t="str">
        <f>VLOOKUP(A48,MATERIALES!A4:D640,2,FALSE)</f>
        <v>kg</v>
      </c>
      <c r="K48" s="281">
        <v>3.3000000000000002E-2</v>
      </c>
      <c r="L48" s="266"/>
      <c r="M48" s="401">
        <f>VLOOKUP(A48,MATERIALES!A5:D396,4,FALSE)</f>
        <v>9613.5244734732278</v>
      </c>
      <c r="N48" s="271">
        <f>K48*M48</f>
        <v>317.24630762461652</v>
      </c>
    </row>
    <row r="49" spans="1:14">
      <c r="A49" s="161" t="s">
        <v>680</v>
      </c>
      <c r="B49" s="43" t="str">
        <f>VLOOKUP(A49,MATERIALES!A6:D373,3,FALSE)</f>
        <v>Tablestaca metálica (riel de 70 lb/yarda)</v>
      </c>
      <c r="C49" s="424"/>
      <c r="D49" s="424"/>
      <c r="E49" s="424"/>
      <c r="F49" s="424"/>
      <c r="G49" s="424"/>
      <c r="H49" s="424"/>
      <c r="I49" s="424"/>
      <c r="J49" s="311" t="str">
        <f>VLOOKUP(A49,MATERIALES!A5:D641,2,FALSE)</f>
        <v>u</v>
      </c>
      <c r="K49" s="396">
        <v>3</v>
      </c>
      <c r="L49" s="420"/>
      <c r="M49" s="401">
        <f>VLOOKUP(A49,MATERIALES!A6:D397,4,FALSE)</f>
        <v>128254.93651455551</v>
      </c>
      <c r="N49" s="271">
        <f>K49*M49</f>
        <v>384764.80954366655</v>
      </c>
    </row>
    <row r="50" spans="1:14">
      <c r="A50" s="161" t="s">
        <v>690</v>
      </c>
      <c r="B50" s="43" t="str">
        <f>VLOOKUP(A50,MATERIALES!A6:D373,3,FALSE)</f>
        <v>Tornillos de Unión de D= 12 mm</v>
      </c>
      <c r="C50" s="424"/>
      <c r="D50" s="424"/>
      <c r="E50" s="424"/>
      <c r="F50" s="424"/>
      <c r="G50" s="424"/>
      <c r="H50" s="424"/>
      <c r="I50" s="424"/>
      <c r="J50" s="311" t="str">
        <f>VLOOKUP(A50,MATERIALES!A6:D642,2,FALSE)</f>
        <v>u</v>
      </c>
      <c r="K50" s="396">
        <v>10</v>
      </c>
      <c r="L50" s="420"/>
      <c r="M50" s="401">
        <f>VLOOKUP(A50,MATERIALES!A6:D398,4,FALSE)</f>
        <v>1376.5582191352817</v>
      </c>
      <c r="N50" s="271">
        <f>K50*M50</f>
        <v>13765.582191352816</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398847.63804264396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2"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0">
        <v>80</v>
      </c>
      <c r="N71" s="394">
        <f>K71/M71</f>
        <v>1564.7623749999998</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80</v>
      </c>
      <c r="N72" s="394">
        <f>K72/M72</f>
        <v>1333.5780451800997</v>
      </c>
    </row>
    <row r="73" spans="1:15">
      <c r="A73" t="s">
        <v>30</v>
      </c>
      <c r="B73" s="49" t="str">
        <f>VLOOKUP(A73,'MANO DE OBRA'!A9:D70,3,FALSE)</f>
        <v>Oficial</v>
      </c>
      <c r="C73" s="47"/>
      <c r="D73" s="47"/>
      <c r="E73" s="47"/>
      <c r="F73" s="47"/>
      <c r="G73" s="47"/>
      <c r="H73" s="47"/>
      <c r="I73" s="291">
        <f>K73/J73*100</f>
        <v>57668.23979157189</v>
      </c>
      <c r="J73" s="292">
        <v>185</v>
      </c>
      <c r="K73" s="293">
        <f>VLOOKUP(A73,'MANO DE OBRA'!A9:D101,4,FALSE)</f>
        <v>106686.24361440798</v>
      </c>
      <c r="L73" s="50"/>
      <c r="M73" s="431">
        <v>80</v>
      </c>
      <c r="N73" s="394">
        <f>K73/M73</f>
        <v>1333.5780451800997</v>
      </c>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4231.9184653601988</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417440.4903192505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83488.098063850106</v>
      </c>
      <c r="M84" s="865"/>
      <c r="N84" s="51"/>
    </row>
    <row r="85" spans="1:14">
      <c r="B85" s="89" t="s">
        <v>973</v>
      </c>
      <c r="C85" s="90"/>
      <c r="D85" s="90"/>
      <c r="E85" s="90"/>
      <c r="F85" s="90"/>
      <c r="G85" s="90"/>
      <c r="H85" s="90"/>
      <c r="I85" s="87"/>
      <c r="J85" s="88"/>
      <c r="K85" s="303">
        <v>0.05</v>
      </c>
      <c r="L85" s="864">
        <f>N79*K85</f>
        <v>20872.024515962526</v>
      </c>
      <c r="M85" s="865"/>
      <c r="N85" s="51"/>
    </row>
    <row r="86" spans="1:14" ht="15.75" thickBot="1">
      <c r="B86" s="91" t="s">
        <v>974</v>
      </c>
      <c r="C86" s="92"/>
      <c r="D86" s="92"/>
      <c r="E86" s="92"/>
      <c r="F86" s="92"/>
      <c r="G86" s="92"/>
      <c r="H86" s="92"/>
      <c r="I86" s="93"/>
      <c r="J86" s="94"/>
      <c r="K86" s="304">
        <v>0.05</v>
      </c>
      <c r="L86" s="866">
        <f>N79*K86</f>
        <v>20872.024515962526</v>
      </c>
      <c r="M86" s="867"/>
      <c r="N86" s="51"/>
    </row>
    <row r="87" spans="1:14" ht="15.75" thickBot="1">
      <c r="B87" s="829" t="s">
        <v>953</v>
      </c>
      <c r="C87" s="830"/>
      <c r="D87" s="830"/>
      <c r="E87" s="830"/>
      <c r="F87" s="830"/>
      <c r="G87" s="830"/>
      <c r="H87" s="830"/>
      <c r="I87" s="830"/>
      <c r="J87" s="830"/>
      <c r="K87" s="830"/>
      <c r="L87" s="830"/>
      <c r="M87" s="831"/>
      <c r="N87" s="52">
        <f>L84+L85+L86</f>
        <v>125232.14709577514</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542672.63741502562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3"/>
      <c r="C1" s="935"/>
      <c r="D1" s="936"/>
      <c r="E1" s="936"/>
      <c r="F1" s="936"/>
      <c r="G1" s="936"/>
      <c r="H1" s="936"/>
      <c r="I1" s="936"/>
      <c r="J1" s="937"/>
      <c r="K1" s="938" t="s">
        <v>933</v>
      </c>
      <c r="L1" s="940" t="s">
        <v>2198</v>
      </c>
      <c r="M1" s="941"/>
      <c r="N1" s="942"/>
    </row>
    <row r="2" spans="2:14" ht="22.5" customHeight="1">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1107</v>
      </c>
      <c r="C31" s="81" t="s">
        <v>2103</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282</v>
      </c>
      <c r="B36" s="878" t="str">
        <f>VLOOKUP(A36,EQUIPOS!A6:D154,3,FALSE)</f>
        <v>Piloteadora potencia 250KW, RPM 1800, fuerza elevadora 200KN</v>
      </c>
      <c r="C36" s="879"/>
      <c r="D36" s="879"/>
      <c r="E36" s="879"/>
      <c r="F36" s="879"/>
      <c r="G36" s="879"/>
      <c r="H36" s="880"/>
      <c r="I36" s="266"/>
      <c r="J36" s="267"/>
      <c r="K36" s="268">
        <f>VLOOKUP(A36,EQUIPOS!A6:D163,4,FALSE)</f>
        <v>642455.5213796295</v>
      </c>
      <c r="L36" s="269"/>
      <c r="M36" s="335">
        <v>2</v>
      </c>
      <c r="N36" s="271">
        <f>K36/M36</f>
        <v>321227.76068981475</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5245.4839826800999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326473.24467249482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2968.2267658959008</v>
      </c>
      <c r="N48" s="271">
        <f>K48*M48</f>
        <v>83110.349445085216</v>
      </c>
    </row>
    <row r="49" spans="1:14">
      <c r="A49" s="161" t="s">
        <v>829</v>
      </c>
      <c r="B49" s="43" t="str">
        <f>VLOOKUP(A49,MATERIALES!A6:D373,3,FALSE)</f>
        <v>Concreto Resistencia  28 (Mpa)</v>
      </c>
      <c r="C49" s="424"/>
      <c r="D49" s="424"/>
      <c r="E49" s="424"/>
      <c r="F49" s="424"/>
      <c r="G49" s="424"/>
      <c r="H49" s="424"/>
      <c r="I49" s="424"/>
      <c r="J49" s="310" t="str">
        <f>VLOOKUP(A49,MATERIALES!A5:D641,2,FALSE)</f>
        <v>m3</v>
      </c>
      <c r="K49" s="396">
        <v>0.35</v>
      </c>
      <c r="L49" s="420"/>
      <c r="M49" s="401">
        <f>VLOOKUP(A49,MATERIALES!A6:D397,4,FALSE)</f>
        <v>425898.37009912106</v>
      </c>
      <c r="N49" s="271">
        <f>K49*M49</f>
        <v>149064.42953469238</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3</v>
      </c>
      <c r="L50" s="420"/>
      <c r="M50" s="401">
        <f>VLOOKUP(A50,MATERIALES!A6:D398,4,FALSE)</f>
        <v>20726.713998687334</v>
      </c>
      <c r="N50" s="271">
        <f>K50*M50</f>
        <v>62180.141996061997</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294354.9209758396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916">
        <f>VLOOKUP(A60,TRANSPORTE!A2:D117,4,FALSE)</f>
        <v>1444.5959348519261</v>
      </c>
      <c r="M60" s="917"/>
      <c r="N60" s="286">
        <f>K60*L60</f>
        <v>505.60857719817409</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505.60857719817409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2" t="s">
        <v>13</v>
      </c>
      <c r="B71" s="49" t="str">
        <f>VLOOKUP(A71,'MANO DE OBRA'!A8:D68,3,FALSE)</f>
        <v>Obrero (5)</v>
      </c>
      <c r="C71" s="47"/>
      <c r="D71" s="47"/>
      <c r="E71" s="47"/>
      <c r="F71" s="47"/>
      <c r="G71" s="47"/>
      <c r="H71" s="47"/>
      <c r="I71" s="291">
        <f>K71/J71*100</f>
        <v>169163.49999999997</v>
      </c>
      <c r="J71" s="292">
        <v>185</v>
      </c>
      <c r="K71" s="293">
        <f>VLOOKUP(A71,'MANO DE OBRA'!A8:D99,4,FALSE)</f>
        <v>312952.47499999998</v>
      </c>
      <c r="L71" s="50"/>
      <c r="M71" s="433">
        <v>8</v>
      </c>
      <c r="N71" s="394">
        <f>K71/M71</f>
        <v>39119.059374999997</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52454.839826800991</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673788.61405233352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134757.72281046672</v>
      </c>
      <c r="M84" s="865"/>
      <c r="N84" s="51"/>
    </row>
    <row r="85" spans="1:14">
      <c r="B85" s="89" t="s">
        <v>973</v>
      </c>
      <c r="C85" s="90"/>
      <c r="D85" s="90"/>
      <c r="E85" s="90"/>
      <c r="F85" s="90"/>
      <c r="G85" s="90"/>
      <c r="H85" s="90"/>
      <c r="I85" s="87"/>
      <c r="J85" s="88"/>
      <c r="K85" s="303">
        <v>0.05</v>
      </c>
      <c r="L85" s="864">
        <f>N79*K85</f>
        <v>33689.430702616679</v>
      </c>
      <c r="M85" s="865"/>
      <c r="N85" s="51"/>
    </row>
    <row r="86" spans="1:14" ht="15.75" thickBot="1">
      <c r="B86" s="91" t="s">
        <v>974</v>
      </c>
      <c r="C86" s="92"/>
      <c r="D86" s="92"/>
      <c r="E86" s="92"/>
      <c r="F86" s="92"/>
      <c r="G86" s="92"/>
      <c r="H86" s="92"/>
      <c r="I86" s="93"/>
      <c r="J86" s="94"/>
      <c r="K86" s="304">
        <v>0.05</v>
      </c>
      <c r="L86" s="866">
        <f>N79*K86</f>
        <v>33689.430702616679</v>
      </c>
      <c r="M86" s="867"/>
      <c r="N86" s="51"/>
    </row>
    <row r="87" spans="1:14" ht="15.75" thickBot="1">
      <c r="B87" s="829" t="s">
        <v>953</v>
      </c>
      <c r="C87" s="830"/>
      <c r="D87" s="830"/>
      <c r="E87" s="830"/>
      <c r="F87" s="830"/>
      <c r="G87" s="830"/>
      <c r="H87" s="830"/>
      <c r="I87" s="830"/>
      <c r="J87" s="830"/>
      <c r="K87" s="830"/>
      <c r="L87" s="830"/>
      <c r="M87" s="831"/>
      <c r="N87" s="52">
        <f>L84+L85+L86</f>
        <v>202136.5842157001</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875925.19826803356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1108</v>
      </c>
      <c r="C31" s="81" t="s">
        <v>2104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282</v>
      </c>
      <c r="B36" s="878" t="str">
        <f>VLOOKUP(A36,EQUIPOS!A6:D154,3,FALSE)</f>
        <v>Piloteadora potencia 250KW, RPM 1800, fuerza elevadora 200KN</v>
      </c>
      <c r="C36" s="879"/>
      <c r="D36" s="879"/>
      <c r="E36" s="879"/>
      <c r="F36" s="879"/>
      <c r="G36" s="879"/>
      <c r="H36" s="880"/>
      <c r="I36" s="266"/>
      <c r="J36" s="267"/>
      <c r="K36" s="268">
        <f>VLOOKUP(A36,EQUIPOS!A6:D163,4,FALSE)</f>
        <v>642455.5213796295</v>
      </c>
      <c r="L36" s="269"/>
      <c r="M36" s="335">
        <v>2</v>
      </c>
      <c r="N36" s="271">
        <f>K36/M36</f>
        <v>321227.76068981475</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5245.4839826800999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326473.24467249482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2968.2267658959008</v>
      </c>
      <c r="N48" s="271">
        <f>K48*M48</f>
        <v>83110.349445085216</v>
      </c>
    </row>
    <row r="49" spans="1:14">
      <c r="A49" s="161" t="s">
        <v>830</v>
      </c>
      <c r="B49" s="43" t="str">
        <f>VLOOKUP(A49,MATERIALES!A6:D373,3,FALSE)</f>
        <v>Concreto Resistencia  35 (Mpa)</v>
      </c>
      <c r="C49" s="424"/>
      <c r="D49" s="424"/>
      <c r="E49" s="424"/>
      <c r="F49" s="424"/>
      <c r="G49" s="424"/>
      <c r="H49" s="424"/>
      <c r="I49" s="424"/>
      <c r="J49" s="310" t="str">
        <f>VLOOKUP(A49,MATERIALES!A5:D641,2,FALSE)</f>
        <v>m3</v>
      </c>
      <c r="K49" s="396">
        <v>0.35</v>
      </c>
      <c r="L49" s="420"/>
      <c r="M49" s="401">
        <f>VLOOKUP(A49,MATERIALES!A6:D397,4,FALSE)</f>
        <v>454884.56659461261</v>
      </c>
      <c r="N49" s="271">
        <f>K49*M49</f>
        <v>159209.59830811439</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2</v>
      </c>
      <c r="L50" s="420"/>
      <c r="M50" s="401">
        <f>VLOOKUP(A50,MATERIALES!A6:D398,4,FALSE)</f>
        <v>20726.713998687334</v>
      </c>
      <c r="N50" s="271">
        <f>K50*M50</f>
        <v>41453.427997374667</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283773.37575057428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916">
        <f>VLOOKUP(A60,TRANSPORTE!A2:D117,4,FALSE)</f>
        <v>1444.5959348519261</v>
      </c>
      <c r="M60" s="917"/>
      <c r="N60" s="286">
        <f>K60*L60</f>
        <v>505.60857719817409</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505.60857719817409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2" t="s">
        <v>13</v>
      </c>
      <c r="B71" s="49" t="str">
        <f>VLOOKUP(A71,'MANO DE OBRA'!A8:D68,3,FALSE)</f>
        <v>Obrero (5)</v>
      </c>
      <c r="C71" s="47"/>
      <c r="D71" s="47"/>
      <c r="E71" s="47"/>
      <c r="F71" s="47"/>
      <c r="G71" s="47"/>
      <c r="H71" s="47"/>
      <c r="I71" s="291">
        <f>K71/J71*100</f>
        <v>169163.49999999997</v>
      </c>
      <c r="J71" s="292">
        <v>185</v>
      </c>
      <c r="K71" s="293">
        <f>VLOOKUP(A71,'MANO DE OBRA'!A8:D99,4,FALSE)</f>
        <v>312952.47499999998</v>
      </c>
      <c r="L71" s="50"/>
      <c r="M71" s="433">
        <v>8</v>
      </c>
      <c r="N71" s="394">
        <f>K71/M71</f>
        <v>39119.059374999997</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52454.839826800991</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663207.0688270682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132641.41376541366</v>
      </c>
      <c r="M84" s="865"/>
      <c r="N84" s="51"/>
    </row>
    <row r="85" spans="1:14">
      <c r="B85" s="89" t="s">
        <v>973</v>
      </c>
      <c r="C85" s="90"/>
      <c r="D85" s="90"/>
      <c r="E85" s="90"/>
      <c r="F85" s="90"/>
      <c r="G85" s="90"/>
      <c r="H85" s="90"/>
      <c r="I85" s="87"/>
      <c r="J85" s="88"/>
      <c r="K85" s="303">
        <v>0.05</v>
      </c>
      <c r="L85" s="864">
        <f>N79*K85</f>
        <v>33160.353441353414</v>
      </c>
      <c r="M85" s="865"/>
      <c r="N85" s="51"/>
    </row>
    <row r="86" spans="1:14" ht="15.75" thickBot="1">
      <c r="B86" s="91" t="s">
        <v>974</v>
      </c>
      <c r="C86" s="92"/>
      <c r="D86" s="92"/>
      <c r="E86" s="92"/>
      <c r="F86" s="92"/>
      <c r="G86" s="92"/>
      <c r="H86" s="92"/>
      <c r="I86" s="93"/>
      <c r="J86" s="94"/>
      <c r="K86" s="304">
        <v>0.05</v>
      </c>
      <c r="L86" s="866">
        <f>N79*K86</f>
        <v>33160.353441353414</v>
      </c>
      <c r="M86" s="867"/>
      <c r="N86" s="51"/>
    </row>
    <row r="87" spans="1:14" ht="15.75" thickBot="1">
      <c r="B87" s="829" t="s">
        <v>953</v>
      </c>
      <c r="C87" s="830"/>
      <c r="D87" s="830"/>
      <c r="E87" s="830"/>
      <c r="F87" s="830"/>
      <c r="G87" s="830"/>
      <c r="H87" s="830"/>
      <c r="I87" s="830"/>
      <c r="J87" s="830"/>
      <c r="K87" s="830"/>
      <c r="L87" s="830"/>
      <c r="M87" s="831"/>
      <c r="N87" s="52">
        <f>L84+L85+L86</f>
        <v>198962.1206481205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862169.18947518873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6.5" customHeight="1" thickBot="1">
      <c r="A31" t="s">
        <v>1845</v>
      </c>
      <c r="B31" s="80" t="s">
        <v>1109</v>
      </c>
      <c r="C31" s="81" t="s">
        <v>2105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195</v>
      </c>
      <c r="B36" s="878" t="str">
        <f>VLOOKUP(A36,EQUIPOS!A6:D154,3,FALSE)</f>
        <v xml:space="preserve">Equipo de oxicorte, Capacidad de corte: hasta 6´´ (152mm) </v>
      </c>
      <c r="C36" s="879"/>
      <c r="D36" s="879"/>
      <c r="E36" s="879"/>
      <c r="F36" s="879"/>
      <c r="G36" s="879"/>
      <c r="H36" s="880"/>
      <c r="I36" s="266"/>
      <c r="J36" s="267"/>
      <c r="K36" s="268">
        <f>VLOOKUP(A36,EQUIPOS!A6:D163,4,FALSE)</f>
        <v>4005.7681062608067</v>
      </c>
      <c r="L36" s="269"/>
      <c r="M36" s="335">
        <v>1.1299999999999999</v>
      </c>
      <c r="N36" s="271">
        <f>K36/M36</f>
        <v>3544.9275276644312</v>
      </c>
    </row>
    <row r="37" spans="1:14">
      <c r="A37" s="113" t="s">
        <v>332</v>
      </c>
      <c r="B37" s="878" t="str">
        <f>VLOOKUP(A37,EQUIPOS!A7:D154,3,FALSE)</f>
        <v xml:space="preserve">Taladro de 1/2´´, pulidora, lijadora y circular
</v>
      </c>
      <c r="C37" s="879"/>
      <c r="D37" s="879"/>
      <c r="E37" s="879"/>
      <c r="F37" s="879"/>
      <c r="G37" s="879"/>
      <c r="H37" s="880"/>
      <c r="I37" s="420"/>
      <c r="J37" s="421"/>
      <c r="K37" s="268">
        <f>VLOOKUP(A37,EQUIPOS!A7:D164,4,FALSE)</f>
        <v>5852.5832721342949</v>
      </c>
      <c r="L37" s="334"/>
      <c r="M37" s="335">
        <v>0.53</v>
      </c>
      <c r="N37" s="271">
        <f>K37/M37</f>
        <v>11042.609947423198</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2821.2789769067999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17408.816451994429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394</v>
      </c>
      <c r="B48" s="43" t="str">
        <f>VLOOKUP(A48,MATERIALES!A5:D373,3,FALSE)</f>
        <v>Botella de gas propano (40 lb) (5% de oxígeno)</v>
      </c>
      <c r="C48" s="280"/>
      <c r="D48" s="280"/>
      <c r="E48" s="280"/>
      <c r="F48" s="280"/>
      <c r="G48" s="280"/>
      <c r="H48" s="280"/>
      <c r="I48" s="280"/>
      <c r="J48" s="310" t="str">
        <f>VLOOKUP(A48,MATERIALES!A4:D640,2,FALSE)</f>
        <v>u</v>
      </c>
      <c r="K48" s="281">
        <v>0.02</v>
      </c>
      <c r="L48" s="266"/>
      <c r="M48" s="401">
        <f>VLOOKUP(A48,MATERIALES!A5:D396,4,FALSE)</f>
        <v>78452.626960474197</v>
      </c>
      <c r="N48" s="271">
        <f>K48*M48</f>
        <v>1569.0525392094839</v>
      </c>
    </row>
    <row r="49" spans="1:14">
      <c r="A49" s="161" t="s">
        <v>476</v>
      </c>
      <c r="B49" s="43" t="str">
        <f>VLOOKUP(A49,MATERIALES!A6:D373,3,FALSE)</f>
        <v>Grata de limpieza</v>
      </c>
      <c r="C49" s="424"/>
      <c r="D49" s="424"/>
      <c r="E49" s="424"/>
      <c r="F49" s="424"/>
      <c r="G49" s="424"/>
      <c r="H49" s="424"/>
      <c r="I49" s="424"/>
      <c r="J49" s="311" t="str">
        <f>VLOOKUP(A49,MATERIALES!A5:D641,2,FALSE)</f>
        <v>u</v>
      </c>
      <c r="K49" s="396">
        <v>0.5</v>
      </c>
      <c r="L49" s="420"/>
      <c r="M49" s="401">
        <f>VLOOKUP(A49,MATERIALES!A6:D397,4,FALSE)</f>
        <v>11191.530236872208</v>
      </c>
      <c r="N49" s="271">
        <f>K49*M49</f>
        <v>5595.7651184361039</v>
      </c>
    </row>
    <row r="50" spans="1:14">
      <c r="A50" s="161" t="s">
        <v>396</v>
      </c>
      <c r="B50" s="43" t="str">
        <f>VLOOKUP(A50,MATERIALES!A6:D373,3,FALSE)</f>
        <v>Botella de oxígeno (1800 lb)</v>
      </c>
      <c r="C50" s="424"/>
      <c r="D50" s="424"/>
      <c r="E50" s="424"/>
      <c r="F50" s="424"/>
      <c r="G50" s="424"/>
      <c r="H50" s="424"/>
      <c r="I50" s="424"/>
      <c r="J50" s="311" t="str">
        <f>VLOOKUP(A50,MATERIALES!A6:D642,2,FALSE)</f>
        <v>u</v>
      </c>
      <c r="K50" s="396">
        <v>0.08</v>
      </c>
      <c r="L50" s="420"/>
      <c r="M50" s="401">
        <f>VLOOKUP(A50,MATERIALES!A6:D398,4,FALSE)</f>
        <v>87293.935847603236</v>
      </c>
      <c r="N50" s="271">
        <f>K50*M50</f>
        <v>6983.5148678082587</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14148.332525453847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2" t="s">
        <v>6</v>
      </c>
      <c r="B71" s="49" t="str">
        <f>VLOOKUP(A71,'MANO DE OBRA'!A8:D68,3,FALSE)</f>
        <v xml:space="preserve">Obrero </v>
      </c>
      <c r="C71" s="47"/>
      <c r="D71" s="47"/>
      <c r="E71" s="47"/>
      <c r="F71" s="47"/>
      <c r="G71" s="47"/>
      <c r="H71" s="47"/>
      <c r="I71" s="291">
        <f>K71/J71*100</f>
        <v>33832.699999999997</v>
      </c>
      <c r="J71" s="292">
        <v>185</v>
      </c>
      <c r="K71" s="293">
        <f>VLOOKUP(A71,'MANO DE OBRA'!A8:D99,4,FALSE)</f>
        <v>62590.494999999995</v>
      </c>
      <c r="L71" s="50"/>
      <c r="M71" s="433">
        <v>6</v>
      </c>
      <c r="N71" s="394">
        <f>K71/M71</f>
        <v>10431.749166666666</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6</v>
      </c>
      <c r="N72" s="394">
        <f>K72/M72</f>
        <v>17781.040602401332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28212.789769067997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59769.938746516273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11953.987749303255</v>
      </c>
      <c r="M84" s="865"/>
      <c r="N84" s="51"/>
    </row>
    <row r="85" spans="1:14">
      <c r="B85" s="89" t="s">
        <v>973</v>
      </c>
      <c r="C85" s="90"/>
      <c r="D85" s="90"/>
      <c r="E85" s="90"/>
      <c r="F85" s="90"/>
      <c r="G85" s="90"/>
      <c r="H85" s="90"/>
      <c r="I85" s="87"/>
      <c r="J85" s="88"/>
      <c r="K85" s="303">
        <v>0.05</v>
      </c>
      <c r="L85" s="864">
        <f>N79*K85</f>
        <v>2988.4969373258136</v>
      </c>
      <c r="M85" s="865"/>
      <c r="N85" s="51"/>
    </row>
    <row r="86" spans="1:14" ht="15.75" thickBot="1">
      <c r="B86" s="91" t="s">
        <v>974</v>
      </c>
      <c r="C86" s="92"/>
      <c r="D86" s="92"/>
      <c r="E86" s="92"/>
      <c r="F86" s="92"/>
      <c r="G86" s="92"/>
      <c r="H86" s="92"/>
      <c r="I86" s="93"/>
      <c r="J86" s="94"/>
      <c r="K86" s="304">
        <v>0.05</v>
      </c>
      <c r="L86" s="866">
        <f>N79*K86</f>
        <v>2988.4969373258136</v>
      </c>
      <c r="M86" s="867"/>
      <c r="N86" s="51"/>
    </row>
    <row r="87" spans="1:14" ht="15.75" thickBot="1">
      <c r="B87" s="829" t="s">
        <v>953</v>
      </c>
      <c r="C87" s="830"/>
      <c r="D87" s="830"/>
      <c r="E87" s="830"/>
      <c r="F87" s="830"/>
      <c r="G87" s="830"/>
      <c r="H87" s="830"/>
      <c r="I87" s="830"/>
      <c r="J87" s="830"/>
      <c r="K87" s="830"/>
      <c r="L87" s="830"/>
      <c r="M87" s="831"/>
      <c r="N87" s="52">
        <f>L84+L85+L86</f>
        <v>17930.981623954882</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77700.920370471154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7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6.5" customHeight="1" thickBot="1">
      <c r="A31" t="s">
        <v>1845</v>
      </c>
      <c r="B31" s="80" t="s">
        <v>1110</v>
      </c>
      <c r="C31" s="81" t="s">
        <v>1658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123</v>
      </c>
      <c r="B36" s="878" t="str">
        <f>VLOOKUP(A36,EQUIPOS!A6:D154,3,FALSE)</f>
        <v>Bomba de inyección de lechada</v>
      </c>
      <c r="C36" s="879"/>
      <c r="D36" s="879"/>
      <c r="E36" s="879"/>
      <c r="F36" s="879"/>
      <c r="G36" s="879"/>
      <c r="H36" s="880"/>
      <c r="I36" s="266"/>
      <c r="J36" s="267"/>
      <c r="K36" s="268">
        <f>VLOOKUP(A36,EQUIPOS!A6:D163,4,FALSE)</f>
        <v>20809.184967588608</v>
      </c>
      <c r="L36" s="269"/>
      <c r="M36" s="335">
        <v>12</v>
      </c>
      <c r="N36" s="271">
        <f t="shared" ref="N36:N42" si="0">K36/M36</f>
        <v>1734.0987472990507</v>
      </c>
    </row>
    <row r="37" spans="1:14">
      <c r="A37" s="113" t="s">
        <v>288</v>
      </c>
      <c r="B37" s="878" t="str">
        <f>VLOOKUP(A37,EQUIPOS!A7:D154,3,FALSE)</f>
        <v xml:space="preserve">Planta eléctrica </v>
      </c>
      <c r="C37" s="879"/>
      <c r="D37" s="879"/>
      <c r="E37" s="879"/>
      <c r="F37" s="879"/>
      <c r="G37" s="879"/>
      <c r="H37" s="880"/>
      <c r="I37" s="266"/>
      <c r="J37" s="267"/>
      <c r="K37" s="268">
        <f>VLOOKUP(A37,EQUIPOS!A7:D164,4,FALSE)</f>
        <v>20809.184967588608</v>
      </c>
      <c r="L37" s="269"/>
      <c r="M37" s="335">
        <v>1.3</v>
      </c>
      <c r="N37" s="271">
        <f t="shared" si="0"/>
        <v>16007.065359683544</v>
      </c>
    </row>
    <row r="38" spans="1:14">
      <c r="A38" s="113" t="s">
        <v>125</v>
      </c>
      <c r="B38" s="878" t="str">
        <f>VLOOKUP(A38,EQUIPOS!A8:D154,3,FALSE)</f>
        <v>Bomba para gato de tensionamiento</v>
      </c>
      <c r="C38" s="879"/>
      <c r="D38" s="879"/>
      <c r="E38" s="879"/>
      <c r="F38" s="879"/>
      <c r="G38" s="879"/>
      <c r="H38" s="880"/>
      <c r="I38" s="266"/>
      <c r="J38" s="267"/>
      <c r="K38" s="268">
        <f>VLOOKUP(A38,EQUIPOS!A8:D165,4,FALSE)</f>
        <v>57225.258660868676</v>
      </c>
      <c r="L38" s="269"/>
      <c r="M38" s="335">
        <v>12</v>
      </c>
      <c r="N38" s="271">
        <f t="shared" si="0"/>
        <v>4768.7715550723897</v>
      </c>
    </row>
    <row r="39" spans="1:14">
      <c r="A39" s="113" t="s">
        <v>180</v>
      </c>
      <c r="B39" s="878" t="str">
        <f>VLOOKUP(A39,EQUIPOS!A9:D154,3,FALSE)</f>
        <v>Compresor 120 HP, con martillo.</v>
      </c>
      <c r="C39" s="879"/>
      <c r="D39" s="879"/>
      <c r="E39" s="879"/>
      <c r="F39" s="879"/>
      <c r="G39" s="879"/>
      <c r="H39" s="880"/>
      <c r="I39" s="266"/>
      <c r="J39" s="267"/>
      <c r="K39" s="268">
        <f>VLOOKUP(A39,EQUIPOS!A9:D166,4,FALSE)</f>
        <v>90077.759428449179</v>
      </c>
      <c r="L39" s="269"/>
      <c r="M39" s="335">
        <v>1.3</v>
      </c>
      <c r="N39" s="271">
        <f t="shared" si="0"/>
        <v>69290.584175730139</v>
      </c>
    </row>
    <row r="40" spans="1:14">
      <c r="A40" s="113" t="s">
        <v>197</v>
      </c>
      <c r="B40" s="878" t="str">
        <f>VLOOKUP(A40,EQUIPOS!A10:D154,3,FALSE)</f>
        <v>Equipo de perforación (TRACKDRILL), potencia 40 HP, 2100 golpes / minuto</v>
      </c>
      <c r="C40" s="879"/>
      <c r="D40" s="879"/>
      <c r="E40" s="879"/>
      <c r="F40" s="879"/>
      <c r="G40" s="879"/>
      <c r="H40" s="880"/>
      <c r="I40" s="266"/>
      <c r="J40" s="267"/>
      <c r="K40" s="268">
        <f>VLOOKUP(A40,EQUIPOS!A10:D167,4,FALSE)</f>
        <v>149982.63030288211</v>
      </c>
      <c r="L40" s="269"/>
      <c r="M40" s="335">
        <v>1.3</v>
      </c>
      <c r="N40" s="271">
        <f t="shared" si="0"/>
        <v>115371.25407914008</v>
      </c>
    </row>
    <row r="41" spans="1:14">
      <c r="A41" s="113" t="s">
        <v>195</v>
      </c>
      <c r="B41" s="878" t="str">
        <f>VLOOKUP(A41,EQUIPOS!A11:D155,3,FALSE)</f>
        <v xml:space="preserve">Equipo de oxicorte, Capacidad de corte: hasta 6´´ (152mm) </v>
      </c>
      <c r="C41" s="879"/>
      <c r="D41" s="879"/>
      <c r="E41" s="879"/>
      <c r="F41" s="879"/>
      <c r="G41" s="879"/>
      <c r="H41" s="880"/>
      <c r="I41" s="266"/>
      <c r="J41" s="267"/>
      <c r="K41" s="268">
        <f>VLOOKUP(A41,EQUIPOS!A11:D168,4,FALSE)</f>
        <v>4005.7681062608067</v>
      </c>
      <c r="L41" s="269"/>
      <c r="M41" s="335">
        <v>15</v>
      </c>
      <c r="N41" s="271">
        <f t="shared" si="0"/>
        <v>267.05120708405377</v>
      </c>
    </row>
    <row r="42" spans="1:14">
      <c r="A42" s="113" t="s">
        <v>240</v>
      </c>
      <c r="B42" s="878" t="str">
        <f>VLOOKUP(A42,EQUIPOS!A12:D156,3,FALSE)</f>
        <v>Gato para tensionamiento, fuerza Max 200 ton, área de tensión 314 cm2.</v>
      </c>
      <c r="C42" s="879"/>
      <c r="D42" s="879"/>
      <c r="E42" s="879"/>
      <c r="F42" s="879"/>
      <c r="G42" s="879"/>
      <c r="H42" s="880"/>
      <c r="I42" s="266"/>
      <c r="J42" s="267"/>
      <c r="K42" s="268">
        <f>VLOOKUP(A42,EQUIPOS!A12:D169,4,FALSE)</f>
        <v>171913.33245112462</v>
      </c>
      <c r="L42" s="269"/>
      <c r="M42" s="335">
        <v>12</v>
      </c>
      <c r="N42" s="271">
        <f t="shared" si="0"/>
        <v>14326.111037593719</v>
      </c>
    </row>
    <row r="43" spans="1:14">
      <c r="A43" s="113"/>
      <c r="B43" s="878"/>
      <c r="C43" s="879"/>
      <c r="D43" s="879"/>
      <c r="E43" s="879"/>
      <c r="F43" s="879"/>
      <c r="G43" s="879"/>
      <c r="H43" s="880"/>
      <c r="I43" s="420"/>
      <c r="J43" s="421"/>
      <c r="K43" s="268"/>
      <c r="L43" s="334"/>
      <c r="M43" s="335"/>
      <c r="N43" s="271"/>
    </row>
    <row r="44" spans="1:14">
      <c r="A44" s="113"/>
      <c r="B44" s="878"/>
      <c r="C44" s="879"/>
      <c r="D44" s="879"/>
      <c r="E44" s="879"/>
      <c r="F44" s="879"/>
      <c r="G44" s="879"/>
      <c r="H44" s="880"/>
      <c r="I44" s="327"/>
      <c r="J44" s="329"/>
      <c r="K44" s="268"/>
      <c r="L44" s="422"/>
      <c r="M44" s="423"/>
      <c r="N44" s="271"/>
    </row>
    <row r="45" spans="1:14">
      <c r="B45" s="878"/>
      <c r="C45" s="879"/>
      <c r="D45" s="879"/>
      <c r="E45" s="879"/>
      <c r="F45" s="879"/>
      <c r="G45" s="879"/>
      <c r="H45" s="880"/>
      <c r="I45" s="36"/>
      <c r="J45" s="37"/>
      <c r="K45" s="268"/>
      <c r="L45" s="275"/>
      <c r="M45" s="335"/>
      <c r="N45" s="271"/>
    </row>
    <row r="46" spans="1:14">
      <c r="B46" s="319"/>
      <c r="C46" s="320"/>
      <c r="D46" s="320"/>
      <c r="E46" s="320"/>
      <c r="F46" s="322"/>
      <c r="G46" s="322"/>
      <c r="H46" s="125"/>
      <c r="I46" s="36"/>
      <c r="J46" s="37"/>
      <c r="K46" s="268"/>
      <c r="L46" s="275"/>
      <c r="M46" s="276"/>
      <c r="N46" s="272"/>
    </row>
    <row r="47" spans="1:14">
      <c r="B47" s="336" t="s">
        <v>952</v>
      </c>
      <c r="C47" s="337"/>
      <c r="D47" s="337"/>
      <c r="E47" s="38"/>
      <c r="F47" s="39"/>
      <c r="G47" s="39"/>
      <c r="H47" s="40"/>
      <c r="I47" s="36"/>
      <c r="J47" s="37"/>
      <c r="K47" s="278"/>
      <c r="L47" s="275"/>
      <c r="M47" s="400">
        <v>0.1</v>
      </c>
      <c r="N47" s="343">
        <f>N91*M47</f>
        <v>4458.9852618155373</v>
      </c>
    </row>
    <row r="48" spans="1:14" ht="15.75" thickBot="1">
      <c r="B48" s="878"/>
      <c r="C48" s="879"/>
      <c r="D48" s="879"/>
      <c r="E48" s="879"/>
      <c r="F48" s="879"/>
      <c r="G48" s="879"/>
      <c r="H48" s="880"/>
      <c r="I48" s="888"/>
      <c r="J48" s="889"/>
      <c r="K48" s="41"/>
      <c r="L48" s="890"/>
      <c r="M48" s="891"/>
      <c r="N48" s="105"/>
    </row>
    <row r="49" spans="1:14" ht="15.75" thickBot="1">
      <c r="B49" s="829" t="s">
        <v>953</v>
      </c>
      <c r="C49" s="830"/>
      <c r="D49" s="830"/>
      <c r="E49" s="830"/>
      <c r="F49" s="830"/>
      <c r="G49" s="830"/>
      <c r="H49" s="830"/>
      <c r="I49" s="830"/>
      <c r="J49" s="830"/>
      <c r="K49" s="830"/>
      <c r="L49" s="830"/>
      <c r="M49" s="831"/>
      <c r="N49" s="393">
        <f>SUM(N36:N48)</f>
        <v>226223.92142341851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4" t="s">
        <v>944</v>
      </c>
      <c r="C53" s="875"/>
      <c r="D53" s="875"/>
      <c r="E53" s="875"/>
      <c r="F53" s="875"/>
      <c r="G53" s="875"/>
      <c r="H53" s="875"/>
      <c r="I53" s="909"/>
      <c r="J53" s="314" t="s">
        <v>945</v>
      </c>
      <c r="K53" s="85" t="s">
        <v>946</v>
      </c>
      <c r="L53" s="910" t="s">
        <v>955</v>
      </c>
      <c r="M53" s="909"/>
      <c r="N53" s="86" t="s">
        <v>951</v>
      </c>
    </row>
    <row r="54" spans="1:14">
      <c r="A54" s="161" t="s">
        <v>788</v>
      </c>
      <c r="B54" s="43" t="str">
        <f>VLOOKUP(A54,MATERIALES!A5:D373,3,FALSE)</f>
        <v>Alambre negro para amarre calibre 18</v>
      </c>
      <c r="C54" s="280"/>
      <c r="D54" s="280"/>
      <c r="E54" s="280"/>
      <c r="F54" s="280"/>
      <c r="G54" s="280"/>
      <c r="H54" s="280"/>
      <c r="I54" s="280"/>
      <c r="J54" s="310" t="str">
        <f>VLOOKUP(A54,MATERIALES!A8:D646,2,FALSE)</f>
        <v>kg</v>
      </c>
      <c r="K54" s="281">
        <v>0.2</v>
      </c>
      <c r="L54" s="266"/>
      <c r="M54" s="401">
        <f>VLOOKUP(A54,MATERIALES!A5:D396,4,FALSE)</f>
        <v>5595.7651184361039</v>
      </c>
      <c r="N54" s="271">
        <f>K54*M54</f>
        <v>1119.1530236872209</v>
      </c>
    </row>
    <row r="55" spans="1:14">
      <c r="A55" s="161" t="s">
        <v>691</v>
      </c>
      <c r="B55" s="43" t="str">
        <f>VLOOKUP(A55,MATERIALES!A6:D373,3,FALSE)</f>
        <v>Torón de tensionmiento 1/2´´ o 5/8´´</v>
      </c>
      <c r="C55" s="424"/>
      <c r="D55" s="424"/>
      <c r="E55" s="424"/>
      <c r="F55" s="424"/>
      <c r="G55" s="424"/>
      <c r="H55" s="424"/>
      <c r="I55" s="424"/>
      <c r="J55" s="311" t="str">
        <f>VLOOKUP(A55,MATERIALES!A9:D647,2,FALSE)</f>
        <v>kg</v>
      </c>
      <c r="K55" s="396">
        <v>5.53</v>
      </c>
      <c r="L55" s="420"/>
      <c r="M55" s="401">
        <f>VLOOKUP(A55,MATERIALES!A6:D397,4,FALSE)</f>
        <v>8001.9441193636294</v>
      </c>
      <c r="N55" s="271">
        <f t="shared" ref="N55:N67" si="1">K55*M55</f>
        <v>44250.750980080869</v>
      </c>
    </row>
    <row r="56" spans="1:14">
      <c r="A56" s="161" t="s">
        <v>484</v>
      </c>
      <c r="B56" s="43" t="str">
        <f>VLOOKUP(A56,MATERIALES!A6:D373,3,FALSE)</f>
        <v>Limpiador 1/4 de galón (anclajes)</v>
      </c>
      <c r="C56" s="424"/>
      <c r="D56" s="424"/>
      <c r="E56" s="424"/>
      <c r="F56" s="424"/>
      <c r="G56" s="424"/>
      <c r="H56" s="424"/>
      <c r="I56" s="424"/>
      <c r="J56" s="311" t="str">
        <f>VLOOKUP(A56,MATERIALES!A10:D648,2,FALSE)</f>
        <v>u</v>
      </c>
      <c r="K56" s="396">
        <v>8.0000000000000002E-3</v>
      </c>
      <c r="L56" s="420"/>
      <c r="M56" s="401">
        <f>VLOOKUP(A56,MATERIALES!A6:D398,4,FALSE)</f>
        <v>53757.884760114655</v>
      </c>
      <c r="N56" s="271">
        <f t="shared" si="1"/>
        <v>430.06307808091725</v>
      </c>
    </row>
    <row r="57" spans="1:14">
      <c r="A57" s="161" t="s">
        <v>664</v>
      </c>
      <c r="B57" s="43" t="str">
        <f>VLOOKUP(A57,MATERIALES!A6:D373,3,FALSE)</f>
        <v>Soldadura en PVC 1/8 de galón (anclajes)</v>
      </c>
      <c r="C57" s="424"/>
      <c r="D57" s="424"/>
      <c r="E57" s="424"/>
      <c r="F57" s="424"/>
      <c r="G57" s="424"/>
      <c r="H57" s="424"/>
      <c r="I57" s="424"/>
      <c r="J57" s="311" t="str">
        <f>VLOOKUP(A57,MATERIALES!A11:D649,2,FALSE)</f>
        <v>u</v>
      </c>
      <c r="K57" s="396">
        <v>2.1999999999999999E-2</v>
      </c>
      <c r="L57" s="420"/>
      <c r="M57" s="401">
        <f>VLOOKUP(A57,MATERIALES!A6:D399,4,FALSE)</f>
        <v>49106.19637334787</v>
      </c>
      <c r="N57" s="271">
        <f t="shared" si="1"/>
        <v>1080.3363202136532</v>
      </c>
    </row>
    <row r="58" spans="1:14">
      <c r="A58" s="161" t="s">
        <v>731</v>
      </c>
      <c r="B58" s="43" t="str">
        <f>VLOOKUP(A58,MATERIALES!A7:D373,3,FALSE)</f>
        <v>Unión en PVC RD21 de 1´´ (para anclajes)</v>
      </c>
      <c r="C58" s="424"/>
      <c r="D58" s="424"/>
      <c r="E58" s="424"/>
      <c r="F58" s="424"/>
      <c r="G58" s="424"/>
      <c r="H58" s="424"/>
      <c r="I58" s="424"/>
      <c r="J58" s="311" t="str">
        <f>VLOOKUP(A58,MATERIALES!A11:D650,2,FALSE)</f>
        <v>u</v>
      </c>
      <c r="K58" s="396">
        <v>0.3</v>
      </c>
      <c r="L58" s="420"/>
      <c r="M58" s="401">
        <f>VLOOKUP(A58,MATERIALES!A7:D400,4,FALSE)</f>
        <v>971.8194300192506</v>
      </c>
      <c r="N58" s="271">
        <f t="shared" si="1"/>
        <v>291.54582900577515</v>
      </c>
    </row>
    <row r="59" spans="1:14">
      <c r="A59" s="161" t="s">
        <v>684</v>
      </c>
      <c r="B59" s="43" t="str">
        <f>VLOOKUP(A59,MATERIALES!A8:D373,3,FALSE)</f>
        <v>Tapón en PVC RD21 de 1´´ (para anclaje)</v>
      </c>
      <c r="C59" s="424"/>
      <c r="D59" s="424"/>
      <c r="E59" s="424"/>
      <c r="F59" s="424"/>
      <c r="G59" s="424"/>
      <c r="H59" s="424"/>
      <c r="I59" s="424"/>
      <c r="J59" s="311" t="str">
        <f>VLOOKUP(A59,MATERIALES!A12:D651,2,FALSE)</f>
        <v>u</v>
      </c>
      <c r="K59" s="396">
        <v>0.1</v>
      </c>
      <c r="L59" s="420"/>
      <c r="M59" s="401">
        <f>VLOOKUP(A59,MATERIALES!A8:D401,4,FALSE)</f>
        <v>1924.9432007420201</v>
      </c>
      <c r="N59" s="271">
        <f t="shared" si="1"/>
        <v>192.49432007420202</v>
      </c>
    </row>
    <row r="60" spans="1:14">
      <c r="A60" s="161" t="s">
        <v>432</v>
      </c>
      <c r="B60" s="43" t="str">
        <f>VLOOKUP(A60,MATERIALES!A9:D373,3,FALSE)</f>
        <v>Anclajes o Cuñas para el tensionamiento</v>
      </c>
      <c r="C60" s="424"/>
      <c r="D60" s="424"/>
      <c r="E60" s="424"/>
      <c r="F60" s="424"/>
      <c r="G60" s="424"/>
      <c r="H60" s="424"/>
      <c r="I60" s="424"/>
      <c r="J60" s="311" t="str">
        <f>VLOOKUP(A60,MATERIALES!A13:D652,2,FALSE)</f>
        <v>u</v>
      </c>
      <c r="K60" s="396">
        <v>0.5</v>
      </c>
      <c r="L60" s="420"/>
      <c r="M60" s="401">
        <f>VLOOKUP(A60,MATERIALES!A9:D402,4,FALSE)</f>
        <v>13877.497493721539</v>
      </c>
      <c r="N60" s="271">
        <f t="shared" si="1"/>
        <v>6938.7487468607696</v>
      </c>
    </row>
    <row r="61" spans="1:14">
      <c r="A61" s="161" t="s">
        <v>702</v>
      </c>
      <c r="B61" s="43" t="str">
        <f>VLOOKUP(A61,MATERIALES!A10:D373,3,FALSE)</f>
        <v>Trompetas de 12 torones (tensionamiento)</v>
      </c>
      <c r="C61" s="424"/>
      <c r="D61" s="424"/>
      <c r="E61" s="424"/>
      <c r="F61" s="424"/>
      <c r="G61" s="424"/>
      <c r="H61" s="424"/>
      <c r="I61" s="424"/>
      <c r="J61" s="311" t="s">
        <v>92</v>
      </c>
      <c r="K61" s="396">
        <v>0.1</v>
      </c>
      <c r="L61" s="420"/>
      <c r="M61" s="401">
        <f>VLOOKUP(A61,MATERIALES!A10:D403,4,FALSE)</f>
        <v>91546.717337614667</v>
      </c>
      <c r="N61" s="271">
        <f t="shared" si="1"/>
        <v>9154.6717337614664</v>
      </c>
    </row>
    <row r="62" spans="1:14">
      <c r="A62" s="161" t="s">
        <v>492</v>
      </c>
      <c r="B62" s="43" t="str">
        <f>VLOOKUP(A62,MATERIALES!A11:D373,3,FALSE)</f>
        <v>Lechada Para Ductos (Acero De Preesfuerzo)</v>
      </c>
      <c r="C62" s="424"/>
      <c r="D62" s="424"/>
      <c r="E62" s="424"/>
      <c r="F62" s="424"/>
      <c r="G62" s="424"/>
      <c r="H62" s="424"/>
      <c r="I62" s="424"/>
      <c r="J62" s="311" t="s">
        <v>422</v>
      </c>
      <c r="K62" s="396">
        <v>10</v>
      </c>
      <c r="L62" s="420"/>
      <c r="M62" s="401">
        <f>VLOOKUP(A62,MATERIALES!A11:D404,4,FALSE)</f>
        <v>1119.1530236872209</v>
      </c>
      <c r="N62" s="271">
        <f t="shared" si="1"/>
        <v>11191.530236872208</v>
      </c>
    </row>
    <row r="63" spans="1:14">
      <c r="A63" s="161" t="s">
        <v>445</v>
      </c>
      <c r="B63" s="43" t="str">
        <f>VLOOKUP(A63,MATERIALES!A11:D373,3,FALSE)</f>
        <v>Ductos para tensionimiento</v>
      </c>
      <c r="C63" s="424"/>
      <c r="D63" s="424"/>
      <c r="E63" s="424"/>
      <c r="F63" s="424"/>
      <c r="G63" s="424"/>
      <c r="H63" s="424"/>
      <c r="I63" s="424"/>
      <c r="J63" s="311" t="str">
        <f>VLOOKUP(A63,MATERIALES!A14:D655,2,FALSE)</f>
        <v>m</v>
      </c>
      <c r="K63" s="396">
        <v>1</v>
      </c>
      <c r="L63" s="420"/>
      <c r="M63" s="401">
        <f>VLOOKUP(A63,MATERIALES!A11:D405,4,FALSE)</f>
        <v>17457.57075645441</v>
      </c>
      <c r="N63" s="271">
        <f t="shared" si="1"/>
        <v>17457.57075645441</v>
      </c>
    </row>
    <row r="64" spans="1:14">
      <c r="A64" s="161" t="s">
        <v>591</v>
      </c>
      <c r="B64" s="43" t="str">
        <f>VLOOKUP(A64,MATERIALES!A12:D373,3,FALSE)</f>
        <v>Oxigeno industrial</v>
      </c>
      <c r="C64" s="424"/>
      <c r="D64" s="424"/>
      <c r="E64" s="424"/>
      <c r="F64" s="424"/>
      <c r="G64" s="424"/>
      <c r="H64" s="424"/>
      <c r="I64" s="424"/>
      <c r="J64" s="311" t="str">
        <f>VLOOKUP(A64,MATERIALES!A15:D656,2,FALSE)</f>
        <v>kg</v>
      </c>
      <c r="K64" s="396">
        <v>0.5</v>
      </c>
      <c r="L64" s="420"/>
      <c r="M64" s="401">
        <f>VLOOKUP(A64,MATERIALES!A12:D406,4,FALSE)</f>
        <v>12982.175074771763</v>
      </c>
      <c r="N64" s="271">
        <f t="shared" si="1"/>
        <v>6491.0875373858817</v>
      </c>
    </row>
    <row r="65" spans="1:14">
      <c r="A65" s="161" t="s">
        <v>507</v>
      </c>
      <c r="B65" s="43" t="str">
        <f>VLOOKUP(A65,MATERIALES!A13:D374,3,FALSE)</f>
        <v>Manguera de polietileno de 3´´</v>
      </c>
      <c r="C65" s="424"/>
      <c r="D65" s="424"/>
      <c r="E65" s="424"/>
      <c r="F65" s="424"/>
      <c r="G65" s="424"/>
      <c r="H65" s="424"/>
      <c r="I65" s="424"/>
      <c r="J65" s="311" t="str">
        <f>VLOOKUP(A65,MATERIALES!A16:D657,2,FALSE)</f>
        <v>m</v>
      </c>
      <c r="K65" s="396">
        <v>0.55000000000000004</v>
      </c>
      <c r="L65" s="420"/>
      <c r="M65" s="401">
        <f>VLOOKUP(A65,MATERIALES!A13:D407,4,FALSE)</f>
        <v>8281.7323752854336</v>
      </c>
      <c r="N65" s="271">
        <f t="shared" si="1"/>
        <v>4554.9528064069891</v>
      </c>
    </row>
    <row r="66" spans="1:14">
      <c r="A66" s="161" t="s">
        <v>898</v>
      </c>
      <c r="B66" s="43" t="str">
        <f>VLOOKUP(A66,MATERIALES!A13:D375,3,FALSE)</f>
        <v>Alambre Negro Para Amarre</v>
      </c>
      <c r="C66" s="424"/>
      <c r="D66" s="424"/>
      <c r="E66" s="424"/>
      <c r="F66" s="424"/>
      <c r="G66" s="424"/>
      <c r="H66" s="424"/>
      <c r="I66" s="424"/>
      <c r="J66" s="311" t="str">
        <f>VLOOKUP(A66,MATERIALES!A17:D658,2,FALSE)</f>
        <v>kg</v>
      </c>
      <c r="K66" s="396">
        <v>0.05</v>
      </c>
      <c r="L66" s="420"/>
      <c r="M66" s="401">
        <f>VLOOKUP(A66,MATERIALES!A13:D408,4,FALSE)</f>
        <v>4947.0446098265011</v>
      </c>
      <c r="N66" s="271">
        <f t="shared" si="1"/>
        <v>247.35223049132506</v>
      </c>
    </row>
    <row r="67" spans="1:14">
      <c r="A67" s="161" t="s">
        <v>706</v>
      </c>
      <c r="B67" s="43" t="str">
        <f>VLOOKUP(A67,MATERIALES!A13:D376,3,FALSE)</f>
        <v>Tubería PVC RD21 de 1´´ (para anclajes)</v>
      </c>
      <c r="C67" s="424"/>
      <c r="D67" s="424"/>
      <c r="E67" s="424"/>
      <c r="F67" s="424"/>
      <c r="G67" s="424"/>
      <c r="H67" s="424"/>
      <c r="I67" s="424"/>
      <c r="J67" s="311" t="str">
        <f>VLOOKUP(A67,MATERIALES!A18:D659,2,FALSE)</f>
        <v>m</v>
      </c>
      <c r="K67" s="396">
        <v>1</v>
      </c>
      <c r="L67" s="420"/>
      <c r="M67" s="401">
        <f>VLOOKUP(A67,MATERIALES!A13:D409,4,FALSE)</f>
        <v>3664.4774887603721</v>
      </c>
      <c r="N67" s="271">
        <f t="shared" si="1"/>
        <v>3664.4774887603721</v>
      </c>
    </row>
    <row r="68" spans="1:14" ht="15.75" thickBot="1">
      <c r="B68" s="43"/>
      <c r="C68" s="309"/>
      <c r="D68" s="309"/>
      <c r="E68" s="309"/>
      <c r="F68" s="309"/>
      <c r="G68" s="309"/>
      <c r="H68" s="309"/>
      <c r="I68" s="309"/>
      <c r="J68" s="434"/>
      <c r="K68" s="126"/>
      <c r="L68" s="324"/>
      <c r="M68" s="401"/>
      <c r="N68" s="271"/>
    </row>
    <row r="69" spans="1:14" ht="15.75" thickBot="1">
      <c r="B69" s="829" t="s">
        <v>953</v>
      </c>
      <c r="C69" s="830"/>
      <c r="D69" s="830"/>
      <c r="E69" s="830"/>
      <c r="F69" s="830"/>
      <c r="G69" s="830"/>
      <c r="H69" s="830"/>
      <c r="I69" s="830"/>
      <c r="J69" s="830"/>
      <c r="K69" s="830"/>
      <c r="L69" s="830"/>
      <c r="M69" s="831"/>
      <c r="N69" s="393">
        <f>SUM(N54:N68)</f>
        <v>107064.73508813606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2" t="s">
        <v>957</v>
      </c>
      <c r="C73" s="313"/>
      <c r="D73" s="313"/>
      <c r="E73" s="313"/>
      <c r="F73" s="313"/>
      <c r="G73" s="313"/>
      <c r="H73" s="73" t="s">
        <v>945</v>
      </c>
      <c r="I73" s="74" t="s">
        <v>958</v>
      </c>
      <c r="J73" s="75" t="s">
        <v>959</v>
      </c>
      <c r="K73" s="73" t="s">
        <v>960</v>
      </c>
      <c r="L73" s="915" t="s">
        <v>961</v>
      </c>
      <c r="M73" s="894"/>
      <c r="N73" s="76" t="s">
        <v>951</v>
      </c>
    </row>
    <row r="74" spans="1:14">
      <c r="B74" s="46"/>
      <c r="C74" s="316"/>
      <c r="D74" s="316"/>
      <c r="E74" s="316"/>
      <c r="F74" s="316"/>
      <c r="G74" s="316"/>
      <c r="H74" s="310"/>
      <c r="I74" s="278"/>
      <c r="J74" s="285"/>
      <c r="K74" s="278"/>
      <c r="L74" s="916"/>
      <c r="M74" s="917"/>
      <c r="N74" s="286"/>
    </row>
    <row r="75" spans="1:14">
      <c r="B75" s="46"/>
      <c r="C75" s="47"/>
      <c r="D75" s="47"/>
      <c r="E75" s="47"/>
      <c r="F75" s="47"/>
      <c r="G75" s="47"/>
      <c r="H75" s="310"/>
      <c r="I75" s="278"/>
      <c r="J75" s="285"/>
      <c r="K75" s="278"/>
      <c r="L75" s="916"/>
      <c r="M75" s="917"/>
      <c r="N75" s="286"/>
    </row>
    <row r="76" spans="1:14">
      <c r="B76" s="46"/>
      <c r="C76" s="47"/>
      <c r="D76" s="47"/>
      <c r="E76" s="47"/>
      <c r="F76" s="47"/>
      <c r="G76" s="47"/>
      <c r="H76" s="310"/>
      <c r="I76" s="278"/>
      <c r="J76" s="285"/>
      <c r="K76" s="278"/>
      <c r="L76" s="916"/>
      <c r="M76" s="917"/>
      <c r="N76" s="286"/>
    </row>
    <row r="77" spans="1:14">
      <c r="B77" s="46"/>
      <c r="C77" s="47"/>
      <c r="D77" s="47"/>
      <c r="E77" s="47"/>
      <c r="F77" s="47"/>
      <c r="G77" s="47"/>
      <c r="H77" s="310"/>
      <c r="I77" s="278"/>
      <c r="J77" s="285"/>
      <c r="K77" s="278"/>
      <c r="L77" s="916"/>
      <c r="M77" s="917"/>
      <c r="N77" s="286"/>
    </row>
    <row r="78" spans="1:14">
      <c r="B78" s="46"/>
      <c r="C78" s="47"/>
      <c r="D78" s="47"/>
      <c r="E78" s="47"/>
      <c r="F78" s="47"/>
      <c r="G78" s="47"/>
      <c r="H78" s="287"/>
      <c r="I78" s="278"/>
      <c r="J78" s="278"/>
      <c r="K78" s="278"/>
      <c r="L78" s="288"/>
      <c r="M78" s="289"/>
      <c r="N78" s="290"/>
    </row>
    <row r="79" spans="1:14" ht="15.75" thickBot="1">
      <c r="B79" s="446"/>
      <c r="C79" s="447"/>
      <c r="D79" s="447"/>
      <c r="E79" s="447"/>
      <c r="F79" s="447"/>
      <c r="G79" s="447"/>
      <c r="H79" s="48"/>
      <c r="I79" s="126"/>
      <c r="J79" s="126"/>
      <c r="K79" s="126"/>
      <c r="L79" s="907"/>
      <c r="M79" s="908"/>
      <c r="N79" s="127"/>
    </row>
    <row r="80" spans="1:14" ht="15.75" thickBot="1">
      <c r="B80" s="918" t="s">
        <v>953</v>
      </c>
      <c r="C80" s="872"/>
      <c r="D80" s="872"/>
      <c r="E80" s="872"/>
      <c r="F80" s="872"/>
      <c r="G80" s="872"/>
      <c r="H80" s="872"/>
      <c r="I80" s="872"/>
      <c r="J80" s="872"/>
      <c r="K80" s="872"/>
      <c r="L80" s="872"/>
      <c r="M80" s="873"/>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8" t="s">
        <v>963</v>
      </c>
      <c r="C84" s="869"/>
      <c r="D84" s="869"/>
      <c r="E84" s="869"/>
      <c r="F84" s="869"/>
      <c r="G84" s="869"/>
      <c r="H84" s="869"/>
      <c r="I84" s="73" t="s">
        <v>964</v>
      </c>
      <c r="J84" s="75" t="s">
        <v>1410</v>
      </c>
      <c r="K84" s="74" t="s">
        <v>966</v>
      </c>
      <c r="L84" s="870" t="s">
        <v>950</v>
      </c>
      <c r="M84" s="871"/>
      <c r="N84" s="98" t="s">
        <v>951</v>
      </c>
    </row>
    <row r="85" spans="1:15">
      <c r="A85" s="162" t="s">
        <v>11</v>
      </c>
      <c r="B85" s="49" t="str">
        <f>VLOOKUP(A85,'MANO DE OBRA'!A8:D68,3,FALSE)</f>
        <v>Obrero (4)</v>
      </c>
      <c r="C85" s="47"/>
      <c r="D85" s="47"/>
      <c r="E85" s="47"/>
      <c r="F85" s="47"/>
      <c r="G85" s="47"/>
      <c r="H85" s="47"/>
      <c r="I85" s="291">
        <f>K85/J85*100</f>
        <v>135330.79999999999</v>
      </c>
      <c r="J85" s="292">
        <v>185</v>
      </c>
      <c r="K85" s="293">
        <f>VLOOKUP(A85,'MANO DE OBRA'!A8:D99,4,FALSE)</f>
        <v>250361.97999999998</v>
      </c>
      <c r="L85" s="50"/>
      <c r="M85" s="433">
        <v>10.4</v>
      </c>
      <c r="N85" s="394">
        <f>K85/M85</f>
        <v>24073.267307692306</v>
      </c>
      <c r="O85" s="106"/>
    </row>
    <row r="86" spans="1:15">
      <c r="A86" s="162" t="s">
        <v>32</v>
      </c>
      <c r="B86" s="49" t="str">
        <f>VLOOKUP(A86,'MANO DE OBRA'!A8:D69,3,FALSE)</f>
        <v>Oficial (2)</v>
      </c>
      <c r="C86" s="47"/>
      <c r="D86" s="47"/>
      <c r="E86" s="47"/>
      <c r="F86" s="47"/>
      <c r="G86" s="47"/>
      <c r="H86" s="47"/>
      <c r="I86" s="291">
        <f>K86/J86*100</f>
        <v>115336.47958314378</v>
      </c>
      <c r="J86" s="292">
        <v>185</v>
      </c>
      <c r="K86" s="293">
        <f>VLOOKUP(A86,'MANO DE OBRA'!A8:D100,4,FALSE)</f>
        <v>213372.48722881597</v>
      </c>
      <c r="L86" s="50"/>
      <c r="M86" s="430">
        <v>10.4</v>
      </c>
      <c r="N86" s="394">
        <f>K86/M86</f>
        <v>20516.585310463073</v>
      </c>
    </row>
    <row r="87" spans="1:15">
      <c r="B87" s="49"/>
      <c r="C87" s="47"/>
      <c r="D87" s="47"/>
      <c r="E87" s="47"/>
      <c r="F87" s="47"/>
      <c r="G87" s="47"/>
      <c r="H87" s="47"/>
      <c r="I87" s="291"/>
      <c r="J87" s="292"/>
      <c r="K87" s="293"/>
      <c r="L87" s="50"/>
      <c r="M87" s="431"/>
      <c r="N87" s="394"/>
    </row>
    <row r="88" spans="1:15">
      <c r="B88" s="49"/>
      <c r="C88" s="47"/>
      <c r="D88" s="47"/>
      <c r="E88" s="47"/>
      <c r="F88" s="47"/>
      <c r="G88" s="47"/>
      <c r="H88" s="47"/>
      <c r="I88" s="278"/>
      <c r="J88" s="296"/>
      <c r="K88" s="297"/>
      <c r="L88" s="317"/>
      <c r="M88" s="299"/>
      <c r="N88" s="295"/>
    </row>
    <row r="89" spans="1:15">
      <c r="B89" s="49"/>
      <c r="C89" s="47"/>
      <c r="D89" s="47"/>
      <c r="E89" s="47"/>
      <c r="F89" s="47"/>
      <c r="G89" s="47"/>
      <c r="H89" s="47"/>
      <c r="I89" s="278"/>
      <c r="J89" s="296"/>
      <c r="K89" s="297"/>
      <c r="L89" s="317"/>
      <c r="M89" s="299"/>
      <c r="N89" s="295"/>
    </row>
    <row r="90" spans="1:15" ht="15.75" thickBot="1">
      <c r="B90" s="905"/>
      <c r="C90" s="906"/>
      <c r="D90" s="906"/>
      <c r="E90" s="906"/>
      <c r="F90" s="906"/>
      <c r="G90" s="906"/>
      <c r="H90" s="906"/>
      <c r="I90" s="126"/>
      <c r="J90" s="126"/>
      <c r="K90" s="126"/>
      <c r="L90" s="919"/>
      <c r="M90" s="919"/>
      <c r="N90" s="45"/>
    </row>
    <row r="91" spans="1:15" ht="15.75" thickBot="1">
      <c r="B91" s="918" t="s">
        <v>953</v>
      </c>
      <c r="C91" s="872"/>
      <c r="D91" s="872"/>
      <c r="E91" s="872"/>
      <c r="F91" s="872"/>
      <c r="G91" s="872"/>
      <c r="H91" s="872"/>
      <c r="I91" s="872"/>
      <c r="J91" s="872"/>
      <c r="K91" s="872"/>
      <c r="L91" s="872"/>
      <c r="M91" s="873"/>
      <c r="N91" s="300">
        <f>SUM(N85:N90)</f>
        <v>44589.852618155375</v>
      </c>
    </row>
    <row r="92" spans="1:15" ht="15.75" thickBot="1">
      <c r="B92" s="33"/>
      <c r="C92" s="34"/>
      <c r="D92" s="34"/>
      <c r="E92" s="34"/>
      <c r="F92" s="34"/>
      <c r="G92" s="34"/>
      <c r="H92" s="34"/>
      <c r="I92" s="34"/>
      <c r="J92" s="34"/>
      <c r="K92" s="34"/>
      <c r="L92" s="34"/>
      <c r="M92" s="34"/>
      <c r="N92" s="35"/>
    </row>
    <row r="93" spans="1:15" ht="15.75" thickBot="1">
      <c r="B93" s="829" t="s">
        <v>967</v>
      </c>
      <c r="C93" s="830"/>
      <c r="D93" s="830"/>
      <c r="E93" s="830"/>
      <c r="F93" s="830"/>
      <c r="G93" s="830"/>
      <c r="H93" s="830"/>
      <c r="I93" s="830"/>
      <c r="J93" s="830"/>
      <c r="K93" s="830"/>
      <c r="L93" s="830"/>
      <c r="M93" s="831"/>
      <c r="N93" s="99">
        <f>N49+N69+N80+N91</f>
        <v>377878.50912970991</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4" t="s">
        <v>969</v>
      </c>
      <c r="C97" s="875"/>
      <c r="D97" s="875"/>
      <c r="E97" s="875"/>
      <c r="F97" s="875"/>
      <c r="G97" s="875"/>
      <c r="H97" s="875"/>
      <c r="I97" s="313"/>
      <c r="J97" s="333"/>
      <c r="K97" s="301" t="s">
        <v>970</v>
      </c>
      <c r="L97" s="876" t="s">
        <v>971</v>
      </c>
      <c r="M97" s="877"/>
      <c r="N97" s="302"/>
    </row>
    <row r="98" spans="1:14">
      <c r="B98" s="862" t="s">
        <v>972</v>
      </c>
      <c r="C98" s="863"/>
      <c r="D98" s="863"/>
      <c r="E98" s="863"/>
      <c r="F98" s="863"/>
      <c r="G98" s="863"/>
      <c r="H98" s="863"/>
      <c r="I98" s="87"/>
      <c r="J98" s="88"/>
      <c r="K98" s="303">
        <v>0.2</v>
      </c>
      <c r="L98" s="864">
        <f>N93*K98</f>
        <v>75575.701825941986</v>
      </c>
      <c r="M98" s="865"/>
      <c r="N98" s="51"/>
    </row>
    <row r="99" spans="1:14">
      <c r="B99" s="89" t="s">
        <v>973</v>
      </c>
      <c r="C99" s="90"/>
      <c r="D99" s="90"/>
      <c r="E99" s="90"/>
      <c r="F99" s="90"/>
      <c r="G99" s="90"/>
      <c r="H99" s="90"/>
      <c r="I99" s="87"/>
      <c r="J99" s="88"/>
      <c r="K99" s="303">
        <v>0.05</v>
      </c>
      <c r="L99" s="864">
        <f>N93*K99</f>
        <v>18893.925456485496</v>
      </c>
      <c r="M99" s="865"/>
      <c r="N99" s="51"/>
    </row>
    <row r="100" spans="1:14" ht="15.75" thickBot="1">
      <c r="B100" s="91" t="s">
        <v>974</v>
      </c>
      <c r="C100" s="92"/>
      <c r="D100" s="92"/>
      <c r="E100" s="92"/>
      <c r="F100" s="92"/>
      <c r="G100" s="92"/>
      <c r="H100" s="92"/>
      <c r="I100" s="93"/>
      <c r="J100" s="94"/>
      <c r="K100" s="304">
        <v>0.05</v>
      </c>
      <c r="L100" s="866">
        <f>N93*K100</f>
        <v>18893.925456485496</v>
      </c>
      <c r="M100" s="867"/>
      <c r="N100" s="51"/>
    </row>
    <row r="101" spans="1:14" ht="15.75" thickBot="1">
      <c r="B101" s="829" t="s">
        <v>953</v>
      </c>
      <c r="C101" s="830"/>
      <c r="D101" s="830"/>
      <c r="E101" s="830"/>
      <c r="F101" s="830"/>
      <c r="G101" s="830"/>
      <c r="H101" s="830"/>
      <c r="I101" s="830"/>
      <c r="J101" s="830"/>
      <c r="K101" s="830"/>
      <c r="L101" s="830"/>
      <c r="M101" s="831"/>
      <c r="N101" s="52">
        <f>L98+L99+L100</f>
        <v>113363.55273891297</v>
      </c>
    </row>
    <row r="102" spans="1:14" ht="15.75" thickBot="1">
      <c r="B102" s="33"/>
      <c r="C102" s="34"/>
      <c r="D102" s="34"/>
      <c r="E102" s="34"/>
      <c r="F102" s="34"/>
      <c r="G102" s="34"/>
      <c r="H102" s="34"/>
      <c r="I102" s="34"/>
      <c r="J102" s="34"/>
      <c r="K102" s="34"/>
      <c r="L102" s="34"/>
      <c r="M102" s="34"/>
      <c r="N102" s="35"/>
    </row>
    <row r="103" spans="1:14" ht="15.75" thickBot="1">
      <c r="A103" t="s">
        <v>2016</v>
      </c>
      <c r="B103" s="829" t="s">
        <v>975</v>
      </c>
      <c r="C103" s="830"/>
      <c r="D103" s="830"/>
      <c r="E103" s="830"/>
      <c r="F103" s="830"/>
      <c r="G103" s="830"/>
      <c r="H103" s="830"/>
      <c r="I103" s="830"/>
      <c r="J103" s="830"/>
      <c r="K103" s="830"/>
      <c r="L103" s="830"/>
      <c r="M103" s="831"/>
      <c r="N103" s="187">
        <f>N93+N101</f>
        <v>491242.0618686229</v>
      </c>
    </row>
    <row r="104" spans="1:14">
      <c r="B104" s="238"/>
      <c r="C104" s="239"/>
      <c r="D104" s="239"/>
      <c r="E104" s="239"/>
      <c r="F104" s="239"/>
      <c r="G104" s="239"/>
      <c r="H104" s="239"/>
      <c r="I104" s="239"/>
      <c r="J104" s="239"/>
      <c r="K104" s="239"/>
      <c r="L104" s="239"/>
      <c r="M104" s="239"/>
      <c r="N104" s="240"/>
    </row>
    <row r="105" spans="1:14">
      <c r="B105" s="241"/>
      <c r="C105" s="242"/>
      <c r="D105" s="242"/>
      <c r="E105" s="242"/>
      <c r="F105" s="242"/>
      <c r="G105" s="242"/>
      <c r="H105" s="242"/>
      <c r="I105" s="242"/>
      <c r="J105" s="242"/>
      <c r="K105" s="242"/>
      <c r="L105" s="242"/>
      <c r="M105" s="242"/>
      <c r="N105" s="243"/>
    </row>
    <row r="106" spans="1:14">
      <c r="B106" s="241"/>
      <c r="C106" s="242"/>
      <c r="D106" s="242"/>
      <c r="E106" s="242"/>
      <c r="F106" s="242"/>
      <c r="G106" s="242"/>
      <c r="H106" s="242"/>
      <c r="I106" s="242"/>
      <c r="J106" s="242"/>
      <c r="K106" s="242"/>
      <c r="L106" s="242"/>
      <c r="M106" s="242"/>
      <c r="N106" s="243"/>
    </row>
    <row r="107" spans="1:14">
      <c r="B107" s="241"/>
      <c r="C107" s="242"/>
      <c r="D107" s="242"/>
      <c r="E107" s="242"/>
      <c r="F107" s="242"/>
      <c r="G107" s="242"/>
      <c r="H107" s="242"/>
      <c r="I107" s="242"/>
      <c r="J107" s="242"/>
      <c r="K107" s="242"/>
      <c r="L107" s="242"/>
      <c r="M107" s="242"/>
      <c r="N107" s="243"/>
    </row>
    <row r="108" spans="1:14">
      <c r="B108" s="241"/>
      <c r="C108" s="242"/>
      <c r="D108" s="242"/>
      <c r="E108" s="416" t="s">
        <v>976</v>
      </c>
      <c r="F108" s="416"/>
      <c r="G108" s="416"/>
      <c r="H108" s="416"/>
      <c r="I108" s="416"/>
      <c r="J108" s="416"/>
      <c r="K108" s="242"/>
      <c r="L108" s="242"/>
      <c r="M108" s="242"/>
      <c r="N108" s="243"/>
    </row>
    <row r="109" spans="1:14">
      <c r="B109" s="241"/>
      <c r="C109" s="242"/>
      <c r="D109" s="242"/>
      <c r="E109" s="242" t="s">
        <v>977</v>
      </c>
      <c r="F109" s="242"/>
      <c r="G109" s="242"/>
      <c r="H109" s="242"/>
      <c r="I109" s="242"/>
      <c r="J109" s="242"/>
      <c r="K109" s="242"/>
      <c r="L109" s="242"/>
      <c r="M109" s="242"/>
      <c r="N109" s="243"/>
    </row>
    <row r="110" spans="1:14">
      <c r="B110" s="241"/>
      <c r="C110" s="242"/>
      <c r="D110" s="242"/>
      <c r="E110" s="242" t="s">
        <v>978</v>
      </c>
      <c r="F110" s="242"/>
      <c r="G110" s="242"/>
      <c r="H110" s="242"/>
      <c r="I110" s="242"/>
      <c r="J110" s="242"/>
      <c r="K110" s="242"/>
      <c r="L110" s="242"/>
      <c r="M110" s="242"/>
      <c r="N110" s="243"/>
    </row>
    <row r="111" spans="1:14">
      <c r="B111" s="241"/>
      <c r="C111" s="242"/>
      <c r="D111" s="242"/>
      <c r="E111" s="242" t="s">
        <v>979</v>
      </c>
      <c r="F111" s="242"/>
      <c r="G111" s="242"/>
      <c r="H111" s="242"/>
      <c r="I111" s="242"/>
      <c r="J111" s="242"/>
      <c r="K111" s="242"/>
      <c r="L111" s="242"/>
      <c r="M111" s="242"/>
      <c r="N111" s="243"/>
    </row>
    <row r="112" spans="1:14" ht="15.75" thickBot="1">
      <c r="B112" s="241"/>
      <c r="C112" s="242"/>
      <c r="D112" s="242"/>
      <c r="E112" s="242"/>
      <c r="F112" s="242" t="s">
        <v>980</v>
      </c>
      <c r="G112" s="242"/>
      <c r="H112" s="242"/>
      <c r="I112" s="242"/>
      <c r="J112" s="242"/>
      <c r="K112" s="242"/>
      <c r="L112" s="242"/>
      <c r="M112" s="242"/>
      <c r="N112" s="243"/>
    </row>
    <row r="113" spans="2:14">
      <c r="B113" s="226" t="s">
        <v>2216</v>
      </c>
      <c r="C113" s="227"/>
      <c r="D113" s="227"/>
      <c r="E113" s="227"/>
      <c r="F113" s="227"/>
      <c r="G113" s="227"/>
      <c r="H113" s="227"/>
      <c r="I113" s="227"/>
      <c r="J113" s="227"/>
      <c r="K113" s="227"/>
      <c r="L113" s="227"/>
      <c r="M113" s="227"/>
      <c r="N113" s="228"/>
    </row>
    <row r="114" spans="2:14">
      <c r="B114" s="244"/>
      <c r="C114" s="245"/>
      <c r="D114" s="245"/>
      <c r="E114" s="245"/>
      <c r="F114" s="245"/>
      <c r="G114" s="245"/>
      <c r="H114" s="245"/>
      <c r="I114" s="245"/>
      <c r="J114" s="245"/>
      <c r="K114" s="245"/>
      <c r="L114" s="245"/>
      <c r="M114" s="245"/>
      <c r="N114" s="246"/>
    </row>
    <row r="115" spans="2:14">
      <c r="B115" s="244"/>
      <c r="C115" s="245"/>
      <c r="D115" s="245"/>
      <c r="E115" s="245"/>
      <c r="F115" s="245"/>
      <c r="G115" s="245"/>
      <c r="H115" s="245"/>
      <c r="I115" s="245"/>
      <c r="J115" s="245"/>
      <c r="K115" s="245"/>
      <c r="L115" s="245"/>
      <c r="M115" s="245"/>
      <c r="N115" s="246"/>
    </row>
    <row r="116" spans="2:14">
      <c r="B116" s="244"/>
      <c r="C116" s="245"/>
      <c r="D116" s="245"/>
      <c r="E116" s="245"/>
      <c r="F116" s="245"/>
      <c r="G116" s="245"/>
      <c r="H116" s="245"/>
      <c r="I116" s="245"/>
      <c r="J116" s="245"/>
      <c r="K116" s="245"/>
      <c r="L116" s="245"/>
      <c r="M116" s="245"/>
      <c r="N116" s="246"/>
    </row>
    <row r="117" spans="2:14" ht="15.75" thickBot="1">
      <c r="B117" s="247"/>
      <c r="C117" s="248"/>
      <c r="D117" s="248"/>
      <c r="E117" s="248"/>
      <c r="F117" s="248"/>
      <c r="G117" s="248"/>
      <c r="H117" s="248"/>
      <c r="I117" s="248"/>
      <c r="J117" s="248"/>
      <c r="K117" s="248"/>
      <c r="L117" s="248"/>
      <c r="M117" s="248"/>
      <c r="N117" s="249"/>
    </row>
    <row r="118" spans="2:14">
      <c r="B118" s="250"/>
      <c r="C118" s="251"/>
      <c r="D118" s="251"/>
      <c r="E118" s="251"/>
      <c r="F118" s="251"/>
      <c r="G118" s="251"/>
      <c r="H118" s="251"/>
      <c r="I118" s="251"/>
      <c r="J118" s="251"/>
      <c r="K118" s="251"/>
      <c r="L118" s="251"/>
      <c r="M118" s="251"/>
      <c r="N118" s="252"/>
    </row>
    <row r="119" spans="2:14">
      <c r="B119" s="253" t="s">
        <v>2217</v>
      </c>
      <c r="C119" s="254"/>
      <c r="D119" s="254"/>
      <c r="E119" s="254"/>
      <c r="F119" s="254"/>
      <c r="G119" s="254"/>
      <c r="H119" s="254"/>
      <c r="I119" s="254"/>
      <c r="J119" s="254"/>
      <c r="K119" s="254"/>
      <c r="L119" s="254"/>
      <c r="M119" s="254"/>
      <c r="N119" s="255"/>
    </row>
    <row r="120" spans="2:14" ht="15" customHeight="1">
      <c r="B120" s="973" t="s">
        <v>2218</v>
      </c>
      <c r="C120" s="974"/>
      <c r="D120" s="974"/>
      <c r="E120" s="974"/>
      <c r="F120" s="974"/>
      <c r="G120" s="974"/>
      <c r="H120" s="974"/>
      <c r="I120" s="974"/>
      <c r="J120" s="974"/>
      <c r="K120" s="974"/>
      <c r="L120" s="974"/>
      <c r="M120" s="974"/>
      <c r="N120" s="975"/>
    </row>
    <row r="121" spans="2:14" ht="15" customHeight="1">
      <c r="B121" s="973"/>
      <c r="C121" s="974"/>
      <c r="D121" s="974"/>
      <c r="E121" s="974"/>
      <c r="F121" s="974"/>
      <c r="G121" s="974"/>
      <c r="H121" s="974"/>
      <c r="I121" s="974"/>
      <c r="J121" s="974"/>
      <c r="K121" s="974"/>
      <c r="L121" s="974"/>
      <c r="M121" s="974"/>
      <c r="N121" s="975"/>
    </row>
    <row r="122" spans="2:14" ht="30" customHeight="1">
      <c r="B122" s="976" t="s">
        <v>2219</v>
      </c>
      <c r="C122" s="977"/>
      <c r="D122" s="977"/>
      <c r="E122" s="977"/>
      <c r="F122" s="977"/>
      <c r="G122" s="977"/>
      <c r="H122" s="977"/>
      <c r="I122" s="977"/>
      <c r="J122" s="977"/>
      <c r="K122" s="977"/>
      <c r="L122" s="977"/>
      <c r="M122" s="977"/>
      <c r="N122" s="978"/>
    </row>
    <row r="123" spans="2:14">
      <c r="B123" s="976"/>
      <c r="C123" s="977"/>
      <c r="D123" s="977"/>
      <c r="E123" s="977"/>
      <c r="F123" s="977"/>
      <c r="G123" s="977"/>
      <c r="H123" s="977"/>
      <c r="I123" s="977"/>
      <c r="J123" s="977"/>
      <c r="K123" s="977"/>
      <c r="L123" s="977"/>
      <c r="M123" s="977"/>
      <c r="N123" s="978"/>
    </row>
    <row r="124" spans="2:14">
      <c r="B124" s="338"/>
      <c r="C124" s="339"/>
      <c r="D124" s="339"/>
      <c r="E124" s="339"/>
      <c r="F124" s="339"/>
      <c r="G124" s="339"/>
      <c r="H124" s="339"/>
      <c r="I124" s="339"/>
      <c r="J124" s="339"/>
      <c r="K124" s="339"/>
      <c r="L124" s="339"/>
      <c r="M124" s="339"/>
      <c r="N124" s="340"/>
    </row>
    <row r="125" spans="2:14">
      <c r="B125" s="338"/>
      <c r="C125" s="339"/>
      <c r="D125" s="339"/>
      <c r="E125" s="339"/>
      <c r="F125" s="339"/>
      <c r="G125" s="339"/>
      <c r="H125" s="339"/>
      <c r="I125" s="339"/>
      <c r="J125" s="339"/>
      <c r="K125" s="339"/>
      <c r="L125" s="339"/>
      <c r="M125" s="339"/>
      <c r="N125" s="340"/>
    </row>
    <row r="126" spans="2:14">
      <c r="B126" s="338"/>
      <c r="C126" s="339"/>
      <c r="D126" s="339"/>
      <c r="E126" s="339"/>
      <c r="F126" s="339"/>
      <c r="G126" s="339"/>
      <c r="H126" s="339"/>
      <c r="I126" s="339"/>
      <c r="J126" s="339"/>
      <c r="K126" s="339"/>
      <c r="L126" s="339"/>
      <c r="M126" s="339"/>
      <c r="N126" s="340"/>
    </row>
    <row r="127" spans="2:14">
      <c r="B127" s="253"/>
      <c r="C127" s="254"/>
      <c r="D127" s="254"/>
      <c r="E127" s="254"/>
      <c r="F127" s="254"/>
      <c r="G127" s="254"/>
      <c r="H127" s="254"/>
      <c r="I127" s="254"/>
      <c r="J127" s="254"/>
      <c r="K127" s="254"/>
      <c r="L127" s="254"/>
      <c r="M127" s="254"/>
      <c r="N127" s="255"/>
    </row>
    <row r="128" spans="2:14">
      <c r="B128" s="241"/>
      <c r="C128" s="242"/>
      <c r="D128" s="242"/>
      <c r="E128" s="242" t="s">
        <v>976</v>
      </c>
      <c r="F128" s="416"/>
      <c r="G128" s="416"/>
      <c r="H128" s="242"/>
      <c r="I128" s="242"/>
      <c r="J128" s="242"/>
      <c r="K128" s="242"/>
      <c r="L128" s="242"/>
      <c r="M128" s="242"/>
      <c r="N128" s="243"/>
    </row>
    <row r="129" spans="2:14">
      <c r="B129" s="241"/>
      <c r="C129" s="242"/>
      <c r="D129" s="242"/>
      <c r="E129" s="417" t="s">
        <v>977</v>
      </c>
      <c r="F129" s="242"/>
      <c r="G129" s="242"/>
      <c r="H129" s="417"/>
      <c r="I129" s="417"/>
      <c r="J129" s="417"/>
      <c r="K129" s="242"/>
      <c r="L129" s="242"/>
      <c r="M129" s="242"/>
      <c r="N129" s="243"/>
    </row>
    <row r="130" spans="2:14">
      <c r="B130" s="241"/>
      <c r="C130" s="242"/>
      <c r="D130" s="242"/>
      <c r="E130" s="256" t="s">
        <v>981</v>
      </c>
      <c r="F130" s="242"/>
      <c r="G130" s="242"/>
      <c r="H130" s="256"/>
      <c r="I130" s="256"/>
      <c r="J130" s="256"/>
      <c r="K130" s="242"/>
      <c r="L130" s="242"/>
      <c r="M130" s="242"/>
      <c r="N130" s="243"/>
    </row>
    <row r="131" spans="2:14">
      <c r="B131" s="257"/>
      <c r="C131" s="254"/>
      <c r="D131" s="254"/>
      <c r="E131" s="242" t="s">
        <v>979</v>
      </c>
      <c r="F131" s="242"/>
      <c r="G131" s="242"/>
      <c r="H131" s="242"/>
      <c r="I131" s="242"/>
      <c r="J131" s="242"/>
      <c r="K131" s="254"/>
      <c r="L131" s="254"/>
      <c r="M131" s="254"/>
      <c r="N131" s="255"/>
    </row>
    <row r="132" spans="2:14">
      <c r="B132" s="257"/>
      <c r="C132" s="254"/>
      <c r="D132" s="254"/>
      <c r="E132" s="254"/>
      <c r="F132" s="242"/>
      <c r="G132" s="242"/>
      <c r="H132" s="242"/>
      <c r="I132" s="242"/>
      <c r="J132" s="242"/>
      <c r="K132" s="254"/>
      <c r="L132" s="254"/>
      <c r="M132" s="254"/>
      <c r="N132" s="255"/>
    </row>
    <row r="133" spans="2:14">
      <c r="B133" s="257" t="s">
        <v>2220</v>
      </c>
      <c r="C133" s="256"/>
      <c r="D133" s="256"/>
      <c r="E133" s="242"/>
      <c r="F133" s="242"/>
      <c r="G133" s="242"/>
      <c r="H133" s="242"/>
      <c r="I133" s="242"/>
      <c r="J133" s="979"/>
      <c r="K133" s="979"/>
      <c r="L133" s="979"/>
      <c r="M133" s="979"/>
      <c r="N133" s="980"/>
    </row>
    <row r="134" spans="2:14" ht="15.75" thickBot="1">
      <c r="B134" s="418" t="s">
        <v>2221</v>
      </c>
      <c r="C134" s="419"/>
      <c r="D134" s="419"/>
      <c r="E134" s="258"/>
      <c r="F134" s="258"/>
      <c r="G134" s="258"/>
      <c r="H134" s="258"/>
      <c r="I134" s="258"/>
      <c r="J134" s="981"/>
      <c r="K134" s="981"/>
      <c r="L134" s="981"/>
      <c r="M134" s="981"/>
      <c r="N134" s="982"/>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7.25" customHeight="1" thickBot="1">
      <c r="A31" t="s">
        <v>1845</v>
      </c>
      <c r="B31" s="80" t="s">
        <v>1111</v>
      </c>
      <c r="C31" s="81" t="s">
        <v>2106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224</v>
      </c>
      <c r="B36" s="878" t="str">
        <f>VLOOKUP(A36,EQUIPOS!A6:D154,3,FALSE)</f>
        <v>Equipo de Medición (Deformimetros Eléctricos, Mecánicos, Celdas de Carga,  Etc.)</v>
      </c>
      <c r="C36" s="879"/>
      <c r="D36" s="879"/>
      <c r="E36" s="879"/>
      <c r="F36" s="879"/>
      <c r="G36" s="879"/>
      <c r="H36" s="880"/>
      <c r="I36" s="266"/>
      <c r="J36" s="267"/>
      <c r="K36" s="268">
        <f>VLOOKUP(A36,EQUIPOS!A6:D163,4,FALSE)</f>
        <v>217348.13658614329</v>
      </c>
      <c r="L36" s="269"/>
      <c r="M36" s="335">
        <v>3.3333333330000001</v>
      </c>
      <c r="N36" s="271">
        <f>K36/M36</f>
        <v>65204.440982363427</v>
      </c>
    </row>
    <row r="37" spans="1:14">
      <c r="A37" s="113" t="s">
        <v>125</v>
      </c>
      <c r="B37" s="878" t="str">
        <f>VLOOKUP(A37,EQUIPOS!A7:D154,3,FALSE)</f>
        <v>Bomba para gato de tensionamiento</v>
      </c>
      <c r="C37" s="879"/>
      <c r="D37" s="879"/>
      <c r="E37" s="879"/>
      <c r="F37" s="879"/>
      <c r="G37" s="879"/>
      <c r="H37" s="880"/>
      <c r="I37" s="420"/>
      <c r="J37" s="421"/>
      <c r="K37" s="268">
        <f>VLOOKUP(A37,EQUIPOS!A7:D164,4,FALSE)</f>
        <v>57225.258660868676</v>
      </c>
      <c r="L37" s="334"/>
      <c r="M37" s="335">
        <v>0.1</v>
      </c>
      <c r="N37" s="271">
        <f>K37/M37</f>
        <v>572252.58660868672</v>
      </c>
    </row>
    <row r="38" spans="1:14">
      <c r="A38" s="113" t="s">
        <v>240</v>
      </c>
      <c r="B38" s="878" t="str">
        <f>VLOOKUP(A38,EQUIPOS!A8:D154,3,FALSE)</f>
        <v>Gato para tensionamiento, fuerza Max 200 ton, área de tensión 314 cm2.</v>
      </c>
      <c r="C38" s="879"/>
      <c r="D38" s="879"/>
      <c r="E38" s="879"/>
      <c r="F38" s="879"/>
      <c r="G38" s="879"/>
      <c r="H38" s="880"/>
      <c r="I38" s="327"/>
      <c r="J38" s="329"/>
      <c r="K38" s="268">
        <f>VLOOKUP(A38,EQUIPOS!A8:D165,4,FALSE)</f>
        <v>171913.33245112462</v>
      </c>
      <c r="L38" s="422"/>
      <c r="M38" s="423">
        <v>0.1</v>
      </c>
      <c r="N38" s="271">
        <f>K38/M38</f>
        <v>1719133.3245112461</v>
      </c>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2356590.3521022964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1393</v>
      </c>
      <c r="B60" s="46" t="str">
        <f>VLOOKUP(A60,TRANSPORTE!A2:D117,3,FALSE)</f>
        <v>Transporte de equipos</v>
      </c>
      <c r="C60" s="316"/>
      <c r="D60" s="316"/>
      <c r="E60" s="316"/>
      <c r="F60" s="316"/>
      <c r="G60" s="316"/>
      <c r="H60" s="310" t="s">
        <v>339</v>
      </c>
      <c r="I60" s="278">
        <v>15</v>
      </c>
      <c r="J60" s="285">
        <v>1</v>
      </c>
      <c r="K60" s="278">
        <f>I60*J60</f>
        <v>15</v>
      </c>
      <c r="L60" s="916">
        <f>VLOOKUP(A60,TRANSPORTE!A2:D117,4,FALSE)</f>
        <v>1417.5203733168512</v>
      </c>
      <c r="M60" s="917"/>
      <c r="N60" s="286">
        <f>K60*L60</f>
        <v>21262.805599752766</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21262.805599752766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2" t="s">
        <v>4</v>
      </c>
      <c r="B71" s="49" t="str">
        <f>VLOOKUP(A71,'MANO DE OBRA'!A8:D68,3,FALSE)</f>
        <v>Inspector de fabricación y montaje</v>
      </c>
      <c r="C71" s="47"/>
      <c r="D71" s="47"/>
      <c r="E71" s="47"/>
      <c r="F71" s="47"/>
      <c r="G71" s="47"/>
      <c r="H71" s="47"/>
      <c r="I71" s="291">
        <f>K71/J71*100</f>
        <v>87942.625377371514</v>
      </c>
      <c r="J71" s="292">
        <v>185</v>
      </c>
      <c r="K71" s="293">
        <f>VLOOKUP(A71,'MANO DE OBRA'!A8:D99,4,FALSE)</f>
        <v>162693.85694813728</v>
      </c>
      <c r="L71" s="50"/>
      <c r="M71" s="433">
        <v>26.666666664000001</v>
      </c>
      <c r="N71" s="394">
        <f>K71/M71</f>
        <v>6101.0196361652497</v>
      </c>
      <c r="O71" s="106"/>
    </row>
    <row r="72" spans="1:15">
      <c r="A72" s="162"/>
      <c r="B72" s="49"/>
      <c r="C72" s="47"/>
      <c r="D72" s="47"/>
      <c r="E72" s="47"/>
      <c r="F72" s="47"/>
      <c r="G72" s="47"/>
      <c r="H72" s="47"/>
      <c r="I72" s="291"/>
      <c r="J72" s="292"/>
      <c r="K72" s="293"/>
      <c r="L72" s="50"/>
      <c r="M72" s="430"/>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6101.0196361652497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2383954.1773382146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476790.83546764293</v>
      </c>
      <c r="M84" s="865"/>
      <c r="N84" s="51"/>
    </row>
    <row r="85" spans="1:14">
      <c r="B85" s="89" t="s">
        <v>973</v>
      </c>
      <c r="C85" s="90"/>
      <c r="D85" s="90"/>
      <c r="E85" s="90"/>
      <c r="F85" s="90"/>
      <c r="G85" s="90"/>
      <c r="H85" s="90"/>
      <c r="I85" s="87"/>
      <c r="J85" s="88"/>
      <c r="K85" s="303">
        <v>0.05</v>
      </c>
      <c r="L85" s="864">
        <f>N79*K85</f>
        <v>119197.70886691073</v>
      </c>
      <c r="M85" s="865"/>
      <c r="N85" s="51"/>
    </row>
    <row r="86" spans="1:14" ht="15.75" thickBot="1">
      <c r="B86" s="91" t="s">
        <v>974</v>
      </c>
      <c r="C86" s="92"/>
      <c r="D86" s="92"/>
      <c r="E86" s="92"/>
      <c r="F86" s="92"/>
      <c r="G86" s="92"/>
      <c r="H86" s="92"/>
      <c r="I86" s="93"/>
      <c r="J86" s="94"/>
      <c r="K86" s="304">
        <v>0.05</v>
      </c>
      <c r="L86" s="866">
        <f>N79*K86</f>
        <v>119197.70886691073</v>
      </c>
      <c r="M86" s="867"/>
      <c r="N86" s="51"/>
    </row>
    <row r="87" spans="1:14" ht="15.75" thickBot="1">
      <c r="B87" s="829" t="s">
        <v>953</v>
      </c>
      <c r="C87" s="830"/>
      <c r="D87" s="830"/>
      <c r="E87" s="830"/>
      <c r="F87" s="830"/>
      <c r="G87" s="830"/>
      <c r="H87" s="830"/>
      <c r="I87" s="830"/>
      <c r="J87" s="830"/>
      <c r="K87" s="830"/>
      <c r="L87" s="830"/>
      <c r="M87" s="831"/>
      <c r="N87" s="52">
        <f>L84+L85+L86</f>
        <v>715186.25320146442</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3099140.4305396788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8.75" customHeight="1" thickBot="1">
      <c r="A31" t="s">
        <v>1845</v>
      </c>
      <c r="B31" s="80" t="s">
        <v>1112</v>
      </c>
      <c r="C31" s="81" t="s">
        <v>2107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112</v>
      </c>
      <c r="B36" s="878" t="str">
        <f>VLOOKUP(A36,EQUIPOS!A6:D154,3,FALSE)</f>
        <v xml:space="preserve">Aspersor manual
</v>
      </c>
      <c r="C36" s="879"/>
      <c r="D36" s="879"/>
      <c r="E36" s="879"/>
      <c r="F36" s="879"/>
      <c r="G36" s="879"/>
      <c r="H36" s="880"/>
      <c r="I36" s="266"/>
      <c r="J36" s="267"/>
      <c r="K36" s="268">
        <f>VLOOKUP(A36,EQUIPOS!A6:D163,4,FALSE)</f>
        <v>3641.6073693280064</v>
      </c>
      <c r="L36" s="269"/>
      <c r="M36" s="335">
        <v>2</v>
      </c>
      <c r="N36" s="271">
        <f>K36/M36</f>
        <v>1820.8036846640032</v>
      </c>
    </row>
    <row r="37" spans="1:14">
      <c r="A37" s="113" t="s">
        <v>363</v>
      </c>
      <c r="B37" s="878" t="str">
        <f>VLOOKUP(A37,EQUIPOS!A7:D154,3,FALSE)</f>
        <v>Vibrador de concreto, Motor de 3 hp a 18.000 rpm Mangueras de 4 mt</v>
      </c>
      <c r="C37" s="879"/>
      <c r="D37" s="879"/>
      <c r="E37" s="879"/>
      <c r="F37" s="879"/>
      <c r="G37" s="879"/>
      <c r="H37" s="880"/>
      <c r="I37" s="420"/>
      <c r="J37" s="421"/>
      <c r="K37" s="268">
        <f>VLOOKUP(A37,EQUIPOS!A7:D164,4,FALSE)</f>
        <v>7985.5247313121272</v>
      </c>
      <c r="L37" s="334"/>
      <c r="M37" s="335">
        <v>2</v>
      </c>
      <c r="N37" s="271">
        <f>K37/M37</f>
        <v>3992.7623656560636</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1840.3608038400498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7653.9268541601168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53831.260439355319</v>
      </c>
      <c r="N48" s="271">
        <f>K48*M48</f>
        <v>247623.79802103445</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6611.6701538707875</v>
      </c>
      <c r="N49" s="271">
        <f>K49*M49</f>
        <v>6611.6701538707875</v>
      </c>
    </row>
    <row r="50" spans="1:14">
      <c r="A50" s="161" t="s">
        <v>830</v>
      </c>
      <c r="B50" s="43" t="str">
        <f>VLOOKUP(A50,MATERIALES!A6:D373,3,FALSE)</f>
        <v>Concreto Resistencia  35 (Mpa)</v>
      </c>
      <c r="C50" s="424"/>
      <c r="D50" s="424"/>
      <c r="E50" s="424"/>
      <c r="F50" s="424"/>
      <c r="G50" s="424"/>
      <c r="H50" s="424"/>
      <c r="I50" s="424"/>
      <c r="J50" s="311" t="str">
        <f>VLOOKUP(A50,MATERIALES!A6:D642,2,FALSE)</f>
        <v>m3</v>
      </c>
      <c r="K50" s="396">
        <v>1</v>
      </c>
      <c r="L50" s="420"/>
      <c r="M50" s="401">
        <f>VLOOKUP(A50,MATERIALES!A6:D398,4,FALSE)</f>
        <v>454884.56659461261</v>
      </c>
      <c r="N50" s="271">
        <f>K50*M50</f>
        <v>454884.56659461261</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25117.794498959091</v>
      </c>
      <c r="N51" s="271">
        <f>K51*M51</f>
        <v>115541.8546952118</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824661.8894647297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16">
        <f>VLOOKUP(A60,TRANSPORTE!A2:D117,4,FALSE)</f>
        <v>1444.5959348519261</v>
      </c>
      <c r="M60" s="917"/>
      <c r="N60" s="286">
        <f>K60*L60</f>
        <v>1444.5959348519261</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1444.5959348519261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2"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16</v>
      </c>
      <c r="N71" s="394">
        <f>K71/M71</f>
        <v>23471.435624999998</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3">
        <v>16</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36807.216076800993</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870567.62833054271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174113.52566610856</v>
      </c>
      <c r="M84" s="865"/>
      <c r="N84" s="51"/>
    </row>
    <row r="85" spans="1:14">
      <c r="B85" s="89" t="s">
        <v>973</v>
      </c>
      <c r="C85" s="90"/>
      <c r="D85" s="90"/>
      <c r="E85" s="90"/>
      <c r="F85" s="90"/>
      <c r="G85" s="90"/>
      <c r="H85" s="90"/>
      <c r="I85" s="87"/>
      <c r="J85" s="88"/>
      <c r="K85" s="303">
        <v>0.05</v>
      </c>
      <c r="L85" s="864">
        <f>N79*K85</f>
        <v>43528.38141652714</v>
      </c>
      <c r="M85" s="865"/>
      <c r="N85" s="51"/>
    </row>
    <row r="86" spans="1:14" ht="15.75" thickBot="1">
      <c r="B86" s="91" t="s">
        <v>974</v>
      </c>
      <c r="C86" s="92"/>
      <c r="D86" s="92"/>
      <c r="E86" s="92"/>
      <c r="F86" s="92"/>
      <c r="G86" s="92"/>
      <c r="H86" s="92"/>
      <c r="I86" s="93"/>
      <c r="J86" s="94"/>
      <c r="K86" s="304">
        <v>0.05</v>
      </c>
      <c r="L86" s="866">
        <f>N79*K86</f>
        <v>43528.38141652714</v>
      </c>
      <c r="M86" s="867"/>
      <c r="N86" s="51"/>
    </row>
    <row r="87" spans="1:14" ht="15.75" thickBot="1">
      <c r="B87" s="829" t="s">
        <v>953</v>
      </c>
      <c r="C87" s="830"/>
      <c r="D87" s="830"/>
      <c r="E87" s="830"/>
      <c r="F87" s="830"/>
      <c r="G87" s="830"/>
      <c r="H87" s="830"/>
      <c r="I87" s="830"/>
      <c r="J87" s="830"/>
      <c r="K87" s="830"/>
      <c r="L87" s="830"/>
      <c r="M87" s="831"/>
      <c r="N87" s="52">
        <f>L84+L85+L86</f>
        <v>261170.28849916285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1131737.9168297055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22.5" customHeight="1" thickBot="1">
      <c r="A31" t="s">
        <v>1845</v>
      </c>
      <c r="B31" s="80" t="s">
        <v>1113</v>
      </c>
      <c r="C31" s="81" t="s">
        <v>2108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112</v>
      </c>
      <c r="B36" s="878" t="str">
        <f>VLOOKUP(A36,EQUIPOS!A6:D154,3,FALSE)</f>
        <v xml:space="preserve">Aspersor manual
</v>
      </c>
      <c r="C36" s="879"/>
      <c r="D36" s="879"/>
      <c r="E36" s="879"/>
      <c r="F36" s="879"/>
      <c r="G36" s="879"/>
      <c r="H36" s="880"/>
      <c r="I36" s="266"/>
      <c r="J36" s="267"/>
      <c r="K36" s="268">
        <f>VLOOKUP(A36,EQUIPOS!A6:D163,4,FALSE)</f>
        <v>3641.6073693280064</v>
      </c>
      <c r="L36" s="269"/>
      <c r="M36" s="335">
        <v>2</v>
      </c>
      <c r="N36" s="271">
        <f>K36/M36</f>
        <v>1820.8036846640032</v>
      </c>
    </row>
    <row r="37" spans="1:14">
      <c r="A37" s="113" t="s">
        <v>363</v>
      </c>
      <c r="B37" s="878" t="str">
        <f>VLOOKUP(A37,EQUIPOS!A7:D154,3,FALSE)</f>
        <v>Vibrador de concreto, Motor de 3 hp a 18.000 rpm Mangueras de 4 mt</v>
      </c>
      <c r="C37" s="879"/>
      <c r="D37" s="879"/>
      <c r="E37" s="879"/>
      <c r="F37" s="879"/>
      <c r="G37" s="879"/>
      <c r="H37" s="880"/>
      <c r="I37" s="420"/>
      <c r="J37" s="421"/>
      <c r="K37" s="268">
        <f>VLOOKUP(A37,EQUIPOS!A7:D164,4,FALSE)</f>
        <v>7985.5247313121272</v>
      </c>
      <c r="L37" s="334"/>
      <c r="M37" s="335">
        <v>2</v>
      </c>
      <c r="N37" s="271">
        <f>K37/M37</f>
        <v>3992.7623656560636</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1506.9662925450248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7320.5323428650918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53831.260439355319</v>
      </c>
      <c r="N48" s="271">
        <f>K48*M48</f>
        <v>247623.79802103445</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6611.6701538707875</v>
      </c>
      <c r="N49" s="271">
        <f>K49*M49</f>
        <v>6611.6701538707875</v>
      </c>
    </row>
    <row r="50" spans="1:14">
      <c r="A50" s="161" t="s">
        <v>831</v>
      </c>
      <c r="B50" s="43" t="str">
        <f>VLOOKUP(A50,MATERIALES!A6:D373,3,FALSE)</f>
        <v>Concreto Resistencia  32 (Mpa)</v>
      </c>
      <c r="C50" s="424"/>
      <c r="D50" s="424"/>
      <c r="E50" s="424"/>
      <c r="F50" s="424"/>
      <c r="G50" s="424"/>
      <c r="H50" s="424"/>
      <c r="I50" s="424"/>
      <c r="J50" s="311" t="str">
        <f>VLOOKUP(A50,MATERIALES!A6:D642,2,FALSE)</f>
        <v>m3</v>
      </c>
      <c r="K50" s="396">
        <v>1</v>
      </c>
      <c r="L50" s="420"/>
      <c r="M50" s="401">
        <f>VLOOKUP(A50,MATERIALES!A6:D398,4,FALSE)</f>
        <v>440390.81423763512</v>
      </c>
      <c r="N50" s="271">
        <f>K50*M50</f>
        <v>440390.81423763512</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25117.794498959091</v>
      </c>
      <c r="N51" s="271">
        <f>K51*M51</f>
        <v>115541.8546952118</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810168.13710775226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16">
        <f>VLOOKUP(A60,TRANSPORTE!A2:D117,4,FALSE)</f>
        <v>1444.5959348519261</v>
      </c>
      <c r="M60" s="917"/>
      <c r="N60" s="286">
        <f>K60*L60</f>
        <v>1444.5959348519261</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1444.5959348519261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2"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16</v>
      </c>
      <c r="N71" s="394">
        <f>K71/M71</f>
        <v>23471.435624999998</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30139.325850900495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849072.5912363698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169814.51824727398</v>
      </c>
      <c r="M84" s="865"/>
      <c r="N84" s="51"/>
    </row>
    <row r="85" spans="1:14">
      <c r="B85" s="89" t="s">
        <v>973</v>
      </c>
      <c r="C85" s="90"/>
      <c r="D85" s="90"/>
      <c r="E85" s="90"/>
      <c r="F85" s="90"/>
      <c r="G85" s="90"/>
      <c r="H85" s="90"/>
      <c r="I85" s="87"/>
      <c r="J85" s="88"/>
      <c r="K85" s="303">
        <v>0.05</v>
      </c>
      <c r="L85" s="864">
        <f>N79*K85</f>
        <v>42453.629561818496</v>
      </c>
      <c r="M85" s="865"/>
      <c r="N85" s="51"/>
    </row>
    <row r="86" spans="1:14" ht="15.75" thickBot="1">
      <c r="B86" s="91" t="s">
        <v>974</v>
      </c>
      <c r="C86" s="92"/>
      <c r="D86" s="92"/>
      <c r="E86" s="92"/>
      <c r="F86" s="92"/>
      <c r="G86" s="92"/>
      <c r="H86" s="92"/>
      <c r="I86" s="93"/>
      <c r="J86" s="94"/>
      <c r="K86" s="304">
        <v>0.05</v>
      </c>
      <c r="L86" s="866">
        <f>N79*K86</f>
        <v>42453.629561818496</v>
      </c>
      <c r="M86" s="867"/>
      <c r="N86" s="51"/>
    </row>
    <row r="87" spans="1:14" ht="15.75" thickBot="1">
      <c r="B87" s="829" t="s">
        <v>953</v>
      </c>
      <c r="C87" s="830"/>
      <c r="D87" s="830"/>
      <c r="E87" s="830"/>
      <c r="F87" s="830"/>
      <c r="G87" s="830"/>
      <c r="H87" s="830"/>
      <c r="I87" s="830"/>
      <c r="J87" s="830"/>
      <c r="K87" s="830"/>
      <c r="L87" s="830"/>
      <c r="M87" s="831"/>
      <c r="N87" s="52">
        <f>L84+L85+L86</f>
        <v>254721.77737091098</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1103794.3686072808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20.25" customHeight="1" thickBot="1">
      <c r="A31" t="s">
        <v>1845</v>
      </c>
      <c r="B31" s="80" t="s">
        <v>1114</v>
      </c>
      <c r="C31" s="81" t="s">
        <v>2109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112</v>
      </c>
      <c r="B36" s="878" t="str">
        <f>VLOOKUP(A36,EQUIPOS!A6:D154,3,FALSE)</f>
        <v xml:space="preserve">Aspersor manual
</v>
      </c>
      <c r="C36" s="879"/>
      <c r="D36" s="879"/>
      <c r="E36" s="879"/>
      <c r="F36" s="879"/>
      <c r="G36" s="879"/>
      <c r="H36" s="880"/>
      <c r="I36" s="266"/>
      <c r="J36" s="267"/>
      <c r="K36" s="268">
        <f>VLOOKUP(A36,EQUIPOS!A6:D163,4,FALSE)</f>
        <v>3641.6073693280064</v>
      </c>
      <c r="L36" s="269"/>
      <c r="M36" s="335">
        <v>2</v>
      </c>
      <c r="N36" s="271">
        <f>K36/M36</f>
        <v>1820.8036846640032</v>
      </c>
    </row>
    <row r="37" spans="1:14">
      <c r="A37" s="113" t="s">
        <v>363</v>
      </c>
      <c r="B37" s="878" t="str">
        <f>VLOOKUP(A37,EQUIPOS!A7:D154,3,FALSE)</f>
        <v>Vibrador de concreto, Motor de 3 hp a 18.000 rpm Mangueras de 4 mt</v>
      </c>
      <c r="C37" s="879"/>
      <c r="D37" s="879"/>
      <c r="E37" s="879"/>
      <c r="F37" s="879"/>
      <c r="G37" s="879"/>
      <c r="H37" s="880"/>
      <c r="I37" s="420"/>
      <c r="J37" s="421"/>
      <c r="K37" s="268">
        <f>VLOOKUP(A37,EQUIPOS!A7:D164,4,FALSE)</f>
        <v>7985.5247313121272</v>
      </c>
      <c r="L37" s="334"/>
      <c r="M37" s="335">
        <v>2</v>
      </c>
      <c r="N37" s="271">
        <f>K37/M37</f>
        <v>3992.7623656560636</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1506.9662925450248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7320.5323428650918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829</v>
      </c>
      <c r="B48" s="43" t="str">
        <f>VLOOKUP(A48,MATERIALES!A5:D373,3,FALSE)</f>
        <v>Concreto Resistencia  28 (Mpa)</v>
      </c>
      <c r="C48" s="280"/>
      <c r="D48" s="280"/>
      <c r="E48" s="280"/>
      <c r="F48" s="280"/>
      <c r="G48" s="280"/>
      <c r="H48" s="280"/>
      <c r="I48" s="280"/>
      <c r="J48" s="310" t="str">
        <f>VLOOKUP(A48,MATERIALES!A4:D640,2,FALSE)</f>
        <v>m3</v>
      </c>
      <c r="K48" s="281">
        <v>1</v>
      </c>
      <c r="L48" s="266"/>
      <c r="M48" s="401">
        <f>VLOOKUP(A48,MATERIALES!A5:D396,4,FALSE)</f>
        <v>425898.37009912106</v>
      </c>
      <c r="N48" s="271">
        <f>K48*M48</f>
        <v>425898.37009912106</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6611.6701538707875</v>
      </c>
      <c r="N49" s="271">
        <f>K49*M49</f>
        <v>6611.6701538707875</v>
      </c>
    </row>
    <row r="50" spans="1:14">
      <c r="A50" s="161" t="s">
        <v>873</v>
      </c>
      <c r="B50" s="43" t="str">
        <f>VLOOKUP(A50,MATERIALES!A6:D373,3,FALSE)</f>
        <v>FORMALETA (Depende para que sea el Concreto)</v>
      </c>
      <c r="C50" s="424"/>
      <c r="D50" s="424"/>
      <c r="E50" s="424"/>
      <c r="F50" s="424"/>
      <c r="G50" s="424"/>
      <c r="H50" s="424"/>
      <c r="I50" s="424"/>
      <c r="J50" s="311" t="str">
        <f>VLOOKUP(A50,MATERIALES!A6:D642,2,FALSE)</f>
        <v>m2</v>
      </c>
      <c r="K50" s="396">
        <v>4.5999999999999996</v>
      </c>
      <c r="L50" s="420"/>
      <c r="M50" s="401">
        <f>VLOOKUP(A50,MATERIALES!A6:D398,4,FALSE)</f>
        <v>25117.794498959091</v>
      </c>
      <c r="N50" s="271">
        <f>K50*M50</f>
        <v>115541.8546952118</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548051.89494820358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16">
        <f>VLOOKUP(A60,TRANSPORTE!A2:D117,4,FALSE)</f>
        <v>1444.5959348519261</v>
      </c>
      <c r="M60" s="917"/>
      <c r="N60" s="286">
        <f>K60*L60</f>
        <v>1444.5959348519261</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1444.5959348519261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2"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16</v>
      </c>
      <c r="N71" s="394">
        <f>K71/M71</f>
        <v>23471.435624999998</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30139.325850900495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586956.34907682112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117391.26981536423</v>
      </c>
      <c r="M84" s="865"/>
      <c r="N84" s="51"/>
    </row>
    <row r="85" spans="1:14">
      <c r="B85" s="89" t="s">
        <v>973</v>
      </c>
      <c r="C85" s="90"/>
      <c r="D85" s="90"/>
      <c r="E85" s="90"/>
      <c r="F85" s="90"/>
      <c r="G85" s="90"/>
      <c r="H85" s="90"/>
      <c r="I85" s="87"/>
      <c r="J85" s="88"/>
      <c r="K85" s="303">
        <v>0.05</v>
      </c>
      <c r="L85" s="864">
        <f>N79*K85</f>
        <v>29347.817453841057</v>
      </c>
      <c r="M85" s="865"/>
      <c r="N85" s="51"/>
    </row>
    <row r="86" spans="1:14" ht="15.75" thickBot="1">
      <c r="B86" s="91" t="s">
        <v>974</v>
      </c>
      <c r="C86" s="92"/>
      <c r="D86" s="92"/>
      <c r="E86" s="92"/>
      <c r="F86" s="92"/>
      <c r="G86" s="92"/>
      <c r="H86" s="92"/>
      <c r="I86" s="93"/>
      <c r="J86" s="94"/>
      <c r="K86" s="304">
        <v>0.05</v>
      </c>
      <c r="L86" s="866">
        <f>N79*K86</f>
        <v>29347.817453841057</v>
      </c>
      <c r="M86" s="867"/>
      <c r="N86" s="51"/>
    </row>
    <row r="87" spans="1:14" ht="15.75" thickBot="1">
      <c r="B87" s="829" t="s">
        <v>953</v>
      </c>
      <c r="C87" s="830"/>
      <c r="D87" s="830"/>
      <c r="E87" s="830"/>
      <c r="F87" s="830"/>
      <c r="G87" s="830"/>
      <c r="H87" s="830"/>
      <c r="I87" s="830"/>
      <c r="J87" s="830"/>
      <c r="K87" s="830"/>
      <c r="L87" s="830"/>
      <c r="M87" s="831"/>
      <c r="N87" s="52">
        <f>L84+L85+L86</f>
        <v>176086.90472304635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763043.25379986747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1115</v>
      </c>
      <c r="C31" s="81" t="s">
        <v>2110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112</v>
      </c>
      <c r="B36" s="878" t="str">
        <f>VLOOKUP(A36,EQUIPOS!A6:D154,3,FALSE)</f>
        <v xml:space="preserve">Aspersor manual
</v>
      </c>
      <c r="C36" s="879"/>
      <c r="D36" s="879"/>
      <c r="E36" s="879"/>
      <c r="F36" s="879"/>
      <c r="G36" s="879"/>
      <c r="H36" s="880"/>
      <c r="I36" s="266"/>
      <c r="J36" s="267"/>
      <c r="K36" s="268">
        <f>VLOOKUP(A36,EQUIPOS!A6:D163,4,FALSE)</f>
        <v>3641.6073693280064</v>
      </c>
      <c r="L36" s="269"/>
      <c r="M36" s="335">
        <v>2</v>
      </c>
      <c r="N36" s="271">
        <f>K36/M36</f>
        <v>1820.8036846640032</v>
      </c>
    </row>
    <row r="37" spans="1:14">
      <c r="A37" s="113" t="s">
        <v>363</v>
      </c>
      <c r="B37" s="878" t="str">
        <f>VLOOKUP(A37,EQUIPOS!A7:D154,3,FALSE)</f>
        <v>Vibrador de concreto, Motor de 3 hp a 18.000 rpm Mangueras de 4 mt</v>
      </c>
      <c r="C37" s="879"/>
      <c r="D37" s="879"/>
      <c r="E37" s="879"/>
      <c r="F37" s="879"/>
      <c r="G37" s="879"/>
      <c r="H37" s="880"/>
      <c r="I37" s="420"/>
      <c r="J37" s="421"/>
      <c r="K37" s="268">
        <f>VLOOKUP(A37,EQUIPOS!A7:D164,4,FALSE)</f>
        <v>7985.5247313121272</v>
      </c>
      <c r="L37" s="334"/>
      <c r="M37" s="335">
        <v>2</v>
      </c>
      <c r="N37" s="271">
        <f>K37/M37</f>
        <v>3992.7623656560636</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1506.9662925450248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7320.5323428650918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832</v>
      </c>
      <c r="B48" s="43" t="str">
        <f>VLOOKUP(A48,MATERIALES!A5:D373,3,FALSE)</f>
        <v>Concreto Resistencia  21 (Mpa)</v>
      </c>
      <c r="C48" s="280"/>
      <c r="D48" s="280"/>
      <c r="E48" s="280"/>
      <c r="F48" s="280"/>
      <c r="G48" s="280"/>
      <c r="H48" s="280"/>
      <c r="I48" s="280"/>
      <c r="J48" s="310" t="str">
        <f>VLOOKUP(A48,MATERIALES!A4:D640,2,FALSE)</f>
        <v>m3</v>
      </c>
      <c r="K48" s="281">
        <v>1</v>
      </c>
      <c r="L48" s="266"/>
      <c r="M48" s="401">
        <f>VLOOKUP(A48,MATERIALES!A5:D396,4,FALSE)</f>
        <v>395797.57147273835</v>
      </c>
      <c r="N48" s="271">
        <f>K48*M48</f>
        <v>395797.57147273835</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6611.6701538707875</v>
      </c>
      <c r="N49" s="271">
        <f>K49*M49</f>
        <v>6611.6701538707875</v>
      </c>
    </row>
    <row r="50" spans="1:14">
      <c r="A50" s="161"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4.5999999999999996</v>
      </c>
      <c r="L50" s="420"/>
      <c r="M50" s="401">
        <f>VLOOKUP(A50,MATERIALES!A6:D398,4,FALSE)</f>
        <v>5371.9345136986603</v>
      </c>
      <c r="N50" s="271">
        <f>K50*M50</f>
        <v>24710.898763013836</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9" t="s">
        <v>953</v>
      </c>
      <c r="C55" s="830"/>
      <c r="D55" s="830"/>
      <c r="E55" s="830"/>
      <c r="F55" s="830"/>
      <c r="G55" s="830"/>
      <c r="H55" s="830"/>
      <c r="I55" s="830"/>
      <c r="J55" s="830"/>
      <c r="K55" s="830"/>
      <c r="L55" s="830"/>
      <c r="M55" s="831"/>
      <c r="N55" s="393">
        <f>SUM(N48:N54)</f>
        <v>427120.14038962295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16">
        <f>VLOOKUP(A60,TRANSPORTE!A2:D117,4,FALSE)</f>
        <v>1444.5959348519261</v>
      </c>
      <c r="M60" s="917"/>
      <c r="N60" s="286">
        <f>K60*L60</f>
        <v>1444.5959348519261</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1444.5959348519261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2"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16</v>
      </c>
      <c r="N71" s="394">
        <f>K71/M71</f>
        <v>23471.435624999998</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30139.325850900495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466024.59451824042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93204.918903648097</v>
      </c>
      <c r="M84" s="865"/>
      <c r="N84" s="51"/>
    </row>
    <row r="85" spans="1:14">
      <c r="B85" s="89" t="s">
        <v>973</v>
      </c>
      <c r="C85" s="90"/>
      <c r="D85" s="90"/>
      <c r="E85" s="90"/>
      <c r="F85" s="90"/>
      <c r="G85" s="90"/>
      <c r="H85" s="90"/>
      <c r="I85" s="87"/>
      <c r="J85" s="88"/>
      <c r="K85" s="303">
        <v>0.05</v>
      </c>
      <c r="L85" s="864">
        <f>N79*K85</f>
        <v>23301.229725912024</v>
      </c>
      <c r="M85" s="865"/>
      <c r="N85" s="51"/>
    </row>
    <row r="86" spans="1:14" ht="15.75" thickBot="1">
      <c r="B86" s="91" t="s">
        <v>974</v>
      </c>
      <c r="C86" s="92"/>
      <c r="D86" s="92"/>
      <c r="E86" s="92"/>
      <c r="F86" s="92"/>
      <c r="G86" s="92"/>
      <c r="H86" s="92"/>
      <c r="I86" s="93"/>
      <c r="J86" s="94"/>
      <c r="K86" s="304">
        <v>0.05</v>
      </c>
      <c r="L86" s="866">
        <f>N79*K86</f>
        <v>23301.229725912024</v>
      </c>
      <c r="M86" s="867"/>
      <c r="N86" s="51"/>
    </row>
    <row r="87" spans="1:14" ht="15.75" thickBot="1">
      <c r="B87" s="829" t="s">
        <v>953</v>
      </c>
      <c r="C87" s="830"/>
      <c r="D87" s="830"/>
      <c r="E87" s="830"/>
      <c r="F87" s="830"/>
      <c r="G87" s="830"/>
      <c r="H87" s="830"/>
      <c r="I87" s="830"/>
      <c r="J87" s="830"/>
      <c r="K87" s="830"/>
      <c r="L87" s="830"/>
      <c r="M87" s="831"/>
      <c r="N87" s="52">
        <f>L84+L85+L86</f>
        <v>139807.37835547214</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605831.97287371254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ht="25.5" customHeight="1">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1116</v>
      </c>
      <c r="C31" s="81" t="s">
        <v>2111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257</v>
      </c>
      <c r="B36" s="878" t="str">
        <f>VLOOKUP(A36,EQUIPOS!A6:D154,3,FALSE)</f>
        <v>Mezcladora de concreto 1 bulto</v>
      </c>
      <c r="C36" s="879"/>
      <c r="D36" s="879"/>
      <c r="E36" s="879"/>
      <c r="F36" s="879"/>
      <c r="G36" s="879"/>
      <c r="H36" s="880"/>
      <c r="I36" s="266"/>
      <c r="J36" s="267"/>
      <c r="K36" s="268">
        <f>VLOOKUP(A36,EQUIPOS!A6:D163,4,FALSE)</f>
        <v>6502.8703023714397</v>
      </c>
      <c r="L36" s="269"/>
      <c r="M36" s="335">
        <v>1</v>
      </c>
      <c r="N36" s="271">
        <f>K36/M36</f>
        <v>6502.8703023714397</v>
      </c>
    </row>
    <row r="37" spans="1:14">
      <c r="A37" s="113" t="s">
        <v>363</v>
      </c>
      <c r="B37" s="878" t="str">
        <f>VLOOKUP(A37,EQUIPOS!A7:D154,3,FALSE)</f>
        <v>Vibrador de concreto, Motor de 3 hp a 18.000 rpm Mangueras de 4 mt</v>
      </c>
      <c r="C37" s="879"/>
      <c r="D37" s="879"/>
      <c r="E37" s="879"/>
      <c r="F37" s="879"/>
      <c r="G37" s="879"/>
      <c r="H37" s="880"/>
      <c r="I37" s="420"/>
      <c r="J37" s="421"/>
      <c r="K37" s="268">
        <f>VLOOKUP(A37,EQUIPOS!A7:D164,4,FALSE)</f>
        <v>7985.5247313121272</v>
      </c>
      <c r="L37" s="334"/>
      <c r="M37" s="335">
        <v>1</v>
      </c>
      <c r="N37" s="271">
        <f>K37/M37</f>
        <v>7985.5247313121272</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N81*M41</f>
        <v>3796.3137725900497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18284.708806273615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0.95</v>
      </c>
      <c r="L48" s="266"/>
      <c r="M48" s="401">
        <f>VLOOKUP(A48,MATERIALES!A5:D396,4,FALSE)</f>
        <v>81571.268899805887</v>
      </c>
      <c r="N48" s="271">
        <f>K48*M48</f>
        <v>77492.705454815587</v>
      </c>
    </row>
    <row r="49" spans="1:14">
      <c r="A49" s="161" t="s">
        <v>774</v>
      </c>
      <c r="B49" s="43" t="str">
        <f>VLOOKUP(A49,MATERIALES!A6:D373,3,FALSE)</f>
        <v>Agua</v>
      </c>
      <c r="C49" s="424"/>
      <c r="D49" s="424"/>
      <c r="E49" s="424"/>
      <c r="F49" s="424"/>
      <c r="G49" s="424"/>
      <c r="H49" s="424"/>
      <c r="I49" s="424"/>
      <c r="J49" s="311" t="str">
        <f>VLOOKUP(A49,MATERIALES!A5:D641,2,FALSE)</f>
        <v>lt</v>
      </c>
      <c r="K49" s="396">
        <v>170</v>
      </c>
      <c r="L49" s="420"/>
      <c r="M49" s="401">
        <f>VLOOKUP(A49,MATERIALES!A6:D397,4,FALSE)</f>
        <v>74.983252587043793</v>
      </c>
      <c r="N49" s="271">
        <f>K49*M49</f>
        <v>12747.152939797445</v>
      </c>
    </row>
    <row r="50" spans="1:14">
      <c r="A50" s="161" t="s">
        <v>802</v>
      </c>
      <c r="B50" s="43" t="str">
        <f>VLOOKUP(A50,MATERIALES!A6:D373,3,FALSE)</f>
        <v>Arena lavada</v>
      </c>
      <c r="C50" s="424"/>
      <c r="D50" s="424"/>
      <c r="E50" s="424"/>
      <c r="F50" s="424"/>
      <c r="G50" s="424"/>
      <c r="H50" s="424"/>
      <c r="I50" s="424"/>
      <c r="J50" s="311" t="str">
        <f>VLOOKUP(A50,MATERIALES!A6:D642,2,FALSE)</f>
        <v>m3</v>
      </c>
      <c r="K50" s="396">
        <v>0.55000000000000004</v>
      </c>
      <c r="L50" s="420"/>
      <c r="M50" s="401">
        <f>VLOOKUP(A50,MATERIALES!A6:D398,4,FALSE)</f>
        <v>39356.488229286399</v>
      </c>
      <c r="N50" s="271">
        <f>K50*M50</f>
        <v>21646.06852610752</v>
      </c>
    </row>
    <row r="51" spans="1:14">
      <c r="A51" s="161" t="s">
        <v>804</v>
      </c>
      <c r="B51" s="43" t="str">
        <f>VLOOKUP(A51,MATERIALES!A6:D373,3,FALSE)</f>
        <v>Cemento gris</v>
      </c>
      <c r="C51" s="424"/>
      <c r="D51" s="424"/>
      <c r="E51" s="424"/>
      <c r="F51" s="424"/>
      <c r="G51" s="424"/>
      <c r="H51" s="424"/>
      <c r="I51" s="424"/>
      <c r="J51" s="311" t="str">
        <f>VLOOKUP(A51,MATERIALES!A6:D643,2,FALSE)</f>
        <v>kg</v>
      </c>
      <c r="K51" s="396">
        <v>300</v>
      </c>
      <c r="L51" s="420"/>
      <c r="M51" s="401">
        <f>VLOOKUP(A51,MATERIALES!A6:D399,4,FALSE)</f>
        <v>435.33992566473216</v>
      </c>
      <c r="N51" s="271">
        <f>K51*M51</f>
        <v>130601.97769941964</v>
      </c>
    </row>
    <row r="52" spans="1:14">
      <c r="A52" s="161" t="s">
        <v>867</v>
      </c>
      <c r="B52" s="43" t="str">
        <f>VLOOKUP(A52,MATERIALES!A7:D373,3,FALSE)</f>
        <v>Formaleta (gaviones, juntas de bordillos, juntas de cunetas, muros, concretos clase D,E, F y G)</v>
      </c>
      <c r="C52" s="424"/>
      <c r="D52" s="424"/>
      <c r="E52" s="424"/>
      <c r="F52" s="424"/>
      <c r="G52" s="424"/>
      <c r="H52" s="424"/>
      <c r="I52" s="424"/>
      <c r="J52" s="311" t="str">
        <f>VLOOKUP(A52,MATERIALES!A6:D644,2,FALSE)</f>
        <v>m2</v>
      </c>
      <c r="K52" s="396">
        <v>3.1</v>
      </c>
      <c r="L52" s="420"/>
      <c r="M52" s="401">
        <f>VLOOKUP(A52,MATERIALES!A7:D400,4,FALSE)</f>
        <v>5371.9345136986603</v>
      </c>
      <c r="N52" s="271">
        <f>K52*M52</f>
        <v>16652.996992465847</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9" t="s">
        <v>953</v>
      </c>
      <c r="C59" s="830"/>
      <c r="D59" s="830"/>
      <c r="E59" s="830"/>
      <c r="F59" s="830"/>
      <c r="G59" s="830"/>
      <c r="H59" s="830"/>
      <c r="I59" s="830"/>
      <c r="J59" s="830"/>
      <c r="K59" s="830"/>
      <c r="L59" s="830"/>
      <c r="M59" s="831"/>
      <c r="N59" s="393">
        <f>SUM(N48:N58)</f>
        <v>259140.90161260605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1229</v>
      </c>
      <c r="B64" s="46" t="str">
        <f>VLOOKUP(A64,TRANSPORTE!A2:D117,3,FALSE)</f>
        <v>Transporte de arena</v>
      </c>
      <c r="C64" s="316"/>
      <c r="D64" s="316"/>
      <c r="E64" s="316"/>
      <c r="F64" s="316"/>
      <c r="G64" s="316"/>
      <c r="H64" s="310" t="s">
        <v>339</v>
      </c>
      <c r="I64" s="278">
        <v>0.55000000000000004</v>
      </c>
      <c r="J64" s="285">
        <v>1</v>
      </c>
      <c r="K64" s="278">
        <f>I64*J64</f>
        <v>0.55000000000000004</v>
      </c>
      <c r="L64" s="916">
        <f>VLOOKUP(A64,TRANSPORTE!A2:D117,4,FALSE)</f>
        <v>1417.5203733168512</v>
      </c>
      <c r="M64" s="917"/>
      <c r="N64" s="286">
        <f>K64*L64</f>
        <v>779.63620532426819</v>
      </c>
    </row>
    <row r="65" spans="1:15">
      <c r="A65" t="s">
        <v>1281</v>
      </c>
      <c r="B65" s="46" t="str">
        <f>VLOOKUP(A65,TRANSPORTE!A3:D117,3,FALSE)</f>
        <v>Transporte de material triturado</v>
      </c>
      <c r="C65" s="47"/>
      <c r="D65" s="47"/>
      <c r="E65" s="47"/>
      <c r="F65" s="47"/>
      <c r="G65" s="47"/>
      <c r="H65" s="310" t="s">
        <v>339</v>
      </c>
      <c r="I65" s="278">
        <v>0.95</v>
      </c>
      <c r="J65" s="285">
        <v>1</v>
      </c>
      <c r="K65" s="278">
        <f>I65*J65</f>
        <v>0.95</v>
      </c>
      <c r="L65" s="916">
        <f>VLOOKUP(A65,TRANSPORTE!A3:D117,4,FALSE)</f>
        <v>1417.5203733168512</v>
      </c>
      <c r="M65" s="917"/>
      <c r="N65" s="286">
        <f>K65*L65</f>
        <v>1346.6443546510086</v>
      </c>
    </row>
    <row r="66" spans="1:15">
      <c r="B66" s="46"/>
      <c r="C66" s="47"/>
      <c r="D66" s="47"/>
      <c r="E66" s="47"/>
      <c r="F66" s="47"/>
      <c r="G66" s="47"/>
      <c r="H66" s="310"/>
      <c r="I66" s="278"/>
      <c r="J66" s="285"/>
      <c r="K66" s="278"/>
      <c r="L66" s="916"/>
      <c r="M66" s="917"/>
      <c r="N66" s="286"/>
    </row>
    <row r="67" spans="1:15">
      <c r="B67" s="46"/>
      <c r="C67" s="47"/>
      <c r="D67" s="47"/>
      <c r="E67" s="47"/>
      <c r="F67" s="47"/>
      <c r="G67" s="47"/>
      <c r="H67" s="310"/>
      <c r="I67" s="278"/>
      <c r="J67" s="285"/>
      <c r="K67" s="278"/>
      <c r="L67" s="916"/>
      <c r="M67" s="917"/>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2126.2805599752769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s="162"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433">
        <v>8</v>
      </c>
      <c r="N75" s="394">
        <f>K75/M75</f>
        <v>62590.494999999995</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75926.27545180099</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N43+N59+N70+N81</f>
        <v>355478.16643065598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71095.633286131197</v>
      </c>
      <c r="M88" s="865"/>
      <c r="N88" s="51"/>
    </row>
    <row r="89" spans="1:14">
      <c r="B89" s="89" t="s">
        <v>973</v>
      </c>
      <c r="C89" s="90"/>
      <c r="D89" s="90"/>
      <c r="E89" s="90"/>
      <c r="F89" s="90"/>
      <c r="G89" s="90"/>
      <c r="H89" s="90"/>
      <c r="I89" s="87"/>
      <c r="J89" s="88"/>
      <c r="K89" s="303">
        <v>0.05</v>
      </c>
      <c r="L89" s="864">
        <f>N83*K89</f>
        <v>17773.908321532799</v>
      </c>
      <c r="M89" s="865"/>
      <c r="N89" s="51"/>
    </row>
    <row r="90" spans="1:14" ht="15.75" thickBot="1">
      <c r="B90" s="91" t="s">
        <v>974</v>
      </c>
      <c r="C90" s="92"/>
      <c r="D90" s="92"/>
      <c r="E90" s="92"/>
      <c r="F90" s="92"/>
      <c r="G90" s="92"/>
      <c r="H90" s="92"/>
      <c r="I90" s="93"/>
      <c r="J90" s="94"/>
      <c r="K90" s="304">
        <v>0.05</v>
      </c>
      <c r="L90" s="866">
        <f>N83*K90</f>
        <v>17773.908321532799</v>
      </c>
      <c r="M90" s="867"/>
      <c r="N90" s="51"/>
    </row>
    <row r="91" spans="1:14" ht="15.75" thickBot="1">
      <c r="B91" s="829" t="s">
        <v>953</v>
      </c>
      <c r="C91" s="830"/>
      <c r="D91" s="830"/>
      <c r="E91" s="830"/>
      <c r="F91" s="830"/>
      <c r="G91" s="830"/>
      <c r="H91" s="830"/>
      <c r="I91" s="830"/>
      <c r="J91" s="830"/>
      <c r="K91" s="830"/>
      <c r="L91" s="830"/>
      <c r="M91" s="831"/>
      <c r="N91" s="52">
        <f>L88+L89+L90</f>
        <v>106643.44992919679</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462121.61635985278</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1117</v>
      </c>
      <c r="C31" s="81" t="s">
        <v>2112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257</v>
      </c>
      <c r="B36" s="878" t="str">
        <f>VLOOKUP(A36,EQUIPOS!A6:D154,3,FALSE)</f>
        <v>Mezcladora de concreto 1 bulto</v>
      </c>
      <c r="C36" s="879"/>
      <c r="D36" s="879"/>
      <c r="E36" s="879"/>
      <c r="F36" s="879"/>
      <c r="G36" s="879"/>
      <c r="H36" s="880"/>
      <c r="I36" s="266"/>
      <c r="J36" s="267"/>
      <c r="K36" s="268">
        <f>VLOOKUP(A36,EQUIPOS!A6:D163,4,FALSE)</f>
        <v>6502.8703023714397</v>
      </c>
      <c r="L36" s="269"/>
      <c r="M36" s="335">
        <v>1</v>
      </c>
      <c r="N36" s="271">
        <f>K36/M36</f>
        <v>6502.8703023714397</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N81*M41</f>
        <v>3796.3137725900497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10299.184074961489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0.84</v>
      </c>
      <c r="L48" s="266"/>
      <c r="M48" s="401">
        <f>VLOOKUP(A48,MATERIALES!A5:D396,4,FALSE)</f>
        <v>81571.268899805887</v>
      </c>
      <c r="N48" s="271">
        <f>K48*M48</f>
        <v>68519.865875836942</v>
      </c>
    </row>
    <row r="49" spans="1:14">
      <c r="A49" s="161" t="s">
        <v>774</v>
      </c>
      <c r="B49" s="43" t="str">
        <f>VLOOKUP(A49,MATERIALES!A6:D373,3,FALSE)</f>
        <v>Agua</v>
      </c>
      <c r="C49" s="424"/>
      <c r="D49" s="424"/>
      <c r="E49" s="424"/>
      <c r="F49" s="424"/>
      <c r="G49" s="424"/>
      <c r="H49" s="424"/>
      <c r="I49" s="424"/>
      <c r="J49" s="311" t="str">
        <f>VLOOKUP(A49,MATERIALES!A5:D641,2,FALSE)</f>
        <v>lt</v>
      </c>
      <c r="K49" s="396">
        <v>185</v>
      </c>
      <c r="L49" s="420"/>
      <c r="M49" s="401">
        <f>VLOOKUP(A49,MATERIALES!A6:D397,4,FALSE)</f>
        <v>74.983252587043793</v>
      </c>
      <c r="N49" s="271">
        <f>K49*M49</f>
        <v>13871.901728603101</v>
      </c>
    </row>
    <row r="50" spans="1:14">
      <c r="A50" s="161" t="s">
        <v>802</v>
      </c>
      <c r="B50" s="43" t="str">
        <f>VLOOKUP(A50,MATERIALES!A6:D373,3,FALSE)</f>
        <v>Arena lavada</v>
      </c>
      <c r="C50" s="424"/>
      <c r="D50" s="424"/>
      <c r="E50" s="424"/>
      <c r="F50" s="424"/>
      <c r="G50" s="424"/>
      <c r="H50" s="424"/>
      <c r="I50" s="424"/>
      <c r="J50" s="311" t="str">
        <f>VLOOKUP(A50,MATERIALES!A6:D642,2,FALSE)</f>
        <v>m3</v>
      </c>
      <c r="K50" s="396">
        <v>0.63</v>
      </c>
      <c r="L50" s="420"/>
      <c r="M50" s="401">
        <f>VLOOKUP(A50,MATERIALES!A6:D398,4,FALSE)</f>
        <v>39356.488229286399</v>
      </c>
      <c r="N50" s="271">
        <f>K50*M50</f>
        <v>24794.58758445043</v>
      </c>
    </row>
    <row r="51" spans="1:14">
      <c r="A51" s="161" t="s">
        <v>804</v>
      </c>
      <c r="B51" s="43" t="str">
        <f>VLOOKUP(A51,MATERIALES!A6:D373,3,FALSE)</f>
        <v>Cemento gris</v>
      </c>
      <c r="C51" s="424"/>
      <c r="D51" s="424"/>
      <c r="E51" s="424"/>
      <c r="F51" s="424"/>
      <c r="G51" s="424"/>
      <c r="H51" s="424"/>
      <c r="I51" s="424"/>
      <c r="J51" s="311" t="str">
        <f>VLOOKUP(A51,MATERIALES!A6:D643,2,FALSE)</f>
        <v>kg</v>
      </c>
      <c r="K51" s="396">
        <v>260</v>
      </c>
      <c r="L51" s="420"/>
      <c r="M51" s="401">
        <f>VLOOKUP(A51,MATERIALES!A6:D399,4,FALSE)</f>
        <v>435.33992566473216</v>
      </c>
      <c r="N51" s="271">
        <f>K51*M51</f>
        <v>113188.38067283036</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9" t="s">
        <v>953</v>
      </c>
      <c r="C59" s="830"/>
      <c r="D59" s="830"/>
      <c r="E59" s="830"/>
      <c r="F59" s="830"/>
      <c r="G59" s="830"/>
      <c r="H59" s="830"/>
      <c r="I59" s="830"/>
      <c r="J59" s="830"/>
      <c r="K59" s="830"/>
      <c r="L59" s="830"/>
      <c r="M59" s="831"/>
      <c r="N59" s="393">
        <f>SUM(N48:N58)</f>
        <v>220374.73586172084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1229</v>
      </c>
      <c r="B64" s="46" t="str">
        <f>VLOOKUP(A64,TRANSPORTE!A2:D117,3,FALSE)</f>
        <v>Transporte de arena</v>
      </c>
      <c r="C64" s="316"/>
      <c r="D64" s="316"/>
      <c r="E64" s="316"/>
      <c r="F64" s="316"/>
      <c r="G64" s="316"/>
      <c r="H64" s="310" t="s">
        <v>339</v>
      </c>
      <c r="I64" s="278">
        <v>0.63</v>
      </c>
      <c r="J64" s="285">
        <v>1</v>
      </c>
      <c r="K64" s="278">
        <f>I64*J64</f>
        <v>0.63</v>
      </c>
      <c r="L64" s="916">
        <f>VLOOKUP(A64,TRANSPORTE!A2:D117,4,FALSE)</f>
        <v>1417.5203733168512</v>
      </c>
      <c r="M64" s="917"/>
      <c r="N64" s="286">
        <f>K64*L64</f>
        <v>893.0378351896162</v>
      </c>
    </row>
    <row r="65" spans="1:15">
      <c r="A65" t="s">
        <v>1281</v>
      </c>
      <c r="B65" s="46" t="str">
        <f>VLOOKUP(A65,TRANSPORTE!A3:D117,3,FALSE)</f>
        <v>Transporte de material triturado</v>
      </c>
      <c r="C65" s="47"/>
      <c r="D65" s="47"/>
      <c r="E65" s="47"/>
      <c r="F65" s="47"/>
      <c r="G65" s="47"/>
      <c r="H65" s="310" t="s">
        <v>339</v>
      </c>
      <c r="I65" s="278">
        <v>0.84</v>
      </c>
      <c r="J65" s="285">
        <v>1</v>
      </c>
      <c r="K65" s="278">
        <f>I65*J65</f>
        <v>0.84</v>
      </c>
      <c r="L65" s="916">
        <f>VLOOKUP(A65,TRANSPORTE!A3:D117,4,FALSE)</f>
        <v>1417.5203733168512</v>
      </c>
      <c r="M65" s="917"/>
      <c r="N65" s="286">
        <f>K65*L65</f>
        <v>1190.7171135861549</v>
      </c>
    </row>
    <row r="66" spans="1:15">
      <c r="B66" s="46"/>
      <c r="C66" s="47"/>
      <c r="D66" s="47"/>
      <c r="E66" s="47"/>
      <c r="F66" s="47"/>
      <c r="G66" s="47"/>
      <c r="H66" s="310"/>
      <c r="I66" s="278"/>
      <c r="J66" s="285"/>
      <c r="K66" s="278"/>
      <c r="L66" s="916"/>
      <c r="M66" s="917"/>
      <c r="N66" s="286"/>
    </row>
    <row r="67" spans="1:15">
      <c r="B67" s="46"/>
      <c r="C67" s="47"/>
      <c r="D67" s="47"/>
      <c r="E67" s="47"/>
      <c r="F67" s="47"/>
      <c r="G67" s="47"/>
      <c r="H67" s="310"/>
      <c r="I67" s="278"/>
      <c r="J67" s="285"/>
      <c r="K67" s="278"/>
      <c r="L67" s="916"/>
      <c r="M67" s="917"/>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2083.754948775771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s="162"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433">
        <v>8</v>
      </c>
      <c r="N75" s="394">
        <f>K75/M75</f>
        <v>62590.494999999995</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75926.27545180099</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N43+N59+N70+N81</f>
        <v>308683.9503372591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61736.790067451824</v>
      </c>
      <c r="M88" s="865"/>
      <c r="N88" s="51"/>
    </row>
    <row r="89" spans="1:14">
      <c r="B89" s="89" t="s">
        <v>973</v>
      </c>
      <c r="C89" s="90"/>
      <c r="D89" s="90"/>
      <c r="E89" s="90"/>
      <c r="F89" s="90"/>
      <c r="G89" s="90"/>
      <c r="H89" s="90"/>
      <c r="I89" s="87"/>
      <c r="J89" s="88"/>
      <c r="K89" s="303">
        <v>0.05</v>
      </c>
      <c r="L89" s="864">
        <f>N83*K89</f>
        <v>15434.197516862956</v>
      </c>
      <c r="M89" s="865"/>
      <c r="N89" s="51"/>
    </row>
    <row r="90" spans="1:14" ht="15.75" thickBot="1">
      <c r="B90" s="91" t="s">
        <v>974</v>
      </c>
      <c r="C90" s="92"/>
      <c r="D90" s="92"/>
      <c r="E90" s="92"/>
      <c r="F90" s="92"/>
      <c r="G90" s="92"/>
      <c r="H90" s="92"/>
      <c r="I90" s="93"/>
      <c r="J90" s="94"/>
      <c r="K90" s="304">
        <v>0.05</v>
      </c>
      <c r="L90" s="866">
        <f>N83*K90</f>
        <v>15434.197516862956</v>
      </c>
      <c r="M90" s="867"/>
      <c r="N90" s="51"/>
    </row>
    <row r="91" spans="1:14" ht="15.75" thickBot="1">
      <c r="B91" s="829" t="s">
        <v>953</v>
      </c>
      <c r="C91" s="830"/>
      <c r="D91" s="830"/>
      <c r="E91" s="830"/>
      <c r="F91" s="830"/>
      <c r="G91" s="830"/>
      <c r="H91" s="830"/>
      <c r="I91" s="830"/>
      <c r="J91" s="830"/>
      <c r="K91" s="830"/>
      <c r="L91" s="830"/>
      <c r="M91" s="831"/>
      <c r="N91" s="52">
        <f>L88+L89+L90</f>
        <v>92605.185101177733</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401289.13543843682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1118</v>
      </c>
      <c r="C31" s="81" t="s">
        <v>2113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257</v>
      </c>
      <c r="B36" s="878" t="str">
        <f>VLOOKUP(A36,EQUIPOS!A6:D154,3,FALSE)</f>
        <v>Mezcladora de concreto 1 bulto</v>
      </c>
      <c r="C36" s="879"/>
      <c r="D36" s="879"/>
      <c r="E36" s="879"/>
      <c r="F36" s="879"/>
      <c r="G36" s="879"/>
      <c r="H36" s="880"/>
      <c r="I36" s="266"/>
      <c r="J36" s="267"/>
      <c r="K36" s="268">
        <f>VLOOKUP(A36,EQUIPOS!A6:D163,4,FALSE)</f>
        <v>6502.8703023714397</v>
      </c>
      <c r="L36" s="269"/>
      <c r="M36" s="335">
        <v>1</v>
      </c>
      <c r="N36" s="271">
        <f>K36/M36</f>
        <v>6502.8703023714397</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N81*M41</f>
        <v>3037.0510180720398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9539.92132044348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81571.268899805887</v>
      </c>
      <c r="N48" s="271">
        <f>K48*M48</f>
        <v>41111.91952550217</v>
      </c>
    </row>
    <row r="49" spans="1:14">
      <c r="A49" s="161" t="s">
        <v>774</v>
      </c>
      <c r="B49" s="43" t="str">
        <f>VLOOKUP(A49,MATERIALES!A6:D373,3,FALSE)</f>
        <v>Agua</v>
      </c>
      <c r="C49" s="424"/>
      <c r="D49" s="424"/>
      <c r="E49" s="424"/>
      <c r="F49" s="424"/>
      <c r="G49" s="424"/>
      <c r="H49" s="424"/>
      <c r="I49" s="424"/>
      <c r="J49" s="311" t="str">
        <f>VLOOKUP(A49,MATERIALES!A5:D641,2,FALSE)</f>
        <v>lt</v>
      </c>
      <c r="K49" s="396">
        <v>111</v>
      </c>
      <c r="L49" s="420"/>
      <c r="M49" s="401">
        <f>VLOOKUP(A49,MATERIALES!A6:D397,4,FALSE)</f>
        <v>74.983252587043793</v>
      </c>
      <c r="N49" s="271">
        <f>K49*M49</f>
        <v>8323.1410371618604</v>
      </c>
    </row>
    <row r="50" spans="1:14">
      <c r="A50" s="161" t="s">
        <v>598</v>
      </c>
      <c r="B50" s="43" t="str">
        <f>VLOOKUP(A50,MATERIALES!A6:D373,3,FALSE)</f>
        <v>Piedra para concreto ciclópeo (rajón o canto rodado)</v>
      </c>
      <c r="C50" s="424"/>
      <c r="D50" s="424"/>
      <c r="E50" s="424"/>
      <c r="F50" s="424"/>
      <c r="G50" s="424"/>
      <c r="H50" s="424"/>
      <c r="I50" s="424"/>
      <c r="J50" s="311" t="str">
        <f>VLOOKUP(A50,MATERIALES!A6:D642,2,FALSE)</f>
        <v>m3</v>
      </c>
      <c r="K50" s="396">
        <v>0.4</v>
      </c>
      <c r="L50" s="420"/>
      <c r="M50" s="401">
        <f>VLOOKUP(A50,MATERIALES!A6:D398,4,FALSE)</f>
        <v>66359.656396212697</v>
      </c>
      <c r="N50" s="271">
        <f>K50*M50</f>
        <v>26543.862558485082</v>
      </c>
    </row>
    <row r="51" spans="1:14">
      <c r="A51" s="161" t="s">
        <v>802</v>
      </c>
      <c r="B51" s="43" t="str">
        <f>VLOOKUP(A51,MATERIALES!A6:D373,3,FALSE)</f>
        <v>Arena lavada</v>
      </c>
      <c r="C51" s="424"/>
      <c r="D51" s="424"/>
      <c r="E51" s="424"/>
      <c r="F51" s="424"/>
      <c r="G51" s="424"/>
      <c r="H51" s="424"/>
      <c r="I51" s="424"/>
      <c r="J51" s="311" t="str">
        <f>VLOOKUP(A51,MATERIALES!A6:D643,2,FALSE)</f>
        <v>m3</v>
      </c>
      <c r="K51" s="396">
        <v>0.378</v>
      </c>
      <c r="L51" s="420"/>
      <c r="M51" s="401">
        <f>VLOOKUP(A51,MATERIALES!A6:D399,4,FALSE)</f>
        <v>39356.488229286399</v>
      </c>
      <c r="N51" s="271">
        <f>K51*M51</f>
        <v>14876.752550670259</v>
      </c>
    </row>
    <row r="52" spans="1:14">
      <c r="A52" s="161" t="s">
        <v>804</v>
      </c>
      <c r="B52" s="43" t="str">
        <f>VLOOKUP(A52,MATERIALES!A7:D373,3,FALSE)</f>
        <v>Cemento gris</v>
      </c>
      <c r="C52" s="424"/>
      <c r="D52" s="424"/>
      <c r="E52" s="424"/>
      <c r="F52" s="424"/>
      <c r="G52" s="424"/>
      <c r="H52" s="424"/>
      <c r="I52" s="424"/>
      <c r="J52" s="311" t="str">
        <f>VLOOKUP(A52,MATERIALES!A6:D644,2,FALSE)</f>
        <v>kg</v>
      </c>
      <c r="K52" s="396">
        <v>156</v>
      </c>
      <c r="L52" s="420"/>
      <c r="M52" s="401">
        <f>VLOOKUP(A52,MATERIALES!A7:D400,4,FALSE)</f>
        <v>435.33992566473216</v>
      </c>
      <c r="N52" s="271">
        <f>K52*M52</f>
        <v>67913.028403698219</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9" t="s">
        <v>953</v>
      </c>
      <c r="C59" s="830"/>
      <c r="D59" s="830"/>
      <c r="E59" s="830"/>
      <c r="F59" s="830"/>
      <c r="G59" s="830"/>
      <c r="H59" s="830"/>
      <c r="I59" s="830"/>
      <c r="J59" s="830"/>
      <c r="K59" s="830"/>
      <c r="L59" s="830"/>
      <c r="M59" s="831"/>
      <c r="N59" s="393">
        <f>SUM(N48:N58)</f>
        <v>158768.7040755176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A64" t="s">
        <v>1229</v>
      </c>
      <c r="B64" s="46" t="str">
        <f>VLOOKUP(A64,TRANSPORTE!A2:D117,3,FALSE)</f>
        <v>Transporte de arena</v>
      </c>
      <c r="C64" s="316"/>
      <c r="D64" s="316"/>
      <c r="E64" s="316"/>
      <c r="F64" s="316"/>
      <c r="G64" s="316"/>
      <c r="H64" s="310" t="s">
        <v>339</v>
      </c>
      <c r="I64" s="278">
        <v>0.378</v>
      </c>
      <c r="J64" s="285">
        <v>1</v>
      </c>
      <c r="K64" s="278">
        <f>I64*J64</f>
        <v>0.378</v>
      </c>
      <c r="L64" s="916">
        <f>VLOOKUP(A64,TRANSPORTE!A2:D117,4,FALSE)</f>
        <v>1417.5203733168512</v>
      </c>
      <c r="M64" s="917"/>
      <c r="N64" s="286">
        <f>K64*L64</f>
        <v>535.82270111376977</v>
      </c>
    </row>
    <row r="65" spans="1:15">
      <c r="A65" t="s">
        <v>1281</v>
      </c>
      <c r="B65" s="46" t="str">
        <f>VLOOKUP(A65,TRANSPORTE!A3:D117,3,FALSE)</f>
        <v>Transporte de material triturado</v>
      </c>
      <c r="C65" s="47"/>
      <c r="D65" s="47"/>
      <c r="E65" s="47"/>
      <c r="F65" s="47"/>
      <c r="G65" s="47"/>
      <c r="H65" s="310" t="s">
        <v>339</v>
      </c>
      <c r="I65" s="278">
        <v>0.504</v>
      </c>
      <c r="J65" s="285">
        <v>1</v>
      </c>
      <c r="K65" s="278">
        <f>I65*J65</f>
        <v>0.504</v>
      </c>
      <c r="L65" s="916">
        <f>VLOOKUP(A65,TRANSPORTE!A3:D117,4,FALSE)</f>
        <v>1417.5203733168512</v>
      </c>
      <c r="M65" s="917"/>
      <c r="N65" s="286">
        <f>K65*L65</f>
        <v>714.43026815169299</v>
      </c>
    </row>
    <row r="66" spans="1:15">
      <c r="A66" t="s">
        <v>1308</v>
      </c>
      <c r="B66" s="46" t="str">
        <f>VLOOKUP(A66,TRANSPORTE!A3:D117,3,FALSE)</f>
        <v>Transporte de piedra para Ciclópeo</v>
      </c>
      <c r="C66" s="47"/>
      <c r="D66" s="47"/>
      <c r="E66" s="47"/>
      <c r="F66" s="47"/>
      <c r="G66" s="47"/>
      <c r="H66" s="310" t="s">
        <v>339</v>
      </c>
      <c r="I66" s="278">
        <v>0.4</v>
      </c>
      <c r="J66" s="285">
        <v>1</v>
      </c>
      <c r="K66" s="278">
        <f>I66*J66</f>
        <v>0.4</v>
      </c>
      <c r="L66" s="916">
        <f>VLOOKUP(A66,TRANSPORTE!A3:D117,4,FALSE)</f>
        <v>1417.5203733168512</v>
      </c>
      <c r="M66" s="917"/>
      <c r="N66" s="286">
        <f>K66*L66</f>
        <v>567.00814932674052</v>
      </c>
    </row>
    <row r="67" spans="1:15">
      <c r="B67" s="46"/>
      <c r="C67" s="47"/>
      <c r="D67" s="47"/>
      <c r="E67" s="47"/>
      <c r="F67" s="47"/>
      <c r="G67" s="47"/>
      <c r="H67" s="310"/>
      <c r="I67" s="278"/>
      <c r="J67" s="285"/>
      <c r="K67" s="278"/>
      <c r="L67" s="916"/>
      <c r="M67" s="917"/>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f>N64+N65+N66+N67+N68</f>
        <v>1817.2611185922033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s="162" t="s">
        <v>19</v>
      </c>
      <c r="B75" s="49" t="str">
        <f>VLOOKUP(A75,'MANO DE OBRA'!A8:D68,3,FALSE)</f>
        <v>Obrero (8)</v>
      </c>
      <c r="C75" s="47"/>
      <c r="D75" s="47"/>
      <c r="E75" s="47"/>
      <c r="F75" s="47"/>
      <c r="G75" s="47"/>
      <c r="H75" s="47"/>
      <c r="I75" s="291">
        <f>K75/J75*100</f>
        <v>270661.59999999998</v>
      </c>
      <c r="J75" s="292">
        <v>185</v>
      </c>
      <c r="K75" s="293">
        <f>VLOOKUP(A75,'MANO DE OBRA'!A8:D99,4,FALSE)</f>
        <v>500723.95999999996</v>
      </c>
      <c r="L75" s="50"/>
      <c r="M75" s="433">
        <v>10</v>
      </c>
      <c r="N75" s="394">
        <f>K75/M75</f>
        <v>50072.395999999993</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10</v>
      </c>
      <c r="N76" s="394">
        <f>K76/M76</f>
        <v>10668.624361440798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905"/>
      <c r="C80" s="906"/>
      <c r="D80" s="906"/>
      <c r="E80" s="906"/>
      <c r="F80" s="906"/>
      <c r="G80" s="906"/>
      <c r="H80" s="906"/>
      <c r="I80" s="126"/>
      <c r="J80" s="126"/>
      <c r="K80" s="126"/>
      <c r="L80" s="919"/>
      <c r="M80" s="919"/>
      <c r="N80" s="45"/>
    </row>
    <row r="81" spans="1:14" ht="15.75" thickBot="1">
      <c r="B81" s="918" t="s">
        <v>953</v>
      </c>
      <c r="C81" s="872"/>
      <c r="D81" s="872"/>
      <c r="E81" s="872"/>
      <c r="F81" s="872"/>
      <c r="G81" s="872"/>
      <c r="H81" s="872"/>
      <c r="I81" s="872"/>
      <c r="J81" s="872"/>
      <c r="K81" s="872"/>
      <c r="L81" s="872"/>
      <c r="M81" s="873"/>
      <c r="N81" s="300">
        <f>SUM(N75:N80)</f>
        <v>60741.020361440795</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N43+N59+N70+N81</f>
        <v>230866.90687599406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46173.381375198813</v>
      </c>
      <c r="M88" s="865"/>
      <c r="N88" s="51"/>
    </row>
    <row r="89" spans="1:14">
      <c r="B89" s="89" t="s">
        <v>973</v>
      </c>
      <c r="C89" s="90"/>
      <c r="D89" s="90"/>
      <c r="E89" s="90"/>
      <c r="F89" s="90"/>
      <c r="G89" s="90"/>
      <c r="H89" s="90"/>
      <c r="I89" s="87"/>
      <c r="J89" s="88"/>
      <c r="K89" s="303">
        <v>0.05</v>
      </c>
      <c r="L89" s="864">
        <f>N83*K89</f>
        <v>11543.345343799703</v>
      </c>
      <c r="M89" s="865"/>
      <c r="N89" s="51"/>
    </row>
    <row r="90" spans="1:14" ht="15.75" thickBot="1">
      <c r="B90" s="91" t="s">
        <v>974</v>
      </c>
      <c r="C90" s="92"/>
      <c r="D90" s="92"/>
      <c r="E90" s="92"/>
      <c r="F90" s="92"/>
      <c r="G90" s="92"/>
      <c r="H90" s="92"/>
      <c r="I90" s="93"/>
      <c r="J90" s="94"/>
      <c r="K90" s="304">
        <v>0.05</v>
      </c>
      <c r="L90" s="866">
        <f>N83*K90</f>
        <v>11543.345343799703</v>
      </c>
      <c r="M90" s="867"/>
      <c r="N90" s="51"/>
    </row>
    <row r="91" spans="1:14" ht="15.75" thickBot="1">
      <c r="B91" s="829" t="s">
        <v>953</v>
      </c>
      <c r="C91" s="830"/>
      <c r="D91" s="830"/>
      <c r="E91" s="830"/>
      <c r="F91" s="830"/>
      <c r="G91" s="830"/>
      <c r="H91" s="830"/>
      <c r="I91" s="830"/>
      <c r="J91" s="830"/>
      <c r="K91" s="830"/>
      <c r="L91" s="830"/>
      <c r="M91" s="831"/>
      <c r="N91" s="52">
        <f>L88+L89+L90</f>
        <v>69260.072062798223</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300126.97893879225</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1119</v>
      </c>
      <c r="C31" s="81" t="s">
        <v>2232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363</v>
      </c>
      <c r="B36" s="878" t="str">
        <f>VLOOKUP(A36,EQUIPOS!A6:D154,3,FALSE)</f>
        <v>Vibrador de concreto, Motor de 3 hp a 18.000 rpm Mangueras de 4 mt</v>
      </c>
      <c r="C36" s="879"/>
      <c r="D36" s="879"/>
      <c r="E36" s="879"/>
      <c r="F36" s="879"/>
      <c r="G36" s="879"/>
      <c r="H36" s="880"/>
      <c r="I36" s="266"/>
      <c r="J36" s="267"/>
      <c r="K36" s="268">
        <f>VLOOKUP(A36,EQUIPOS!A6:D163,4,FALSE)</f>
        <v>7985.5247313121272</v>
      </c>
      <c r="L36" s="269"/>
      <c r="M36" s="335">
        <v>1</v>
      </c>
      <c r="N36" s="271">
        <f>K36/M36</f>
        <v>7985.5247313121272</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0.02</v>
      </c>
      <c r="N41" s="343">
        <f>N78*M41</f>
        <v>1732.1042859671059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9717.6290172792324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2968.2267658959008</v>
      </c>
      <c r="N48" s="271">
        <f>K48*M48</f>
        <v>101252.15143824098</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45787.646222060837</v>
      </c>
      <c r="N49" s="271">
        <f>K49*M49</f>
        <v>6868.1469333091254</v>
      </c>
    </row>
    <row r="50" spans="1:14">
      <c r="A50" s="161" t="s">
        <v>832</v>
      </c>
      <c r="B50" s="43" t="str">
        <f>VLOOKUP(A50,MATERIALES!A6:D373,3,FALSE)</f>
        <v>Concreto Resistencia  21 (Mpa)</v>
      </c>
      <c r="C50" s="424"/>
      <c r="D50" s="424"/>
      <c r="E50" s="424"/>
      <c r="F50" s="424"/>
      <c r="G50" s="424"/>
      <c r="H50" s="424"/>
      <c r="I50" s="424"/>
      <c r="J50" s="311" t="str">
        <f>VLOOKUP(A50,MATERIALES!A6:D642,2,FALSE)</f>
        <v>m3</v>
      </c>
      <c r="K50" s="396">
        <v>0.126</v>
      </c>
      <c r="L50" s="420"/>
      <c r="M50" s="401">
        <f>VLOOKUP(A50,MATERIALES!A6:D398,4,FALSE)</f>
        <v>395797.57147273835</v>
      </c>
      <c r="N50" s="271">
        <f>K50*M50</f>
        <v>49870.49400556503</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26971.587870862018</v>
      </c>
      <c r="N51" s="271">
        <f>K51*M51</f>
        <v>26971.587870862018</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9" t="s">
        <v>953</v>
      </c>
      <c r="C56" s="830"/>
      <c r="D56" s="830"/>
      <c r="E56" s="830"/>
      <c r="F56" s="830"/>
      <c r="G56" s="830"/>
      <c r="H56" s="830"/>
      <c r="I56" s="830"/>
      <c r="J56" s="830"/>
      <c r="K56" s="830"/>
      <c r="L56" s="830"/>
      <c r="M56" s="831"/>
      <c r="N56" s="393">
        <f>SUM(N48:N55)</f>
        <v>184962.38024797715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5" t="s">
        <v>961</v>
      </c>
      <c r="M60" s="894"/>
      <c r="N60" s="76" t="s">
        <v>951</v>
      </c>
    </row>
    <row r="61" spans="1:14">
      <c r="A61" t="s">
        <v>1239</v>
      </c>
      <c r="B61" s="46" t="str">
        <f>VLOOKUP(A61,TRANSPORTE!A3:D117,3,FALSE)</f>
        <v>Transporte de concreto</v>
      </c>
      <c r="C61" s="316"/>
      <c r="D61" s="316"/>
      <c r="E61" s="316"/>
      <c r="F61" s="316"/>
      <c r="G61" s="316"/>
      <c r="H61" s="310" t="s">
        <v>339</v>
      </c>
      <c r="I61" s="278">
        <v>0.126</v>
      </c>
      <c r="J61" s="285">
        <v>1</v>
      </c>
      <c r="K61" s="278">
        <f>I61*J61</f>
        <v>0.126</v>
      </c>
      <c r="L61" s="916">
        <f>VLOOKUP(A61,TRANSPORTE!A3:D117,4,FALSE)</f>
        <v>1444.5959348519261</v>
      </c>
      <c r="M61" s="917"/>
      <c r="N61" s="286">
        <f>K61*L61</f>
        <v>182.01908779134268</v>
      </c>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7"/>
      <c r="M66" s="908"/>
      <c r="N66" s="127"/>
    </row>
    <row r="67" spans="1:15" ht="15.75" thickBot="1">
      <c r="B67" s="918" t="s">
        <v>953</v>
      </c>
      <c r="C67" s="872"/>
      <c r="D67" s="872"/>
      <c r="E67" s="872"/>
      <c r="F67" s="872"/>
      <c r="G67" s="872"/>
      <c r="H67" s="872"/>
      <c r="I67" s="872"/>
      <c r="J67" s="872"/>
      <c r="K67" s="872"/>
      <c r="L67" s="872"/>
      <c r="M67" s="873"/>
      <c r="N67" s="104">
        <f>N61+N62+N63+N64+N65</f>
        <v>182.01908779134268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8" t="s">
        <v>963</v>
      </c>
      <c r="C71" s="869"/>
      <c r="D71" s="869"/>
      <c r="E71" s="869"/>
      <c r="F71" s="869"/>
      <c r="G71" s="869"/>
      <c r="H71" s="869"/>
      <c r="I71" s="73" t="s">
        <v>964</v>
      </c>
      <c r="J71" s="75" t="s">
        <v>1410</v>
      </c>
      <c r="K71" s="74" t="s">
        <v>966</v>
      </c>
      <c r="L71" s="870" t="s">
        <v>950</v>
      </c>
      <c r="M71" s="983"/>
      <c r="N71" s="98" t="s">
        <v>951</v>
      </c>
    </row>
    <row r="72" spans="1:15">
      <c r="A72" s="162" t="s">
        <v>9</v>
      </c>
      <c r="B72" s="49" t="str">
        <f>VLOOKUP(A72,'MANO DE OBRA'!A8:D68,3,FALSE)</f>
        <v>Obrero (3)</v>
      </c>
      <c r="C72" s="47"/>
      <c r="D72" s="47"/>
      <c r="E72" s="47"/>
      <c r="F72" s="47"/>
      <c r="G72" s="47"/>
      <c r="H72" s="47"/>
      <c r="I72" s="291">
        <f>K72/J72*100</f>
        <v>101498.09999999999</v>
      </c>
      <c r="J72" s="292">
        <v>185</v>
      </c>
      <c r="K72" s="293">
        <f>VLOOKUP(A72,'MANO DE OBRA'!A8:D99,4,FALSE)</f>
        <v>187771.48499999999</v>
      </c>
      <c r="L72" s="50"/>
      <c r="M72" s="430">
        <v>3.4</v>
      </c>
      <c r="N72" s="394">
        <f>K72/M72</f>
        <v>55226.907352941176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5"/>
      <c r="C77" s="906"/>
      <c r="D77" s="906"/>
      <c r="E77" s="906"/>
      <c r="F77" s="906"/>
      <c r="G77" s="906"/>
      <c r="H77" s="906"/>
      <c r="I77" s="126"/>
      <c r="J77" s="126"/>
      <c r="K77" s="126"/>
      <c r="L77" s="919"/>
      <c r="M77" s="919"/>
      <c r="N77" s="45"/>
    </row>
    <row r="78" spans="1:15" ht="15.75" thickBot="1">
      <c r="B78" s="918" t="s">
        <v>953</v>
      </c>
      <c r="C78" s="872"/>
      <c r="D78" s="872"/>
      <c r="E78" s="872"/>
      <c r="F78" s="872"/>
      <c r="G78" s="872"/>
      <c r="H78" s="872"/>
      <c r="I78" s="872"/>
      <c r="J78" s="872"/>
      <c r="K78" s="872"/>
      <c r="L78" s="872"/>
      <c r="M78" s="873"/>
      <c r="N78" s="300">
        <f>SUM(N72:N77)</f>
        <v>86605.214298355291</v>
      </c>
    </row>
    <row r="79" spans="1:15" ht="15.75" thickBot="1">
      <c r="B79" s="33"/>
      <c r="C79" s="34"/>
      <c r="D79" s="34"/>
      <c r="E79" s="34"/>
      <c r="F79" s="34"/>
      <c r="G79" s="34"/>
      <c r="H79" s="34"/>
      <c r="I79" s="34"/>
      <c r="J79" s="34"/>
      <c r="K79" s="34"/>
      <c r="L79" s="34"/>
      <c r="M79" s="34"/>
      <c r="N79" s="35"/>
    </row>
    <row r="80" spans="1:15" ht="15.75" thickBot="1">
      <c r="B80" s="829" t="s">
        <v>967</v>
      </c>
      <c r="C80" s="830"/>
      <c r="D80" s="830"/>
      <c r="E80" s="830"/>
      <c r="F80" s="830"/>
      <c r="G80" s="830"/>
      <c r="H80" s="830"/>
      <c r="I80" s="830"/>
      <c r="J80" s="830"/>
      <c r="K80" s="830"/>
      <c r="L80" s="830"/>
      <c r="M80" s="831"/>
      <c r="N80" s="99">
        <f>N43+N56+N67+N78</f>
        <v>281467.24265140301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4" t="s">
        <v>969</v>
      </c>
      <c r="C84" s="875"/>
      <c r="D84" s="875"/>
      <c r="E84" s="875"/>
      <c r="F84" s="875"/>
      <c r="G84" s="875"/>
      <c r="H84" s="875"/>
      <c r="I84" s="313"/>
      <c r="J84" s="333"/>
      <c r="K84" s="301" t="s">
        <v>970</v>
      </c>
      <c r="L84" s="876" t="s">
        <v>971</v>
      </c>
      <c r="M84" s="877"/>
      <c r="N84" s="302"/>
    </row>
    <row r="85" spans="1:14">
      <c r="B85" s="862" t="s">
        <v>972</v>
      </c>
      <c r="C85" s="863"/>
      <c r="D85" s="863"/>
      <c r="E85" s="863"/>
      <c r="F85" s="863"/>
      <c r="G85" s="863"/>
      <c r="H85" s="863"/>
      <c r="I85" s="87"/>
      <c r="J85" s="88"/>
      <c r="K85" s="303">
        <v>0.2</v>
      </c>
      <c r="L85" s="864">
        <f>N80*K85</f>
        <v>56293.448530280606</v>
      </c>
      <c r="M85" s="865"/>
      <c r="N85" s="51"/>
    </row>
    <row r="86" spans="1:14">
      <c r="B86" s="89" t="s">
        <v>973</v>
      </c>
      <c r="C86" s="90"/>
      <c r="D86" s="90"/>
      <c r="E86" s="90"/>
      <c r="F86" s="90"/>
      <c r="G86" s="90"/>
      <c r="H86" s="90"/>
      <c r="I86" s="87"/>
      <c r="J86" s="88"/>
      <c r="K86" s="303">
        <v>0.05</v>
      </c>
      <c r="L86" s="864">
        <f>N80*K86</f>
        <v>14073.362132570152</v>
      </c>
      <c r="M86" s="865"/>
      <c r="N86" s="51"/>
    </row>
    <row r="87" spans="1:14" ht="15.75" thickBot="1">
      <c r="B87" s="91" t="s">
        <v>974</v>
      </c>
      <c r="C87" s="92"/>
      <c r="D87" s="92"/>
      <c r="E87" s="92"/>
      <c r="F87" s="92"/>
      <c r="G87" s="92"/>
      <c r="H87" s="92"/>
      <c r="I87" s="93"/>
      <c r="J87" s="94"/>
      <c r="K87" s="304">
        <v>0.05</v>
      </c>
      <c r="L87" s="866">
        <f>N80*K87</f>
        <v>14073.362132570152</v>
      </c>
      <c r="M87" s="867"/>
      <c r="N87" s="51"/>
    </row>
    <row r="88" spans="1:14" ht="15.75" thickBot="1">
      <c r="B88" s="829" t="s">
        <v>953</v>
      </c>
      <c r="C88" s="830"/>
      <c r="D88" s="830"/>
      <c r="E88" s="830"/>
      <c r="F88" s="830"/>
      <c r="G88" s="830"/>
      <c r="H88" s="830"/>
      <c r="I88" s="830"/>
      <c r="J88" s="830"/>
      <c r="K88" s="830"/>
      <c r="L88" s="830"/>
      <c r="M88" s="831"/>
      <c r="N88" s="52">
        <f>L85+L86+L87</f>
        <v>84440.172795420905</v>
      </c>
    </row>
    <row r="89" spans="1:14" ht="15.75" thickBot="1">
      <c r="B89" s="33"/>
      <c r="C89" s="34"/>
      <c r="D89" s="34"/>
      <c r="E89" s="34"/>
      <c r="F89" s="34"/>
      <c r="G89" s="34"/>
      <c r="H89" s="34"/>
      <c r="I89" s="34"/>
      <c r="J89" s="34"/>
      <c r="K89" s="34"/>
      <c r="L89" s="34"/>
      <c r="M89" s="34"/>
      <c r="N89" s="35"/>
    </row>
    <row r="90" spans="1:14" ht="15.75" thickBot="1">
      <c r="A90" t="s">
        <v>2016</v>
      </c>
      <c r="B90" s="829" t="s">
        <v>975</v>
      </c>
      <c r="C90" s="830"/>
      <c r="D90" s="830"/>
      <c r="E90" s="830"/>
      <c r="F90" s="830"/>
      <c r="G90" s="830"/>
      <c r="H90" s="830"/>
      <c r="I90" s="830"/>
      <c r="J90" s="830"/>
      <c r="K90" s="830"/>
      <c r="L90" s="830"/>
      <c r="M90" s="831"/>
      <c r="N90" s="187">
        <f>N80+N88</f>
        <v>365907.41544682393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1659</v>
      </c>
      <c r="C31" s="81" t="s">
        <v>1660</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363</v>
      </c>
      <c r="B36" s="878" t="str">
        <f>VLOOKUP(A36,EQUIPOS!A6:D154,3,FALSE)</f>
        <v>Vibrador de concreto, Motor de 3 hp a 18.000 rpm Mangueras de 4 mt</v>
      </c>
      <c r="C36" s="879"/>
      <c r="D36" s="879"/>
      <c r="E36" s="879"/>
      <c r="F36" s="879"/>
      <c r="G36" s="879"/>
      <c r="H36" s="880"/>
      <c r="I36" s="266"/>
      <c r="J36" s="267"/>
      <c r="K36" s="268">
        <f>VLOOKUP(A36,EQUIPOS!A6:D163,4,FALSE)</f>
        <v>7985.5247313121272</v>
      </c>
      <c r="L36" s="269"/>
      <c r="M36" s="335">
        <v>1</v>
      </c>
      <c r="N36" s="271">
        <f>K36/M36</f>
        <v>7985.5247313121272</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0.02</v>
      </c>
      <c r="N41" s="343">
        <f>N78*M41</f>
        <v>1732.1042859671059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9717.6290172792324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2968.2267658959008</v>
      </c>
      <c r="N48" s="271">
        <f>K48*M48</f>
        <v>101252.15143824098</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45787.646222060837</v>
      </c>
      <c r="N49" s="271">
        <f>K49*M49</f>
        <v>6868.1469333091254</v>
      </c>
    </row>
    <row r="50" spans="1:14">
      <c r="A50" s="161" t="s">
        <v>1661</v>
      </c>
      <c r="B50" s="43" t="str">
        <f>VLOOKUP(A50,MATERIALES!A6:D373,3,FALSE)</f>
        <v>Concreto Resistencia  28 (Mpa)</v>
      </c>
      <c r="C50" s="424"/>
      <c r="D50" s="424"/>
      <c r="E50" s="424"/>
      <c r="F50" s="424"/>
      <c r="G50" s="424"/>
      <c r="H50" s="424"/>
      <c r="I50" s="424"/>
      <c r="J50" s="311" t="str">
        <f>VLOOKUP(A50,MATERIALES!A6:D642,2,FALSE)</f>
        <v>m3</v>
      </c>
      <c r="K50" s="396">
        <v>0.126</v>
      </c>
      <c r="L50" s="420"/>
      <c r="M50" s="401">
        <f>VLOOKUP(A50,MATERIALES!A6:D398,4,FALSE)</f>
        <v>425898.37009912106</v>
      </c>
      <c r="N50" s="271">
        <f>K50*M50</f>
        <v>53663.194632489256</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26971.587870862018</v>
      </c>
      <c r="N51" s="271">
        <f>K51*M51</f>
        <v>26971.587870862018</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9" t="s">
        <v>953</v>
      </c>
      <c r="C56" s="830"/>
      <c r="D56" s="830"/>
      <c r="E56" s="830"/>
      <c r="F56" s="830"/>
      <c r="G56" s="830"/>
      <c r="H56" s="830"/>
      <c r="I56" s="830"/>
      <c r="J56" s="830"/>
      <c r="K56" s="830"/>
      <c r="L56" s="830"/>
      <c r="M56" s="831"/>
      <c r="N56" s="393">
        <f>SUM(N48:N55)</f>
        <v>188755.08087490138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5" t="s">
        <v>961</v>
      </c>
      <c r="M60" s="894"/>
      <c r="N60" s="76" t="s">
        <v>951</v>
      </c>
    </row>
    <row r="61" spans="1:14">
      <c r="A61" t="s">
        <v>1239</v>
      </c>
      <c r="B61" s="46" t="str">
        <f>VLOOKUP(A61,TRANSPORTE!A3:D117,3,FALSE)</f>
        <v>Transporte de concreto</v>
      </c>
      <c r="C61" s="316"/>
      <c r="D61" s="316"/>
      <c r="E61" s="316"/>
      <c r="F61" s="316"/>
      <c r="G61" s="316"/>
      <c r="H61" s="310" t="s">
        <v>339</v>
      </c>
      <c r="I61" s="412">
        <v>0.126</v>
      </c>
      <c r="J61" s="285">
        <v>1</v>
      </c>
      <c r="K61" s="412">
        <f>I61*J61</f>
        <v>0.126</v>
      </c>
      <c r="L61" s="916">
        <f>VLOOKUP(A61,TRANSPORTE!A3:D117,4,FALSE)</f>
        <v>1444.5959348519261</v>
      </c>
      <c r="M61" s="917"/>
      <c r="N61" s="286">
        <f>K61*L61</f>
        <v>182.01908779134268</v>
      </c>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7"/>
      <c r="M66" s="908"/>
      <c r="N66" s="127"/>
    </row>
    <row r="67" spans="1:15" ht="15.75" thickBot="1">
      <c r="B67" s="918" t="s">
        <v>953</v>
      </c>
      <c r="C67" s="872"/>
      <c r="D67" s="872"/>
      <c r="E67" s="872"/>
      <c r="F67" s="872"/>
      <c r="G67" s="872"/>
      <c r="H67" s="872"/>
      <c r="I67" s="872"/>
      <c r="J67" s="872"/>
      <c r="K67" s="872"/>
      <c r="L67" s="872"/>
      <c r="M67" s="873"/>
      <c r="N67" s="104">
        <f>N61+N62+N63+N64+N65</f>
        <v>182.01908779134268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8" t="s">
        <v>963</v>
      </c>
      <c r="C71" s="869"/>
      <c r="D71" s="869"/>
      <c r="E71" s="869"/>
      <c r="F71" s="869"/>
      <c r="G71" s="869"/>
      <c r="H71" s="869"/>
      <c r="I71" s="73" t="s">
        <v>964</v>
      </c>
      <c r="J71" s="75" t="s">
        <v>1410</v>
      </c>
      <c r="K71" s="74" t="s">
        <v>966</v>
      </c>
      <c r="L71" s="870" t="s">
        <v>950</v>
      </c>
      <c r="M71" s="983"/>
      <c r="N71" s="98" t="s">
        <v>951</v>
      </c>
    </row>
    <row r="72" spans="1:15">
      <c r="A72" s="162" t="s">
        <v>9</v>
      </c>
      <c r="B72" s="49" t="str">
        <f>VLOOKUP(A72,'MANO DE OBRA'!A8:D68,3,FALSE)</f>
        <v>Obrero (3)</v>
      </c>
      <c r="C72" s="47"/>
      <c r="D72" s="47"/>
      <c r="E72" s="47"/>
      <c r="F72" s="47"/>
      <c r="G72" s="47"/>
      <c r="H72" s="47"/>
      <c r="I72" s="291">
        <f>K72/J72*100</f>
        <v>101498.09999999999</v>
      </c>
      <c r="J72" s="292">
        <v>185</v>
      </c>
      <c r="K72" s="293">
        <f>VLOOKUP(A72,'MANO DE OBRA'!A8:D99,4,FALSE)</f>
        <v>187771.48499999999</v>
      </c>
      <c r="L72" s="50"/>
      <c r="M72" s="430">
        <v>3.4</v>
      </c>
      <c r="N72" s="394">
        <f>K72/M72</f>
        <v>55226.907352941176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5"/>
      <c r="C77" s="906"/>
      <c r="D77" s="906"/>
      <c r="E77" s="906"/>
      <c r="F77" s="906"/>
      <c r="G77" s="906"/>
      <c r="H77" s="906"/>
      <c r="I77" s="126"/>
      <c r="J77" s="126"/>
      <c r="K77" s="126"/>
      <c r="L77" s="919"/>
      <c r="M77" s="919"/>
      <c r="N77" s="127"/>
    </row>
    <row r="78" spans="1:15" ht="15.75" thickBot="1">
      <c r="B78" s="918" t="s">
        <v>953</v>
      </c>
      <c r="C78" s="872"/>
      <c r="D78" s="872"/>
      <c r="E78" s="872"/>
      <c r="F78" s="872"/>
      <c r="G78" s="872"/>
      <c r="H78" s="872"/>
      <c r="I78" s="872"/>
      <c r="J78" s="872"/>
      <c r="K78" s="872"/>
      <c r="L78" s="872"/>
      <c r="M78" s="873"/>
      <c r="N78" s="459">
        <f>SUM(N72:N77)</f>
        <v>86605.214298355291</v>
      </c>
    </row>
    <row r="79" spans="1:15" ht="15.75" thickBot="1">
      <c r="B79" s="33"/>
      <c r="C79" s="34"/>
      <c r="D79" s="34"/>
      <c r="E79" s="34"/>
      <c r="F79" s="34"/>
      <c r="G79" s="34"/>
      <c r="H79" s="34"/>
      <c r="I79" s="34"/>
      <c r="J79" s="34"/>
      <c r="K79" s="34"/>
      <c r="L79" s="34"/>
      <c r="M79" s="34"/>
      <c r="N79" s="35"/>
    </row>
    <row r="80" spans="1:15" ht="15.75" thickBot="1">
      <c r="B80" s="829" t="s">
        <v>967</v>
      </c>
      <c r="C80" s="830"/>
      <c r="D80" s="830"/>
      <c r="E80" s="830"/>
      <c r="F80" s="830"/>
      <c r="G80" s="830"/>
      <c r="H80" s="830"/>
      <c r="I80" s="830"/>
      <c r="J80" s="830"/>
      <c r="K80" s="830"/>
      <c r="L80" s="830"/>
      <c r="M80" s="831"/>
      <c r="N80" s="99">
        <f>N43+N56+N67+N78</f>
        <v>285259.94327832724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4" t="s">
        <v>969</v>
      </c>
      <c r="C84" s="875"/>
      <c r="D84" s="875"/>
      <c r="E84" s="875"/>
      <c r="F84" s="875"/>
      <c r="G84" s="875"/>
      <c r="H84" s="875"/>
      <c r="I84" s="313"/>
      <c r="J84" s="333"/>
      <c r="K84" s="301" t="s">
        <v>970</v>
      </c>
      <c r="L84" s="876" t="s">
        <v>971</v>
      </c>
      <c r="M84" s="877"/>
      <c r="N84" s="302"/>
    </row>
    <row r="85" spans="1:14">
      <c r="B85" s="862" t="s">
        <v>972</v>
      </c>
      <c r="C85" s="863"/>
      <c r="D85" s="863"/>
      <c r="E85" s="863"/>
      <c r="F85" s="863"/>
      <c r="G85" s="863"/>
      <c r="H85" s="863"/>
      <c r="I85" s="87"/>
      <c r="J85" s="88"/>
      <c r="K85" s="303">
        <v>0.2</v>
      </c>
      <c r="L85" s="864">
        <f>N80*K85</f>
        <v>57051.988655665453</v>
      </c>
      <c r="M85" s="865"/>
      <c r="N85" s="51"/>
    </row>
    <row r="86" spans="1:14">
      <c r="B86" s="89" t="s">
        <v>973</v>
      </c>
      <c r="C86" s="90"/>
      <c r="D86" s="90"/>
      <c r="E86" s="90"/>
      <c r="F86" s="90"/>
      <c r="G86" s="90"/>
      <c r="H86" s="90"/>
      <c r="I86" s="87"/>
      <c r="J86" s="88"/>
      <c r="K86" s="303">
        <v>0.05</v>
      </c>
      <c r="L86" s="864">
        <f>N80*K86</f>
        <v>14262.997163916363</v>
      </c>
      <c r="M86" s="865"/>
      <c r="N86" s="51"/>
    </row>
    <row r="87" spans="1:14" ht="15.75" thickBot="1">
      <c r="B87" s="91" t="s">
        <v>974</v>
      </c>
      <c r="C87" s="92"/>
      <c r="D87" s="92"/>
      <c r="E87" s="92"/>
      <c r="F87" s="92"/>
      <c r="G87" s="92"/>
      <c r="H87" s="92"/>
      <c r="I87" s="93"/>
      <c r="J87" s="94"/>
      <c r="K87" s="304">
        <v>0.05</v>
      </c>
      <c r="L87" s="866">
        <f>N80*K87</f>
        <v>14262.997163916363</v>
      </c>
      <c r="M87" s="867"/>
      <c r="N87" s="51"/>
    </row>
    <row r="88" spans="1:14" ht="15.75" thickBot="1">
      <c r="B88" s="829" t="s">
        <v>953</v>
      </c>
      <c r="C88" s="830"/>
      <c r="D88" s="830"/>
      <c r="E88" s="830"/>
      <c r="F88" s="830"/>
      <c r="G88" s="830"/>
      <c r="H88" s="830"/>
      <c r="I88" s="830"/>
      <c r="J88" s="830"/>
      <c r="K88" s="830"/>
      <c r="L88" s="830"/>
      <c r="M88" s="831"/>
      <c r="N88" s="52">
        <f>L85+L86+L87</f>
        <v>85577.982983498165</v>
      </c>
    </row>
    <row r="89" spans="1:14" ht="15.75" thickBot="1">
      <c r="B89" s="33"/>
      <c r="C89" s="34"/>
      <c r="D89" s="34"/>
      <c r="E89" s="34"/>
      <c r="F89" s="34"/>
      <c r="G89" s="34"/>
      <c r="H89" s="34"/>
      <c r="I89" s="34"/>
      <c r="J89" s="34"/>
      <c r="K89" s="34"/>
      <c r="L89" s="34"/>
      <c r="M89" s="34"/>
      <c r="N89" s="35"/>
    </row>
    <row r="90" spans="1:14" ht="15.75" thickBot="1">
      <c r="A90" t="s">
        <v>2016</v>
      </c>
      <c r="B90" s="829" t="s">
        <v>975</v>
      </c>
      <c r="C90" s="830"/>
      <c r="D90" s="830"/>
      <c r="E90" s="830"/>
      <c r="F90" s="830"/>
      <c r="G90" s="830"/>
      <c r="H90" s="830"/>
      <c r="I90" s="830"/>
      <c r="J90" s="830"/>
      <c r="K90" s="830"/>
      <c r="L90" s="830"/>
      <c r="M90" s="831"/>
      <c r="N90" s="187">
        <f>N80+N88</f>
        <v>370837.92626182537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3"/>
      <c r="C1" s="935"/>
      <c r="D1" s="936"/>
      <c r="E1" s="936"/>
      <c r="F1" s="936"/>
      <c r="G1" s="936"/>
      <c r="H1" s="936"/>
      <c r="I1" s="936"/>
      <c r="J1" s="937"/>
      <c r="K1" s="938" t="s">
        <v>933</v>
      </c>
      <c r="L1" s="940" t="s">
        <v>2198</v>
      </c>
      <c r="M1" s="941"/>
      <c r="N1" s="942"/>
    </row>
    <row r="2" spans="2:14" ht="22.5" customHeight="1">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1662</v>
      </c>
      <c r="C31" s="81" t="s">
        <v>2121</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156</v>
      </c>
      <c r="B36" s="878" t="str">
        <f>VLOOKUP(A36,EQUIPOS!A6:D154,3,FALSE)</f>
        <v>Cizalla manual de 90 cm.</v>
      </c>
      <c r="C36" s="879"/>
      <c r="D36" s="879"/>
      <c r="E36" s="879"/>
      <c r="F36" s="879"/>
      <c r="G36" s="879"/>
      <c r="H36" s="880"/>
      <c r="I36" s="266"/>
      <c r="J36" s="267"/>
      <c r="K36" s="268">
        <f>VLOOKUP(A36,EQUIPOS!A6:D163,4,FALSE)</f>
        <v>1560.6888725691454</v>
      </c>
      <c r="L36" s="269"/>
      <c r="M36" s="335">
        <v>37.5</v>
      </c>
      <c r="N36" s="271">
        <f>K36/M36</f>
        <v>41.618369935177206</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0.02</v>
      </c>
      <c r="N41" s="343">
        <f>N78*M41</f>
        <v>16.927673861440798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58.546043796618008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1.05</v>
      </c>
      <c r="L48" s="266"/>
      <c r="M48" s="401">
        <f>VLOOKUP(A48,MATERIALES!A5:D396,4,FALSE)</f>
        <v>2968.2267658959008</v>
      </c>
      <c r="N48" s="271">
        <f>K48*M48</f>
        <v>3116.6381041906961</v>
      </c>
    </row>
    <row r="49" spans="1:14">
      <c r="A49" s="161" t="s">
        <v>898</v>
      </c>
      <c r="B49" s="43" t="str">
        <f>VLOOKUP(A49,MATERIALES!A6:D373,3,FALSE)</f>
        <v>Alambre Negro Para Amarre</v>
      </c>
      <c r="C49" s="424"/>
      <c r="D49" s="424"/>
      <c r="E49" s="424"/>
      <c r="F49" s="424"/>
      <c r="G49" s="424"/>
      <c r="H49" s="424"/>
      <c r="I49" s="424"/>
      <c r="J49" s="310" t="str">
        <f>VLOOKUP(A49,MATERIALES!A5:D641,2,FALSE)</f>
        <v>kg</v>
      </c>
      <c r="K49" s="396">
        <v>0.03</v>
      </c>
      <c r="L49" s="420"/>
      <c r="M49" s="401">
        <f>VLOOKUP(A49,MATERIALES!A6:D397,4,FALSE)</f>
        <v>4947.0446098265011</v>
      </c>
      <c r="N49" s="271">
        <f>K49*M49</f>
        <v>148.41133829479503</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9" t="s">
        <v>953</v>
      </c>
      <c r="C56" s="830"/>
      <c r="D56" s="830"/>
      <c r="E56" s="830"/>
      <c r="F56" s="830"/>
      <c r="G56" s="830"/>
      <c r="H56" s="830"/>
      <c r="I56" s="830"/>
      <c r="J56" s="830"/>
      <c r="K56" s="830"/>
      <c r="L56" s="830"/>
      <c r="M56" s="831"/>
      <c r="N56" s="393">
        <f>SUM(N48:N55)</f>
        <v>3265.049442485491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5" t="s">
        <v>961</v>
      </c>
      <c r="M60" s="894"/>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916">
        <f>VLOOKUP(A61,TRANSPORTE!A3:D117,4,FALSE)</f>
        <v>629.43108589976782</v>
      </c>
      <c r="M61" s="917"/>
      <c r="N61" s="286">
        <f>K61*L61</f>
        <v>660.90264019475626</v>
      </c>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7"/>
      <c r="M66" s="908"/>
      <c r="N66" s="127"/>
    </row>
    <row r="67" spans="1:15" ht="15.75" thickBot="1">
      <c r="B67" s="918" t="s">
        <v>953</v>
      </c>
      <c r="C67" s="872"/>
      <c r="D67" s="872"/>
      <c r="E67" s="872"/>
      <c r="F67" s="872"/>
      <c r="G67" s="872"/>
      <c r="H67" s="872"/>
      <c r="I67" s="872"/>
      <c r="J67" s="872"/>
      <c r="K67" s="872"/>
      <c r="L67" s="872"/>
      <c r="M67" s="873"/>
      <c r="N67" s="104">
        <f>N61+N62+N63+N64+N65</f>
        <v>660.90264019475626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8" t="s">
        <v>963</v>
      </c>
      <c r="C71" s="869"/>
      <c r="D71" s="869"/>
      <c r="E71" s="869"/>
      <c r="F71" s="869"/>
      <c r="G71" s="869"/>
      <c r="H71" s="869"/>
      <c r="I71" s="73" t="s">
        <v>964</v>
      </c>
      <c r="J71" s="75" t="s">
        <v>1410</v>
      </c>
      <c r="K71" s="74" t="s">
        <v>966</v>
      </c>
      <c r="L71" s="870" t="s">
        <v>950</v>
      </c>
      <c r="M71" s="871"/>
      <c r="N71" s="98" t="s">
        <v>951</v>
      </c>
    </row>
    <row r="72" spans="1:15">
      <c r="A72" s="162" t="s">
        <v>6</v>
      </c>
      <c r="B72" s="49" t="str">
        <f>VLOOKUP(A72,'MANO DE OBRA'!A8:D68,3,FALSE)</f>
        <v xml:space="preserve">Obrero </v>
      </c>
      <c r="C72" s="47"/>
      <c r="D72" s="47"/>
      <c r="E72" s="47"/>
      <c r="F72" s="47"/>
      <c r="G72" s="47"/>
      <c r="H72" s="47"/>
      <c r="I72" s="291">
        <f>K72/J72*100</f>
        <v>33832.699999999997</v>
      </c>
      <c r="J72" s="292">
        <v>185</v>
      </c>
      <c r="K72" s="293">
        <f>VLOOKUP(A72,'MANO DE OBRA'!A8:D99,4,FALSE)</f>
        <v>62590.494999999995</v>
      </c>
      <c r="L72" s="50"/>
      <c r="M72" s="433">
        <v>200</v>
      </c>
      <c r="N72" s="394">
        <f>K72/M72</f>
        <v>312.95247499999999</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5"/>
      <c r="C77" s="906"/>
      <c r="D77" s="906"/>
      <c r="E77" s="906"/>
      <c r="F77" s="906"/>
      <c r="G77" s="906"/>
      <c r="H77" s="906"/>
      <c r="I77" s="126"/>
      <c r="J77" s="126"/>
      <c r="K77" s="126"/>
      <c r="L77" s="919"/>
      <c r="M77" s="919"/>
      <c r="N77" s="45"/>
    </row>
    <row r="78" spans="1:15" ht="15.75" thickBot="1">
      <c r="B78" s="918" t="s">
        <v>953</v>
      </c>
      <c r="C78" s="872"/>
      <c r="D78" s="872"/>
      <c r="E78" s="872"/>
      <c r="F78" s="872"/>
      <c r="G78" s="872"/>
      <c r="H78" s="872"/>
      <c r="I78" s="872"/>
      <c r="J78" s="872"/>
      <c r="K78" s="872"/>
      <c r="L78" s="872"/>
      <c r="M78" s="873"/>
      <c r="N78" s="300">
        <f>SUM(N72:N77)</f>
        <v>846.38369307203993</v>
      </c>
    </row>
    <row r="79" spans="1:15" ht="15.75" thickBot="1">
      <c r="B79" s="33"/>
      <c r="C79" s="34"/>
      <c r="D79" s="34"/>
      <c r="E79" s="34"/>
      <c r="F79" s="34"/>
      <c r="G79" s="34"/>
      <c r="H79" s="34"/>
      <c r="I79" s="34"/>
      <c r="J79" s="34"/>
      <c r="K79" s="34"/>
      <c r="L79" s="34"/>
      <c r="M79" s="34"/>
      <c r="N79" s="35"/>
    </row>
    <row r="80" spans="1:15" ht="15.75" thickBot="1">
      <c r="B80" s="829" t="s">
        <v>967</v>
      </c>
      <c r="C80" s="830"/>
      <c r="D80" s="830"/>
      <c r="E80" s="830"/>
      <c r="F80" s="830"/>
      <c r="G80" s="830"/>
      <c r="H80" s="830"/>
      <c r="I80" s="830"/>
      <c r="J80" s="830"/>
      <c r="K80" s="830"/>
      <c r="L80" s="830"/>
      <c r="M80" s="831"/>
      <c r="N80" s="99">
        <f>N43+N56+N67+N78</f>
        <v>4830.8818195489057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4" t="s">
        <v>969</v>
      </c>
      <c r="C84" s="875"/>
      <c r="D84" s="875"/>
      <c r="E84" s="875"/>
      <c r="F84" s="875"/>
      <c r="G84" s="875"/>
      <c r="H84" s="875"/>
      <c r="I84" s="313"/>
      <c r="J84" s="333"/>
      <c r="K84" s="301" t="s">
        <v>970</v>
      </c>
      <c r="L84" s="876" t="s">
        <v>971</v>
      </c>
      <c r="M84" s="877"/>
      <c r="N84" s="302"/>
    </row>
    <row r="85" spans="1:14">
      <c r="B85" s="862" t="s">
        <v>972</v>
      </c>
      <c r="C85" s="863"/>
      <c r="D85" s="863"/>
      <c r="E85" s="863"/>
      <c r="F85" s="863"/>
      <c r="G85" s="863"/>
      <c r="H85" s="863"/>
      <c r="I85" s="87"/>
      <c r="J85" s="88"/>
      <c r="K85" s="303">
        <v>0.2</v>
      </c>
      <c r="L85" s="864">
        <f>N80*K85</f>
        <v>966.17636390978123</v>
      </c>
      <c r="M85" s="865"/>
      <c r="N85" s="51"/>
    </row>
    <row r="86" spans="1:14">
      <c r="B86" s="89" t="s">
        <v>973</v>
      </c>
      <c r="C86" s="90"/>
      <c r="D86" s="90"/>
      <c r="E86" s="90"/>
      <c r="F86" s="90"/>
      <c r="G86" s="90"/>
      <c r="H86" s="90"/>
      <c r="I86" s="87"/>
      <c r="J86" s="88"/>
      <c r="K86" s="303">
        <v>0.05</v>
      </c>
      <c r="L86" s="864">
        <f>N80*K86</f>
        <v>241.54409097744531</v>
      </c>
      <c r="M86" s="865"/>
      <c r="N86" s="51"/>
    </row>
    <row r="87" spans="1:14" ht="15.75" thickBot="1">
      <c r="B87" s="91" t="s">
        <v>974</v>
      </c>
      <c r="C87" s="92"/>
      <c r="D87" s="92"/>
      <c r="E87" s="92"/>
      <c r="F87" s="92"/>
      <c r="G87" s="92"/>
      <c r="H87" s="92"/>
      <c r="I87" s="93"/>
      <c r="J87" s="94"/>
      <c r="K87" s="304">
        <v>0.05</v>
      </c>
      <c r="L87" s="866">
        <f>N80*K87</f>
        <v>241.54409097744531</v>
      </c>
      <c r="M87" s="867"/>
      <c r="N87" s="51"/>
    </row>
    <row r="88" spans="1:14" ht="15.75" thickBot="1">
      <c r="B88" s="829" t="s">
        <v>953</v>
      </c>
      <c r="C88" s="830"/>
      <c r="D88" s="830"/>
      <c r="E88" s="830"/>
      <c r="F88" s="830"/>
      <c r="G88" s="830"/>
      <c r="H88" s="830"/>
      <c r="I88" s="830"/>
      <c r="J88" s="830"/>
      <c r="K88" s="830"/>
      <c r="L88" s="830"/>
      <c r="M88" s="831"/>
      <c r="N88" s="52">
        <f>L85+L86+L87</f>
        <v>1449.2645458646716</v>
      </c>
    </row>
    <row r="89" spans="1:14" ht="15.75" thickBot="1">
      <c r="B89" s="33"/>
      <c r="C89" s="34"/>
      <c r="D89" s="34"/>
      <c r="E89" s="34"/>
      <c r="F89" s="34"/>
      <c r="G89" s="34"/>
      <c r="H89" s="34"/>
      <c r="I89" s="34"/>
      <c r="J89" s="34"/>
      <c r="K89" s="34"/>
      <c r="L89" s="34"/>
      <c r="M89" s="34"/>
      <c r="N89" s="35"/>
    </row>
    <row r="90" spans="1:14" ht="15.75" thickBot="1">
      <c r="A90" t="s">
        <v>2016</v>
      </c>
      <c r="B90" s="829" t="s">
        <v>975</v>
      </c>
      <c r="C90" s="830"/>
      <c r="D90" s="830"/>
      <c r="E90" s="830"/>
      <c r="F90" s="830"/>
      <c r="G90" s="830"/>
      <c r="H90" s="830"/>
      <c r="I90" s="830"/>
      <c r="J90" s="830"/>
      <c r="K90" s="830"/>
      <c r="L90" s="830"/>
      <c r="M90" s="831"/>
      <c r="N90" s="187">
        <f>N80+N88</f>
        <v>6280.1463654135769</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1663</v>
      </c>
      <c r="C31" s="81" t="s">
        <v>2122</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156</v>
      </c>
      <c r="B36" s="878" t="str">
        <f>VLOOKUP(A36,EQUIPOS!A6:D154,3,FALSE)</f>
        <v>Cizalla manual de 90 cm.</v>
      </c>
      <c r="C36" s="879"/>
      <c r="D36" s="879"/>
      <c r="E36" s="879"/>
      <c r="F36" s="879"/>
      <c r="G36" s="879"/>
      <c r="H36" s="880"/>
      <c r="I36" s="266"/>
      <c r="J36" s="267"/>
      <c r="K36" s="268">
        <f>VLOOKUP(A36,EQUIPOS!A6:D163,4,FALSE)</f>
        <v>1560.6888725691454</v>
      </c>
      <c r="L36" s="269"/>
      <c r="M36" s="335">
        <v>37.5</v>
      </c>
      <c r="N36" s="271">
        <f>K36/M36</f>
        <v>41.618369935177206</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0.02</v>
      </c>
      <c r="N41" s="343">
        <f>N78*M41</f>
        <v>16.927673861440798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58.546043796618008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743</v>
      </c>
      <c r="B48" s="43" t="str">
        <f>VLOOKUP(A48,MATERIALES!A5:D373,3,FALSE)</f>
        <v>Acero A-40</v>
      </c>
      <c r="C48" s="280"/>
      <c r="D48" s="280"/>
      <c r="E48" s="280"/>
      <c r="F48" s="280"/>
      <c r="G48" s="280"/>
      <c r="H48" s="280"/>
      <c r="I48" s="280"/>
      <c r="J48" s="310" t="str">
        <f>VLOOKUP(A48,MATERIALES!A4:D640,2,FALSE)</f>
        <v>kg</v>
      </c>
      <c r="K48" s="281">
        <v>1.05</v>
      </c>
      <c r="L48" s="266"/>
      <c r="M48" s="401">
        <f>VLOOKUP(A48,MATERIALES!A5:D396,4,FALSE)</f>
        <v>3917.0355829052733</v>
      </c>
      <c r="N48" s="271">
        <f>K48*M48</f>
        <v>4112.8873620505374</v>
      </c>
    </row>
    <row r="49" spans="1:14">
      <c r="A49" s="161" t="s">
        <v>898</v>
      </c>
      <c r="B49" s="43" t="str">
        <f>VLOOKUP(A49,MATERIALES!A6:D373,3,FALSE)</f>
        <v>Alambre Negro Para Amarre</v>
      </c>
      <c r="C49" s="424"/>
      <c r="D49" s="424"/>
      <c r="E49" s="424"/>
      <c r="F49" s="424"/>
      <c r="G49" s="424"/>
      <c r="H49" s="424"/>
      <c r="I49" s="424"/>
      <c r="J49" s="311" t="str">
        <f>VLOOKUP(A49,MATERIALES!A5:D641,2,FALSE)</f>
        <v>kg</v>
      </c>
      <c r="K49" s="396">
        <v>0.03</v>
      </c>
      <c r="L49" s="420"/>
      <c r="M49" s="401">
        <f>VLOOKUP(A49,MATERIALES!A6:D397,4,FALSE)</f>
        <v>4947.0446098265011</v>
      </c>
      <c r="N49" s="271">
        <f>K49*M49</f>
        <v>148.41133829479503</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9" t="s">
        <v>953</v>
      </c>
      <c r="C56" s="830"/>
      <c r="D56" s="830"/>
      <c r="E56" s="830"/>
      <c r="F56" s="830"/>
      <c r="G56" s="830"/>
      <c r="H56" s="830"/>
      <c r="I56" s="830"/>
      <c r="J56" s="830"/>
      <c r="K56" s="830"/>
      <c r="L56" s="830"/>
      <c r="M56" s="831"/>
      <c r="N56" s="393">
        <f>SUM(N48:N55)</f>
        <v>4261.2987003453327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5" t="s">
        <v>961</v>
      </c>
      <c r="M60" s="894"/>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916">
        <f>VLOOKUP(A61,TRANSPORTE!A3:D117,4,FALSE)</f>
        <v>629.43108589976782</v>
      </c>
      <c r="M61" s="917"/>
      <c r="N61" s="286">
        <f>K61*L61</f>
        <v>660.90264019475626</v>
      </c>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7"/>
      <c r="M66" s="908"/>
      <c r="N66" s="127"/>
    </row>
    <row r="67" spans="1:15" ht="15.75" thickBot="1">
      <c r="B67" s="918" t="s">
        <v>953</v>
      </c>
      <c r="C67" s="872"/>
      <c r="D67" s="872"/>
      <c r="E67" s="872"/>
      <c r="F67" s="872"/>
      <c r="G67" s="872"/>
      <c r="H67" s="872"/>
      <c r="I67" s="872"/>
      <c r="J67" s="872"/>
      <c r="K67" s="872"/>
      <c r="L67" s="872"/>
      <c r="M67" s="873"/>
      <c r="N67" s="104">
        <f>N61+N62+N63+N64+N65</f>
        <v>660.90264019475626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8" t="s">
        <v>963</v>
      </c>
      <c r="C71" s="869"/>
      <c r="D71" s="869"/>
      <c r="E71" s="869"/>
      <c r="F71" s="869"/>
      <c r="G71" s="869"/>
      <c r="H71" s="869"/>
      <c r="I71" s="73" t="s">
        <v>964</v>
      </c>
      <c r="J71" s="75" t="s">
        <v>1410</v>
      </c>
      <c r="K71" s="74" t="s">
        <v>966</v>
      </c>
      <c r="L71" s="870" t="s">
        <v>950</v>
      </c>
      <c r="M71" s="871"/>
      <c r="N71" s="98" t="s">
        <v>951</v>
      </c>
    </row>
    <row r="72" spans="1:15">
      <c r="A72" s="162" t="s">
        <v>6</v>
      </c>
      <c r="B72" s="49" t="str">
        <f>VLOOKUP(A72,'MANO DE OBRA'!A8:D68,3,FALSE)</f>
        <v xml:space="preserve">Obrero </v>
      </c>
      <c r="C72" s="47"/>
      <c r="D72" s="47"/>
      <c r="E72" s="47"/>
      <c r="F72" s="47"/>
      <c r="G72" s="47"/>
      <c r="H72" s="47"/>
      <c r="I72" s="291">
        <f>K72/J72*100</f>
        <v>33832.699999999997</v>
      </c>
      <c r="J72" s="292">
        <v>185</v>
      </c>
      <c r="K72" s="293">
        <f>VLOOKUP(A72,'MANO DE OBRA'!A8:D99,4,FALSE)</f>
        <v>62590.494999999995</v>
      </c>
      <c r="L72" s="50"/>
      <c r="M72" s="433">
        <v>200</v>
      </c>
      <c r="N72" s="394">
        <f>K72/M72</f>
        <v>312.95247499999999</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5"/>
      <c r="C77" s="906"/>
      <c r="D77" s="906"/>
      <c r="E77" s="906"/>
      <c r="F77" s="906"/>
      <c r="G77" s="906"/>
      <c r="H77" s="906"/>
      <c r="I77" s="126"/>
      <c r="J77" s="126"/>
      <c r="K77" s="126"/>
      <c r="L77" s="919"/>
      <c r="M77" s="919"/>
      <c r="N77" s="45"/>
    </row>
    <row r="78" spans="1:15" ht="15.75" thickBot="1">
      <c r="B78" s="918" t="s">
        <v>953</v>
      </c>
      <c r="C78" s="872"/>
      <c r="D78" s="872"/>
      <c r="E78" s="872"/>
      <c r="F78" s="872"/>
      <c r="G78" s="872"/>
      <c r="H78" s="872"/>
      <c r="I78" s="872"/>
      <c r="J78" s="872"/>
      <c r="K78" s="872"/>
      <c r="L78" s="872"/>
      <c r="M78" s="873"/>
      <c r="N78" s="300">
        <f>SUM(N72:N77)</f>
        <v>846.38369307203993</v>
      </c>
    </row>
    <row r="79" spans="1:15" ht="15.75" thickBot="1">
      <c r="B79" s="33"/>
      <c r="C79" s="34"/>
      <c r="D79" s="34"/>
      <c r="E79" s="34"/>
      <c r="F79" s="34"/>
      <c r="G79" s="34"/>
      <c r="H79" s="34"/>
      <c r="I79" s="34"/>
      <c r="J79" s="34"/>
      <c r="K79" s="34"/>
      <c r="L79" s="34"/>
      <c r="M79" s="34"/>
      <c r="N79" s="35"/>
    </row>
    <row r="80" spans="1:15" ht="15.75" thickBot="1">
      <c r="B80" s="829" t="s">
        <v>967</v>
      </c>
      <c r="C80" s="830"/>
      <c r="D80" s="830"/>
      <c r="E80" s="830"/>
      <c r="F80" s="830"/>
      <c r="G80" s="830"/>
      <c r="H80" s="830"/>
      <c r="I80" s="830"/>
      <c r="J80" s="830"/>
      <c r="K80" s="830"/>
      <c r="L80" s="830"/>
      <c r="M80" s="831"/>
      <c r="N80" s="99">
        <f>N43+N56+N67+N78</f>
        <v>5827.131077408746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4" t="s">
        <v>969</v>
      </c>
      <c r="C84" s="875"/>
      <c r="D84" s="875"/>
      <c r="E84" s="875"/>
      <c r="F84" s="875"/>
      <c r="G84" s="875"/>
      <c r="H84" s="875"/>
      <c r="I84" s="313"/>
      <c r="J84" s="333"/>
      <c r="K84" s="301" t="s">
        <v>970</v>
      </c>
      <c r="L84" s="876" t="s">
        <v>971</v>
      </c>
      <c r="M84" s="877"/>
      <c r="N84" s="302"/>
    </row>
    <row r="85" spans="1:14">
      <c r="B85" s="862" t="s">
        <v>972</v>
      </c>
      <c r="C85" s="863"/>
      <c r="D85" s="863"/>
      <c r="E85" s="863"/>
      <c r="F85" s="863"/>
      <c r="G85" s="863"/>
      <c r="H85" s="863"/>
      <c r="I85" s="87"/>
      <c r="J85" s="88"/>
      <c r="K85" s="303">
        <v>0.2</v>
      </c>
      <c r="L85" s="864">
        <f>N80*K85</f>
        <v>1165.4262154817493</v>
      </c>
      <c r="M85" s="865"/>
      <c r="N85" s="51"/>
    </row>
    <row r="86" spans="1:14">
      <c r="B86" s="89" t="s">
        <v>973</v>
      </c>
      <c r="C86" s="90"/>
      <c r="D86" s="90"/>
      <c r="E86" s="90"/>
      <c r="F86" s="90"/>
      <c r="G86" s="90"/>
      <c r="H86" s="90"/>
      <c r="I86" s="87"/>
      <c r="J86" s="88"/>
      <c r="K86" s="303">
        <v>0.05</v>
      </c>
      <c r="L86" s="864">
        <f>N80*K86</f>
        <v>291.35655387043732</v>
      </c>
      <c r="M86" s="865"/>
      <c r="N86" s="51"/>
    </row>
    <row r="87" spans="1:14" ht="15.75" thickBot="1">
      <c r="B87" s="91" t="s">
        <v>974</v>
      </c>
      <c r="C87" s="92"/>
      <c r="D87" s="92"/>
      <c r="E87" s="92"/>
      <c r="F87" s="92"/>
      <c r="G87" s="92"/>
      <c r="H87" s="92"/>
      <c r="I87" s="93"/>
      <c r="J87" s="94"/>
      <c r="K87" s="304">
        <v>0.05</v>
      </c>
      <c r="L87" s="866">
        <f>N80*K87</f>
        <v>291.35655387043732</v>
      </c>
      <c r="M87" s="867"/>
      <c r="N87" s="51"/>
    </row>
    <row r="88" spans="1:14" ht="15.75" thickBot="1">
      <c r="B88" s="829" t="s">
        <v>953</v>
      </c>
      <c r="C88" s="830"/>
      <c r="D88" s="830"/>
      <c r="E88" s="830"/>
      <c r="F88" s="830"/>
      <c r="G88" s="830"/>
      <c r="H88" s="830"/>
      <c r="I88" s="830"/>
      <c r="J88" s="830"/>
      <c r="K88" s="830"/>
      <c r="L88" s="830"/>
      <c r="M88" s="831"/>
      <c r="N88" s="52">
        <f>L85+L86+L87</f>
        <v>1748.1393232226242</v>
      </c>
    </row>
    <row r="89" spans="1:14" ht="15.75" thickBot="1">
      <c r="B89" s="33"/>
      <c r="C89" s="34"/>
      <c r="D89" s="34"/>
      <c r="E89" s="34"/>
      <c r="F89" s="34"/>
      <c r="G89" s="34"/>
      <c r="H89" s="34"/>
      <c r="I89" s="34"/>
      <c r="J89" s="34"/>
      <c r="K89" s="34"/>
      <c r="L89" s="34"/>
      <c r="M89" s="34"/>
      <c r="N89" s="35"/>
    </row>
    <row r="90" spans="1:14" ht="15.75" thickBot="1">
      <c r="A90" t="s">
        <v>2016</v>
      </c>
      <c r="B90" s="829" t="s">
        <v>975</v>
      </c>
      <c r="C90" s="830"/>
      <c r="D90" s="830"/>
      <c r="E90" s="830"/>
      <c r="F90" s="830"/>
      <c r="G90" s="830"/>
      <c r="H90" s="830"/>
      <c r="I90" s="830"/>
      <c r="J90" s="830"/>
      <c r="K90" s="830"/>
      <c r="L90" s="830"/>
      <c r="M90" s="831"/>
      <c r="N90" s="187">
        <f>N80+N88</f>
        <v>7575.2704006313706</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1120</v>
      </c>
      <c r="C31" s="81" t="s">
        <v>2123</v>
      </c>
      <c r="D31" s="82"/>
      <c r="E31" s="82"/>
      <c r="F31" s="82"/>
      <c r="G31" s="82"/>
      <c r="H31" s="82"/>
      <c r="I31" s="82"/>
      <c r="J31" s="82"/>
      <c r="K31" s="452"/>
      <c r="L31" s="305" t="s">
        <v>1664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123</v>
      </c>
      <c r="B36" s="878" t="str">
        <f>VLOOKUP(A36,EQUIPOS!A6:D154,3,FALSE)</f>
        <v>Bomba de inyección de lechada</v>
      </c>
      <c r="C36" s="879"/>
      <c r="D36" s="879"/>
      <c r="E36" s="879"/>
      <c r="F36" s="879"/>
      <c r="G36" s="879"/>
      <c r="H36" s="880"/>
      <c r="I36" s="266"/>
      <c r="J36" s="267"/>
      <c r="K36" s="268">
        <f>VLOOKUP(A36,EQUIPOS!A6:D163,4,FALSE)</f>
        <v>20809.184967588608</v>
      </c>
      <c r="L36" s="269"/>
      <c r="M36" s="335">
        <v>670</v>
      </c>
      <c r="N36" s="271">
        <f>K36/M36</f>
        <v>31.058485026251653</v>
      </c>
    </row>
    <row r="37" spans="1:14">
      <c r="A37" s="113" t="s">
        <v>125</v>
      </c>
      <c r="B37" s="878" t="str">
        <f>VLOOKUP(A37,EQUIPOS!A7:D154,3,FALSE)</f>
        <v>Bomba para gato de tensionamiento</v>
      </c>
      <c r="C37" s="879"/>
      <c r="D37" s="879"/>
      <c r="E37" s="879"/>
      <c r="F37" s="879"/>
      <c r="G37" s="879"/>
      <c r="H37" s="880"/>
      <c r="I37" s="420"/>
      <c r="J37" s="421"/>
      <c r="K37" s="268">
        <f>VLOOKUP(A37,EQUIPOS!A7:D164,4,FALSE)</f>
        <v>57225.258660868676</v>
      </c>
      <c r="L37" s="334"/>
      <c r="M37" s="335">
        <v>670</v>
      </c>
      <c r="N37" s="271">
        <f>K37/M37</f>
        <v>85.41083382219206</v>
      </c>
    </row>
    <row r="38" spans="1:14">
      <c r="A38" s="113" t="s">
        <v>240</v>
      </c>
      <c r="B38" s="878" t="str">
        <f>VLOOKUP(A38,EQUIPOS!A8:D154,3,FALSE)</f>
        <v>Gato para tensionamiento, fuerza Max 200 ton, área de tensión 314 cm2.</v>
      </c>
      <c r="C38" s="879"/>
      <c r="D38" s="879"/>
      <c r="E38" s="879"/>
      <c r="F38" s="879"/>
      <c r="G38" s="879"/>
      <c r="H38" s="880"/>
      <c r="I38" s="327"/>
      <c r="J38" s="329"/>
      <c r="K38" s="268">
        <f>VLOOKUP(A38,EQUIPOS!A8:D165,4,FALSE)</f>
        <v>171913.33245112462</v>
      </c>
      <c r="L38" s="422"/>
      <c r="M38" s="423">
        <v>670</v>
      </c>
      <c r="N38" s="271">
        <f>K38/M38</f>
        <v>256.58706335988751</v>
      </c>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0.02</v>
      </c>
      <c r="N41" s="343">
        <f>N78*M41</f>
        <v>6.9214099586390443</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379.97779216697029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13877.497493721539</v>
      </c>
      <c r="N48" s="271">
        <f t="shared" ref="N48:N53" si="0">K48*M48</f>
        <v>55.50998997488616</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17457.57075645441</v>
      </c>
      <c r="N49" s="271">
        <f t="shared" si="0"/>
        <v>69.830283025817636</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1522.0481122146202</v>
      </c>
      <c r="N50" s="271">
        <f t="shared" si="0"/>
        <v>30.440962244292404</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8.5000000000000006E-2</v>
      </c>
      <c r="L51" s="420"/>
      <c r="M51" s="401">
        <f>VLOOKUP(A51,MATERIALES!A6:D399,4,FALSE)</f>
        <v>8001.9441193636294</v>
      </c>
      <c r="N51" s="271">
        <f t="shared" si="0"/>
        <v>680.16525014590854</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91546.717337614667</v>
      </c>
      <c r="N52" s="271">
        <f t="shared" si="0"/>
        <v>91.546717337614666</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4947.0446098265011</v>
      </c>
      <c r="N53" s="271">
        <f t="shared" si="0"/>
        <v>98.940892196530029</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9" t="s">
        <v>953</v>
      </c>
      <c r="C56" s="830"/>
      <c r="D56" s="830"/>
      <c r="E56" s="830"/>
      <c r="F56" s="830"/>
      <c r="G56" s="830"/>
      <c r="H56" s="830"/>
      <c r="I56" s="830"/>
      <c r="J56" s="830"/>
      <c r="K56" s="830"/>
      <c r="L56" s="830"/>
      <c r="M56" s="831"/>
      <c r="N56" s="393">
        <f>SUM(N48:N55)</f>
        <v>1026.4340949250495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5" t="s">
        <v>961</v>
      </c>
      <c r="M60" s="894"/>
      <c r="N60" s="76" t="s">
        <v>951</v>
      </c>
    </row>
    <row r="61" spans="1:14">
      <c r="B61" s="46"/>
      <c r="C61" s="316"/>
      <c r="D61" s="316"/>
      <c r="E61" s="316"/>
      <c r="F61" s="316"/>
      <c r="G61" s="316"/>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7"/>
      <c r="M66" s="908"/>
      <c r="N66" s="127"/>
    </row>
    <row r="67" spans="1:15" ht="15.75" thickBot="1">
      <c r="B67" s="918" t="s">
        <v>953</v>
      </c>
      <c r="C67" s="872"/>
      <c r="D67" s="872"/>
      <c r="E67" s="872"/>
      <c r="F67" s="872"/>
      <c r="G67" s="872"/>
      <c r="H67" s="872"/>
      <c r="I67" s="872"/>
      <c r="J67" s="872"/>
      <c r="K67" s="872"/>
      <c r="L67" s="872"/>
      <c r="M67" s="87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8" t="s">
        <v>963</v>
      </c>
      <c r="C71" s="869"/>
      <c r="D71" s="869"/>
      <c r="E71" s="869"/>
      <c r="F71" s="869"/>
      <c r="G71" s="869"/>
      <c r="H71" s="869"/>
      <c r="I71" s="73" t="s">
        <v>964</v>
      </c>
      <c r="J71" s="75" t="s">
        <v>1410</v>
      </c>
      <c r="K71" s="74" t="s">
        <v>966</v>
      </c>
      <c r="L71" s="870" t="s">
        <v>950</v>
      </c>
      <c r="M71" s="871"/>
      <c r="N71" s="98" t="s">
        <v>951</v>
      </c>
    </row>
    <row r="72" spans="1:15">
      <c r="A72" s="162" t="s">
        <v>7</v>
      </c>
      <c r="B72" s="49" t="str">
        <f>VLOOKUP(A72,'MANO DE OBRA'!A8:D68,3,FALSE)</f>
        <v>Obrero (2)</v>
      </c>
      <c r="C72" s="47"/>
      <c r="D72" s="47"/>
      <c r="E72" s="47"/>
      <c r="F72" s="47"/>
      <c r="G72" s="47"/>
      <c r="H72" s="47"/>
      <c r="I72" s="291">
        <f>K72/J72*100</f>
        <v>67665.399999999994</v>
      </c>
      <c r="J72" s="292">
        <v>185</v>
      </c>
      <c r="K72" s="293">
        <f>VLOOKUP(A72,'MANO DE OBRA'!A8:D99,4,FALSE)</f>
        <v>125180.98999999999</v>
      </c>
      <c r="L72" s="50"/>
      <c r="M72" s="433">
        <v>670</v>
      </c>
      <c r="N72" s="394">
        <f>K72/M72</f>
        <v>186.83729850746266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5"/>
      <c r="C77" s="906"/>
      <c r="D77" s="906"/>
      <c r="E77" s="906"/>
      <c r="F77" s="906"/>
      <c r="G77" s="906"/>
      <c r="H77" s="906"/>
      <c r="I77" s="126"/>
      <c r="J77" s="126"/>
      <c r="K77" s="126"/>
      <c r="L77" s="919"/>
      <c r="M77" s="919"/>
      <c r="N77" s="127"/>
    </row>
    <row r="78" spans="1:15" ht="15.75" thickBot="1">
      <c r="B78" s="918" t="s">
        <v>953</v>
      </c>
      <c r="C78" s="872"/>
      <c r="D78" s="872"/>
      <c r="E78" s="872"/>
      <c r="F78" s="872"/>
      <c r="G78" s="872"/>
      <c r="H78" s="872"/>
      <c r="I78" s="872"/>
      <c r="J78" s="872"/>
      <c r="K78" s="872"/>
      <c r="L78" s="872"/>
      <c r="M78" s="873"/>
      <c r="N78" s="459">
        <f>SUM(N72:N77)</f>
        <v>346.07049793195222</v>
      </c>
    </row>
    <row r="79" spans="1:15" ht="15.75" thickBot="1">
      <c r="B79" s="33"/>
      <c r="C79" s="34"/>
      <c r="D79" s="34"/>
      <c r="E79" s="34"/>
      <c r="F79" s="34"/>
      <c r="G79" s="34"/>
      <c r="H79" s="34"/>
      <c r="I79" s="34"/>
      <c r="J79" s="34"/>
      <c r="K79" s="34"/>
      <c r="L79" s="34"/>
      <c r="M79" s="34"/>
      <c r="N79" s="35"/>
    </row>
    <row r="80" spans="1:15" ht="15.75" thickBot="1">
      <c r="B80" s="829" t="s">
        <v>967</v>
      </c>
      <c r="C80" s="830"/>
      <c r="D80" s="830"/>
      <c r="E80" s="830"/>
      <c r="F80" s="830"/>
      <c r="G80" s="830"/>
      <c r="H80" s="830"/>
      <c r="I80" s="830"/>
      <c r="J80" s="830"/>
      <c r="K80" s="830"/>
      <c r="L80" s="830"/>
      <c r="M80" s="831"/>
      <c r="N80" s="99">
        <f>N43+N56+N67+N78</f>
        <v>1752.4823850239718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4" t="s">
        <v>969</v>
      </c>
      <c r="C84" s="875"/>
      <c r="D84" s="875"/>
      <c r="E84" s="875"/>
      <c r="F84" s="875"/>
      <c r="G84" s="875"/>
      <c r="H84" s="875"/>
      <c r="I84" s="313"/>
      <c r="J84" s="333"/>
      <c r="K84" s="301" t="s">
        <v>970</v>
      </c>
      <c r="L84" s="876" t="s">
        <v>971</v>
      </c>
      <c r="M84" s="877"/>
      <c r="N84" s="302"/>
    </row>
    <row r="85" spans="1:14">
      <c r="B85" s="862" t="s">
        <v>972</v>
      </c>
      <c r="C85" s="863"/>
      <c r="D85" s="863"/>
      <c r="E85" s="863"/>
      <c r="F85" s="863"/>
      <c r="G85" s="863"/>
      <c r="H85" s="863"/>
      <c r="I85" s="87"/>
      <c r="J85" s="88"/>
      <c r="K85" s="303">
        <v>0.2</v>
      </c>
      <c r="L85" s="864">
        <f>N80*K85</f>
        <v>350.49647700479437</v>
      </c>
      <c r="M85" s="865"/>
      <c r="N85" s="51"/>
    </row>
    <row r="86" spans="1:14">
      <c r="B86" s="89" t="s">
        <v>973</v>
      </c>
      <c r="C86" s="90"/>
      <c r="D86" s="90"/>
      <c r="E86" s="90"/>
      <c r="F86" s="90"/>
      <c r="G86" s="90"/>
      <c r="H86" s="90"/>
      <c r="I86" s="87"/>
      <c r="J86" s="88"/>
      <c r="K86" s="303">
        <v>0.05</v>
      </c>
      <c r="L86" s="864">
        <f>N80*K86</f>
        <v>87.624119251198593</v>
      </c>
      <c r="M86" s="865"/>
      <c r="N86" s="51"/>
    </row>
    <row r="87" spans="1:14" ht="15.75" thickBot="1">
      <c r="B87" s="91" t="s">
        <v>974</v>
      </c>
      <c r="C87" s="92"/>
      <c r="D87" s="92"/>
      <c r="E87" s="92"/>
      <c r="F87" s="92"/>
      <c r="G87" s="92"/>
      <c r="H87" s="92"/>
      <c r="I87" s="93"/>
      <c r="J87" s="94"/>
      <c r="K87" s="304">
        <v>0.05</v>
      </c>
      <c r="L87" s="866">
        <f>N80*K87</f>
        <v>87.624119251198593</v>
      </c>
      <c r="M87" s="867"/>
      <c r="N87" s="51"/>
    </row>
    <row r="88" spans="1:14" ht="15.75" thickBot="1">
      <c r="B88" s="829" t="s">
        <v>953</v>
      </c>
      <c r="C88" s="830"/>
      <c r="D88" s="830"/>
      <c r="E88" s="830"/>
      <c r="F88" s="830"/>
      <c r="G88" s="830"/>
      <c r="H88" s="830"/>
      <c r="I88" s="830"/>
      <c r="J88" s="830"/>
      <c r="K88" s="830"/>
      <c r="L88" s="830"/>
      <c r="M88" s="831"/>
      <c r="N88" s="52">
        <f>L85+L86+L87</f>
        <v>525.74471550719159</v>
      </c>
    </row>
    <row r="89" spans="1:14" ht="15.75" thickBot="1">
      <c r="B89" s="33"/>
      <c r="C89" s="34"/>
      <c r="D89" s="34"/>
      <c r="E89" s="34"/>
      <c r="F89" s="34"/>
      <c r="G89" s="34"/>
      <c r="H89" s="34"/>
      <c r="I89" s="34"/>
      <c r="J89" s="34"/>
      <c r="K89" s="34"/>
      <c r="L89" s="34"/>
      <c r="M89" s="34"/>
      <c r="N89" s="35"/>
    </row>
    <row r="90" spans="1:14" ht="15.75" thickBot="1">
      <c r="A90" t="s">
        <v>2016</v>
      </c>
      <c r="B90" s="829" t="s">
        <v>975</v>
      </c>
      <c r="C90" s="830"/>
      <c r="D90" s="830"/>
      <c r="E90" s="830"/>
      <c r="F90" s="830"/>
      <c r="G90" s="830"/>
      <c r="H90" s="830"/>
      <c r="I90" s="830"/>
      <c r="J90" s="830"/>
      <c r="K90" s="830"/>
      <c r="L90" s="830"/>
      <c r="M90" s="831"/>
      <c r="N90" s="187">
        <f>N80+N88</f>
        <v>2278.2271005311632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1121</v>
      </c>
      <c r="C31" s="81" t="s">
        <v>2123</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123</v>
      </c>
      <c r="B36" s="878" t="str">
        <f>VLOOKUP(A36,EQUIPOS!A6:D154,3,FALSE)</f>
        <v>Bomba de inyección de lechada</v>
      </c>
      <c r="C36" s="879"/>
      <c r="D36" s="879"/>
      <c r="E36" s="879"/>
      <c r="F36" s="879"/>
      <c r="G36" s="879"/>
      <c r="H36" s="880"/>
      <c r="I36" s="266"/>
      <c r="J36" s="267"/>
      <c r="K36" s="268">
        <f>VLOOKUP(A36,EQUIPOS!A6:D163,4,FALSE)</f>
        <v>20809.184967588608</v>
      </c>
      <c r="L36" s="269"/>
      <c r="M36" s="335">
        <v>670</v>
      </c>
      <c r="N36" s="271">
        <f>K36/M36</f>
        <v>31.058485026251653</v>
      </c>
    </row>
    <row r="37" spans="1:14">
      <c r="A37" s="113" t="s">
        <v>125</v>
      </c>
      <c r="B37" s="878" t="str">
        <f>VLOOKUP(A37,EQUIPOS!A7:D154,3,FALSE)</f>
        <v>Bomba para gato de tensionamiento</v>
      </c>
      <c r="C37" s="879"/>
      <c r="D37" s="879"/>
      <c r="E37" s="879"/>
      <c r="F37" s="879"/>
      <c r="G37" s="879"/>
      <c r="H37" s="880"/>
      <c r="I37" s="420"/>
      <c r="J37" s="421"/>
      <c r="K37" s="268">
        <f>VLOOKUP(A37,EQUIPOS!A7:D164,4,FALSE)</f>
        <v>57225.258660868676</v>
      </c>
      <c r="L37" s="334"/>
      <c r="M37" s="335">
        <v>670</v>
      </c>
      <c r="N37" s="271">
        <f>K37/M37</f>
        <v>85.41083382219206</v>
      </c>
    </row>
    <row r="38" spans="1:14">
      <c r="A38" s="113" t="s">
        <v>240</v>
      </c>
      <c r="B38" s="878" t="str">
        <f>VLOOKUP(A38,EQUIPOS!A8:D154,3,FALSE)</f>
        <v>Gato para tensionamiento, fuerza Max 200 ton, área de tensión 314 cm2.</v>
      </c>
      <c r="C38" s="879"/>
      <c r="D38" s="879"/>
      <c r="E38" s="879"/>
      <c r="F38" s="879"/>
      <c r="G38" s="879"/>
      <c r="H38" s="880"/>
      <c r="I38" s="327"/>
      <c r="J38" s="329"/>
      <c r="K38" s="268">
        <f>VLOOKUP(A38,EQUIPOS!A8:D165,4,FALSE)</f>
        <v>171913.33245112462</v>
      </c>
      <c r="L38" s="422"/>
      <c r="M38" s="423">
        <v>670</v>
      </c>
      <c r="N38" s="271">
        <f>K38/M38</f>
        <v>256.58706335988751</v>
      </c>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0.02</v>
      </c>
      <c r="N41" s="343">
        <f>N78*M41</f>
        <v>6.9214099586390443</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379.97779216697029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13877.497493721539</v>
      </c>
      <c r="N48" s="271">
        <f t="shared" ref="N48:N53" si="0">K48*M48</f>
        <v>55.50998997488616</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17457.57075645441</v>
      </c>
      <c r="N49" s="271">
        <f t="shared" si="0"/>
        <v>69.830283025817636</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1522.0481122146202</v>
      </c>
      <c r="N50" s="271">
        <f t="shared" si="0"/>
        <v>30.440962244292404</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5.53</v>
      </c>
      <c r="L51" s="420"/>
      <c r="M51" s="401">
        <f>VLOOKUP(A51,MATERIALES!A6:D399,4,FALSE)</f>
        <v>8001.9441193636294</v>
      </c>
      <c r="N51" s="271">
        <f t="shared" si="0"/>
        <v>44250.750980080869</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91546.717337614667</v>
      </c>
      <c r="N52" s="271">
        <f t="shared" si="0"/>
        <v>91.546717337614666</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4947.0446098265011</v>
      </c>
      <c r="N53" s="271">
        <f t="shared" si="0"/>
        <v>98.940892196530029</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9" t="s">
        <v>953</v>
      </c>
      <c r="C56" s="830"/>
      <c r="D56" s="830"/>
      <c r="E56" s="830"/>
      <c r="F56" s="830"/>
      <c r="G56" s="830"/>
      <c r="H56" s="830"/>
      <c r="I56" s="830"/>
      <c r="J56" s="830"/>
      <c r="K56" s="830"/>
      <c r="L56" s="830"/>
      <c r="M56" s="831"/>
      <c r="N56" s="393">
        <f>SUM(N48:N55)</f>
        <v>44597.019824860014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5" t="s">
        <v>961</v>
      </c>
      <c r="M60" s="894"/>
      <c r="N60" s="76" t="s">
        <v>951</v>
      </c>
    </row>
    <row r="61" spans="1:14">
      <c r="B61" s="46"/>
      <c r="C61" s="316"/>
      <c r="D61" s="316"/>
      <c r="E61" s="316"/>
      <c r="F61" s="316"/>
      <c r="G61" s="316"/>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7"/>
      <c r="M66" s="908"/>
      <c r="N66" s="127"/>
    </row>
    <row r="67" spans="1:15" ht="15.75" thickBot="1">
      <c r="B67" s="918" t="s">
        <v>953</v>
      </c>
      <c r="C67" s="872"/>
      <c r="D67" s="872"/>
      <c r="E67" s="872"/>
      <c r="F67" s="872"/>
      <c r="G67" s="872"/>
      <c r="H67" s="872"/>
      <c r="I67" s="872"/>
      <c r="J67" s="872"/>
      <c r="K67" s="872"/>
      <c r="L67" s="872"/>
      <c r="M67" s="87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8" t="s">
        <v>963</v>
      </c>
      <c r="C71" s="869"/>
      <c r="D71" s="869"/>
      <c r="E71" s="869"/>
      <c r="F71" s="869"/>
      <c r="G71" s="869"/>
      <c r="H71" s="869"/>
      <c r="I71" s="73" t="s">
        <v>964</v>
      </c>
      <c r="J71" s="75" t="s">
        <v>1410</v>
      </c>
      <c r="K71" s="74" t="s">
        <v>966</v>
      </c>
      <c r="L71" s="870" t="s">
        <v>950</v>
      </c>
      <c r="M71" s="871"/>
      <c r="N71" s="98" t="s">
        <v>951</v>
      </c>
    </row>
    <row r="72" spans="1:15">
      <c r="A72" s="162" t="s">
        <v>7</v>
      </c>
      <c r="B72" s="49" t="str">
        <f>VLOOKUP(A72,'MANO DE OBRA'!A8:D68,3,FALSE)</f>
        <v>Obrero (2)</v>
      </c>
      <c r="C72" s="47"/>
      <c r="D72" s="47"/>
      <c r="E72" s="47"/>
      <c r="F72" s="47"/>
      <c r="G72" s="47"/>
      <c r="H72" s="47"/>
      <c r="I72" s="291">
        <f>K72/J72*100</f>
        <v>67665.399999999994</v>
      </c>
      <c r="J72" s="292">
        <v>185</v>
      </c>
      <c r="K72" s="293">
        <f>VLOOKUP(A72,'MANO DE OBRA'!A8:D99,4,FALSE)</f>
        <v>125180.98999999999</v>
      </c>
      <c r="L72" s="50"/>
      <c r="M72" s="433">
        <v>670</v>
      </c>
      <c r="N72" s="394">
        <f>K72/M72</f>
        <v>186.83729850746266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5"/>
      <c r="C77" s="906"/>
      <c r="D77" s="906"/>
      <c r="E77" s="906"/>
      <c r="F77" s="906"/>
      <c r="G77" s="906"/>
      <c r="H77" s="906"/>
      <c r="I77" s="126"/>
      <c r="J77" s="126"/>
      <c r="K77" s="126"/>
      <c r="L77" s="919"/>
      <c r="M77" s="919"/>
      <c r="N77" s="45"/>
    </row>
    <row r="78" spans="1:15" ht="15.75" thickBot="1">
      <c r="B78" s="918" t="s">
        <v>953</v>
      </c>
      <c r="C78" s="872"/>
      <c r="D78" s="872"/>
      <c r="E78" s="872"/>
      <c r="F78" s="872"/>
      <c r="G78" s="872"/>
      <c r="H78" s="872"/>
      <c r="I78" s="872"/>
      <c r="J78" s="872"/>
      <c r="K78" s="872"/>
      <c r="L78" s="872"/>
      <c r="M78" s="873"/>
      <c r="N78" s="300">
        <f>SUM(N72:N77)</f>
        <v>346.07049793195222</v>
      </c>
    </row>
    <row r="79" spans="1:15" ht="15.75" thickBot="1">
      <c r="B79" s="33"/>
      <c r="C79" s="34"/>
      <c r="D79" s="34"/>
      <c r="E79" s="34"/>
      <c r="F79" s="34"/>
      <c r="G79" s="34"/>
      <c r="H79" s="34"/>
      <c r="I79" s="34"/>
      <c r="J79" s="34"/>
      <c r="K79" s="34"/>
      <c r="L79" s="34"/>
      <c r="M79" s="34"/>
      <c r="N79" s="35"/>
    </row>
    <row r="80" spans="1:15" ht="15.75" thickBot="1">
      <c r="B80" s="829" t="s">
        <v>967</v>
      </c>
      <c r="C80" s="830"/>
      <c r="D80" s="830"/>
      <c r="E80" s="830"/>
      <c r="F80" s="830"/>
      <c r="G80" s="830"/>
      <c r="H80" s="830"/>
      <c r="I80" s="830"/>
      <c r="J80" s="830"/>
      <c r="K80" s="830"/>
      <c r="L80" s="830"/>
      <c r="M80" s="831"/>
      <c r="N80" s="99">
        <f>N43+N56+N67+N78</f>
        <v>45323.068114958936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4" t="s">
        <v>969</v>
      </c>
      <c r="C84" s="875"/>
      <c r="D84" s="875"/>
      <c r="E84" s="875"/>
      <c r="F84" s="875"/>
      <c r="G84" s="875"/>
      <c r="H84" s="875"/>
      <c r="I84" s="313"/>
      <c r="J84" s="333"/>
      <c r="K84" s="301" t="s">
        <v>970</v>
      </c>
      <c r="L84" s="876" t="s">
        <v>971</v>
      </c>
      <c r="M84" s="877"/>
      <c r="N84" s="302"/>
    </row>
    <row r="85" spans="1:14">
      <c r="B85" s="862" t="s">
        <v>972</v>
      </c>
      <c r="C85" s="863"/>
      <c r="D85" s="863"/>
      <c r="E85" s="863"/>
      <c r="F85" s="863"/>
      <c r="G85" s="863"/>
      <c r="H85" s="863"/>
      <c r="I85" s="87"/>
      <c r="J85" s="88"/>
      <c r="K85" s="303">
        <v>0.2</v>
      </c>
      <c r="L85" s="864">
        <f>N80*K85</f>
        <v>9064.6136229917884</v>
      </c>
      <c r="M85" s="865"/>
      <c r="N85" s="51"/>
    </row>
    <row r="86" spans="1:14">
      <c r="B86" s="89" t="s">
        <v>973</v>
      </c>
      <c r="C86" s="90"/>
      <c r="D86" s="90"/>
      <c r="E86" s="90"/>
      <c r="F86" s="90"/>
      <c r="G86" s="90"/>
      <c r="H86" s="90"/>
      <c r="I86" s="87"/>
      <c r="J86" s="88"/>
      <c r="K86" s="303">
        <v>0.05</v>
      </c>
      <c r="L86" s="864">
        <f>N80*K86</f>
        <v>2266.1534057479471</v>
      </c>
      <c r="M86" s="865"/>
      <c r="N86" s="51"/>
    </row>
    <row r="87" spans="1:14" ht="15.75" thickBot="1">
      <c r="B87" s="91" t="s">
        <v>974</v>
      </c>
      <c r="C87" s="92"/>
      <c r="D87" s="92"/>
      <c r="E87" s="92"/>
      <c r="F87" s="92"/>
      <c r="G87" s="92"/>
      <c r="H87" s="92"/>
      <c r="I87" s="93"/>
      <c r="J87" s="94"/>
      <c r="K87" s="304">
        <v>0.05</v>
      </c>
      <c r="L87" s="866">
        <f>N80*K87</f>
        <v>2266.1534057479471</v>
      </c>
      <c r="M87" s="867"/>
      <c r="N87" s="51"/>
    </row>
    <row r="88" spans="1:14" ht="15.75" thickBot="1">
      <c r="B88" s="829" t="s">
        <v>953</v>
      </c>
      <c r="C88" s="830"/>
      <c r="D88" s="830"/>
      <c r="E88" s="830"/>
      <c r="F88" s="830"/>
      <c r="G88" s="830"/>
      <c r="H88" s="830"/>
      <c r="I88" s="830"/>
      <c r="J88" s="830"/>
      <c r="K88" s="830"/>
      <c r="L88" s="830"/>
      <c r="M88" s="831"/>
      <c r="N88" s="52">
        <f>L85+L86+L87</f>
        <v>13596.920434487683</v>
      </c>
    </row>
    <row r="89" spans="1:14" ht="15.75" thickBot="1">
      <c r="B89" s="33"/>
      <c r="C89" s="34"/>
      <c r="D89" s="34"/>
      <c r="E89" s="34"/>
      <c r="F89" s="34"/>
      <c r="G89" s="34"/>
      <c r="H89" s="34"/>
      <c r="I89" s="34"/>
      <c r="J89" s="34"/>
      <c r="K89" s="34"/>
      <c r="L89" s="34"/>
      <c r="M89" s="34"/>
      <c r="N89" s="35"/>
    </row>
    <row r="90" spans="1:14" ht="15.75" thickBot="1">
      <c r="A90" t="s">
        <v>2016</v>
      </c>
      <c r="B90" s="829" t="s">
        <v>975</v>
      </c>
      <c r="C90" s="830"/>
      <c r="D90" s="830"/>
      <c r="E90" s="830"/>
      <c r="F90" s="830"/>
      <c r="G90" s="830"/>
      <c r="H90" s="830"/>
      <c r="I90" s="830"/>
      <c r="J90" s="830"/>
      <c r="K90" s="830"/>
      <c r="L90" s="830"/>
      <c r="M90" s="831"/>
      <c r="N90" s="187">
        <f>N80+N88</f>
        <v>58919.988549446622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3"/>
      <c r="C1" s="935"/>
      <c r="D1" s="936"/>
      <c r="E1" s="936"/>
      <c r="F1" s="936"/>
      <c r="G1" s="936"/>
      <c r="H1" s="936"/>
      <c r="I1" s="936"/>
      <c r="J1" s="937"/>
      <c r="K1" s="988" t="s">
        <v>933</v>
      </c>
      <c r="L1" s="940" t="s">
        <v>2198</v>
      </c>
      <c r="M1" s="941"/>
      <c r="N1" s="942"/>
    </row>
    <row r="2" spans="2:14">
      <c r="B2" s="924"/>
      <c r="C2" s="946" t="s">
        <v>934</v>
      </c>
      <c r="D2" s="947"/>
      <c r="E2" s="947"/>
      <c r="F2" s="947"/>
      <c r="G2" s="947"/>
      <c r="H2" s="947"/>
      <c r="I2" s="947"/>
      <c r="J2" s="948"/>
      <c r="K2" s="987"/>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87"/>
      <c r="L4" s="943"/>
      <c r="M4" s="944"/>
      <c r="N4" s="94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989" t="s">
        <v>945</v>
      </c>
      <c r="M30" s="806"/>
      <c r="N30" s="71" t="s">
        <v>946</v>
      </c>
    </row>
    <row r="31" spans="1:14" ht="15.75" customHeight="1" thickBot="1">
      <c r="A31" t="s">
        <v>1845</v>
      </c>
      <c r="B31" s="80" t="s">
        <v>1122</v>
      </c>
      <c r="C31" s="81" t="s">
        <v>2124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4" t="s">
        <v>948</v>
      </c>
      <c r="J35" s="901"/>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964"/>
      <c r="D41" s="964"/>
      <c r="E41" s="38"/>
      <c r="F41" s="39"/>
      <c r="G41" s="39"/>
      <c r="H41" s="40"/>
      <c r="I41" s="36"/>
      <c r="J41" s="37"/>
      <c r="K41" s="278"/>
      <c r="L41" s="275"/>
      <c r="M41" s="400">
        <v>0.01</v>
      </c>
      <c r="N41" s="343">
        <f>N78*M41</f>
        <v>19.5595296875</v>
      </c>
    </row>
    <row r="42" spans="1:14" ht="15.75" thickBot="1">
      <c r="B42" s="965"/>
      <c r="C42" s="966"/>
      <c r="D42" s="966"/>
      <c r="E42" s="966"/>
      <c r="F42" s="966"/>
      <c r="G42" s="966"/>
      <c r="H42" s="967"/>
      <c r="I42" s="888"/>
      <c r="J42" s="889"/>
      <c r="K42" s="41"/>
      <c r="L42" s="890"/>
      <c r="M42" s="968"/>
      <c r="N42" s="105"/>
    </row>
    <row r="43" spans="1:14" ht="15.75" thickBot="1">
      <c r="B43" s="829" t="s">
        <v>953</v>
      </c>
      <c r="C43" s="830"/>
      <c r="D43" s="830"/>
      <c r="E43" s="830"/>
      <c r="F43" s="830"/>
      <c r="G43" s="830"/>
      <c r="H43" s="830"/>
      <c r="I43" s="830"/>
      <c r="J43" s="830"/>
      <c r="K43" s="830"/>
      <c r="L43" s="830"/>
      <c r="M43" s="831"/>
      <c r="N43" s="393">
        <f>SUM(N36:N42)</f>
        <v>19.5595296875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917</v>
      </c>
      <c r="B48" s="43" t="str">
        <f>VLOOKUP(A48,MATERIALES!A5:D373,3,FALSE)</f>
        <v>Almohadillas de neopreno dureza 60 (35cm*45cm*5cm con 2 laminas de 3mm)</v>
      </c>
      <c r="C48" s="280"/>
      <c r="D48" s="280"/>
      <c r="E48" s="280"/>
      <c r="F48" s="280"/>
      <c r="G48" s="280"/>
      <c r="H48" s="280"/>
      <c r="I48" s="267"/>
      <c r="J48" s="223" t="str">
        <f>VLOOKUP(A48,MATERIALES!A4:D640,2,FALSE)</f>
        <v>u</v>
      </c>
      <c r="K48" s="281">
        <v>1</v>
      </c>
      <c r="L48" s="266"/>
      <c r="M48" s="401">
        <f>VLOOKUP(A48,MATERIALES!A5:D396,4,FALSE)</f>
        <v>548384.98160673818</v>
      </c>
      <c r="N48" s="271">
        <f>K48*M48</f>
        <v>548384.98160673818</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9" t="s">
        <v>953</v>
      </c>
      <c r="C56" s="830"/>
      <c r="D56" s="830"/>
      <c r="E56" s="830"/>
      <c r="F56" s="830"/>
      <c r="G56" s="830"/>
      <c r="H56" s="830"/>
      <c r="I56" s="830"/>
      <c r="J56" s="830"/>
      <c r="K56" s="830"/>
      <c r="L56" s="830"/>
      <c r="M56" s="831"/>
      <c r="N56" s="393">
        <f>SUM(N48:N55)</f>
        <v>548384.98160673818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5" t="s">
        <v>961</v>
      </c>
      <c r="M60" s="894"/>
      <c r="N60" s="76" t="s">
        <v>951</v>
      </c>
    </row>
    <row r="61" spans="1:14">
      <c r="B61" s="46"/>
      <c r="C61" s="316"/>
      <c r="D61" s="316"/>
      <c r="E61" s="316"/>
      <c r="F61" s="316"/>
      <c r="G61" s="316"/>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7"/>
      <c r="M66" s="908"/>
      <c r="N66" s="127"/>
    </row>
    <row r="67" spans="1:15" ht="15.75" thickBot="1">
      <c r="B67" s="918" t="s">
        <v>953</v>
      </c>
      <c r="C67" s="872"/>
      <c r="D67" s="872"/>
      <c r="E67" s="872"/>
      <c r="F67" s="872"/>
      <c r="G67" s="872"/>
      <c r="H67" s="872"/>
      <c r="I67" s="872"/>
      <c r="J67" s="872"/>
      <c r="K67" s="872"/>
      <c r="L67" s="872"/>
      <c r="M67" s="87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8" t="s">
        <v>963</v>
      </c>
      <c r="C71" s="869"/>
      <c r="D71" s="869"/>
      <c r="E71" s="869"/>
      <c r="F71" s="869"/>
      <c r="G71" s="869"/>
      <c r="H71" s="990"/>
      <c r="I71" s="73" t="s">
        <v>964</v>
      </c>
      <c r="J71" s="75" t="s">
        <v>1410</v>
      </c>
      <c r="K71" s="74" t="s">
        <v>966</v>
      </c>
      <c r="L71" s="870" t="s">
        <v>950</v>
      </c>
      <c r="M71" s="983"/>
      <c r="N71" s="98" t="s">
        <v>951</v>
      </c>
    </row>
    <row r="72" spans="1:15">
      <c r="A72" s="162" t="s">
        <v>6</v>
      </c>
      <c r="B72" s="49" t="str">
        <f>VLOOKUP(A72,'MANO DE OBRA'!A8:D68,3,FALSE)</f>
        <v xml:space="preserve">Obrero </v>
      </c>
      <c r="C72" s="47"/>
      <c r="D72" s="47"/>
      <c r="E72" s="47"/>
      <c r="F72" s="47"/>
      <c r="G72" s="47"/>
      <c r="H72" s="47"/>
      <c r="I72" s="291">
        <f>K72/J72*100</f>
        <v>33832.699999999997</v>
      </c>
      <c r="J72" s="292">
        <v>185</v>
      </c>
      <c r="K72" s="293">
        <f>VLOOKUP(A72,'MANO DE OBRA'!A8:D99,4,FALSE)</f>
        <v>62590.494999999995</v>
      </c>
      <c r="L72" s="50"/>
      <c r="M72" s="433">
        <v>32</v>
      </c>
      <c r="N72" s="394">
        <f>K72/M72</f>
        <v>1955.9529687499999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5"/>
      <c r="C77" s="906"/>
      <c r="D77" s="906"/>
      <c r="E77" s="906"/>
      <c r="F77" s="906"/>
      <c r="G77" s="906"/>
      <c r="H77" s="889"/>
      <c r="I77" s="126"/>
      <c r="J77" s="126"/>
      <c r="K77" s="126"/>
      <c r="L77" s="991"/>
      <c r="M77" s="891"/>
      <c r="N77" s="127"/>
    </row>
    <row r="78" spans="1:15" ht="15.75" thickBot="1">
      <c r="B78" s="918" t="s">
        <v>953</v>
      </c>
      <c r="C78" s="872"/>
      <c r="D78" s="872"/>
      <c r="E78" s="872"/>
      <c r="F78" s="872"/>
      <c r="G78" s="872"/>
      <c r="H78" s="872"/>
      <c r="I78" s="872"/>
      <c r="J78" s="872"/>
      <c r="K78" s="872"/>
      <c r="L78" s="872"/>
      <c r="M78" s="873"/>
      <c r="N78" s="459">
        <f>SUM(N72:N77)</f>
        <v>1955.9529687499999</v>
      </c>
    </row>
    <row r="79" spans="1:15" ht="15.75" thickBot="1">
      <c r="B79" s="33"/>
      <c r="C79" s="34"/>
      <c r="D79" s="34"/>
      <c r="E79" s="34"/>
      <c r="F79" s="34"/>
      <c r="G79" s="34"/>
      <c r="H79" s="34"/>
      <c r="I79" s="34"/>
      <c r="J79" s="34"/>
      <c r="K79" s="34"/>
      <c r="L79" s="34"/>
      <c r="M79" s="34"/>
      <c r="N79" s="35"/>
    </row>
    <row r="80" spans="1:15" ht="15.75" thickBot="1">
      <c r="B80" s="829" t="s">
        <v>967</v>
      </c>
      <c r="C80" s="830"/>
      <c r="D80" s="830"/>
      <c r="E80" s="830"/>
      <c r="F80" s="830"/>
      <c r="G80" s="830"/>
      <c r="H80" s="830"/>
      <c r="I80" s="830"/>
      <c r="J80" s="830"/>
      <c r="K80" s="830"/>
      <c r="L80" s="830"/>
      <c r="M80" s="831"/>
      <c r="N80" s="99">
        <f>N43+N56+N67+N78</f>
        <v>550360.49410517572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4" t="s">
        <v>969</v>
      </c>
      <c r="C84" s="875"/>
      <c r="D84" s="875"/>
      <c r="E84" s="875"/>
      <c r="F84" s="875"/>
      <c r="G84" s="875"/>
      <c r="H84" s="875"/>
      <c r="I84" s="313"/>
      <c r="J84" s="333"/>
      <c r="K84" s="301" t="s">
        <v>970</v>
      </c>
      <c r="L84" s="876" t="s">
        <v>971</v>
      </c>
      <c r="M84" s="877"/>
      <c r="N84" s="302"/>
    </row>
    <row r="85" spans="1:14">
      <c r="B85" s="862" t="s">
        <v>972</v>
      </c>
      <c r="C85" s="863"/>
      <c r="D85" s="863"/>
      <c r="E85" s="863"/>
      <c r="F85" s="863"/>
      <c r="G85" s="863"/>
      <c r="H85" s="863"/>
      <c r="I85" s="87"/>
      <c r="J85" s="88"/>
      <c r="K85" s="303">
        <v>0.2</v>
      </c>
      <c r="L85" s="864">
        <f>N80*K85</f>
        <v>110072.09882103515</v>
      </c>
      <c r="M85" s="865"/>
      <c r="N85" s="51"/>
    </row>
    <row r="86" spans="1:14">
      <c r="B86" s="89" t="s">
        <v>973</v>
      </c>
      <c r="C86" s="90"/>
      <c r="D86" s="90"/>
      <c r="E86" s="90"/>
      <c r="F86" s="90"/>
      <c r="G86" s="90"/>
      <c r="H86" s="90"/>
      <c r="I86" s="87"/>
      <c r="J86" s="88"/>
      <c r="K86" s="303">
        <v>0.05</v>
      </c>
      <c r="L86" s="864">
        <f>N80*K86</f>
        <v>27518.024705258787</v>
      </c>
      <c r="M86" s="865"/>
      <c r="N86" s="51"/>
    </row>
    <row r="87" spans="1:14" ht="15.75" thickBot="1">
      <c r="B87" s="91" t="s">
        <v>974</v>
      </c>
      <c r="C87" s="92"/>
      <c r="D87" s="92"/>
      <c r="E87" s="92"/>
      <c r="F87" s="92"/>
      <c r="G87" s="92"/>
      <c r="H87" s="92"/>
      <c r="I87" s="93"/>
      <c r="J87" s="94"/>
      <c r="K87" s="304">
        <v>0.05</v>
      </c>
      <c r="L87" s="866">
        <f>N80*K87</f>
        <v>27518.024705258787</v>
      </c>
      <c r="M87" s="867"/>
      <c r="N87" s="51"/>
    </row>
    <row r="88" spans="1:14" ht="15.75" thickBot="1">
      <c r="B88" s="829" t="s">
        <v>953</v>
      </c>
      <c r="C88" s="830"/>
      <c r="D88" s="830"/>
      <c r="E88" s="830"/>
      <c r="F88" s="830"/>
      <c r="G88" s="830"/>
      <c r="H88" s="830"/>
      <c r="I88" s="830"/>
      <c r="J88" s="830"/>
      <c r="K88" s="830"/>
      <c r="L88" s="830"/>
      <c r="M88" s="831"/>
      <c r="N88" s="52">
        <f>L85+L86+L87</f>
        <v>165108.14823155271</v>
      </c>
    </row>
    <row r="89" spans="1:14" ht="15.75" thickBot="1">
      <c r="B89" s="33"/>
      <c r="C89" s="34"/>
      <c r="D89" s="34"/>
      <c r="E89" s="34"/>
      <c r="F89" s="34"/>
      <c r="G89" s="34"/>
      <c r="H89" s="34"/>
      <c r="I89" s="34"/>
      <c r="J89" s="34"/>
      <c r="K89" s="34"/>
      <c r="L89" s="34"/>
      <c r="M89" s="34"/>
      <c r="N89" s="35"/>
    </row>
    <row r="90" spans="1:14" ht="15.75" thickBot="1">
      <c r="A90" t="s">
        <v>2016</v>
      </c>
      <c r="B90" s="829" t="s">
        <v>975</v>
      </c>
      <c r="C90" s="830"/>
      <c r="D90" s="830"/>
      <c r="E90" s="830"/>
      <c r="F90" s="830"/>
      <c r="G90" s="830"/>
      <c r="H90" s="830"/>
      <c r="I90" s="830"/>
      <c r="J90" s="830"/>
      <c r="K90" s="830"/>
      <c r="L90" s="830"/>
      <c r="M90" s="831"/>
      <c r="N90" s="187">
        <f>N80+N88</f>
        <v>715468.6423367284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ht="15" customHeight="1">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1123</v>
      </c>
      <c r="C31" s="81" t="s">
        <v>2125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N78*M41</f>
        <v>62.590495000000004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62.590495000000004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1" t="s">
        <v>413</v>
      </c>
      <c r="B48" s="43" t="str">
        <f>VLOOKUP(A48,MATERIALES!A5:D373,3,FALSE)</f>
        <v>Cinta Sika PVC 0,22</v>
      </c>
      <c r="C48" s="280"/>
      <c r="D48" s="280"/>
      <c r="E48" s="280"/>
      <c r="F48" s="280"/>
      <c r="G48" s="280"/>
      <c r="H48" s="280"/>
      <c r="I48" s="267"/>
      <c r="J48" s="223" t="str">
        <f>VLOOKUP(A48,MATERIALES!A4:D640,2,FALSE)</f>
        <v>m</v>
      </c>
      <c r="K48" s="281">
        <v>1.05</v>
      </c>
      <c r="L48" s="266"/>
      <c r="M48" s="401">
        <f>VLOOKUP(A48,MATERIALES!A5:D396,4,FALSE)</f>
        <v>41679.84024671025</v>
      </c>
      <c r="N48" s="271">
        <f>K48*M48</f>
        <v>43763.832259045761</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9" t="s">
        <v>953</v>
      </c>
      <c r="C56" s="830"/>
      <c r="D56" s="830"/>
      <c r="E56" s="830"/>
      <c r="F56" s="830"/>
      <c r="G56" s="830"/>
      <c r="H56" s="830"/>
      <c r="I56" s="830"/>
      <c r="J56" s="830"/>
      <c r="K56" s="830"/>
      <c r="L56" s="830"/>
      <c r="M56" s="831"/>
      <c r="N56" s="393">
        <f>SUM(N48:N55)</f>
        <v>43763.832259045761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5" t="s">
        <v>961</v>
      </c>
      <c r="M60" s="894"/>
      <c r="N60" s="76" t="s">
        <v>951</v>
      </c>
    </row>
    <row r="61" spans="1:14">
      <c r="B61" s="46"/>
      <c r="C61" s="316"/>
      <c r="D61" s="316"/>
      <c r="E61" s="316"/>
      <c r="F61" s="316"/>
      <c r="G61" s="316"/>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7"/>
      <c r="M66" s="908"/>
      <c r="N66" s="127"/>
    </row>
    <row r="67" spans="1:15" ht="15.75" thickBot="1">
      <c r="B67" s="918" t="s">
        <v>953</v>
      </c>
      <c r="C67" s="872"/>
      <c r="D67" s="872"/>
      <c r="E67" s="872"/>
      <c r="F67" s="872"/>
      <c r="G67" s="872"/>
      <c r="H67" s="872"/>
      <c r="I67" s="872"/>
      <c r="J67" s="872"/>
      <c r="K67" s="872"/>
      <c r="L67" s="872"/>
      <c r="M67" s="873"/>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8" t="s">
        <v>963</v>
      </c>
      <c r="C71" s="869"/>
      <c r="D71" s="869"/>
      <c r="E71" s="869"/>
      <c r="F71" s="869"/>
      <c r="G71" s="869"/>
      <c r="H71" s="869"/>
      <c r="I71" s="73" t="s">
        <v>964</v>
      </c>
      <c r="J71" s="75" t="s">
        <v>1410</v>
      </c>
      <c r="K71" s="74" t="s">
        <v>966</v>
      </c>
      <c r="L71" s="870" t="s">
        <v>950</v>
      </c>
      <c r="M71" s="983"/>
      <c r="N71" s="98" t="s">
        <v>951</v>
      </c>
    </row>
    <row r="72" spans="1:15">
      <c r="A72" s="162" t="s">
        <v>7</v>
      </c>
      <c r="B72" s="49" t="str">
        <f>VLOOKUP(A72,'MANO DE OBRA'!A8:D68,3,FALSE)</f>
        <v>Obrero (2)</v>
      </c>
      <c r="C72" s="47"/>
      <c r="D72" s="47"/>
      <c r="E72" s="47"/>
      <c r="F72" s="47"/>
      <c r="G72" s="47"/>
      <c r="H72" s="47"/>
      <c r="I72" s="291">
        <f>K72/J72*100</f>
        <v>67665.399999999994</v>
      </c>
      <c r="J72" s="292">
        <v>185</v>
      </c>
      <c r="K72" s="293">
        <f>VLOOKUP(A72,'MANO DE OBRA'!A8:D99,4,FALSE)</f>
        <v>125180.98999999999</v>
      </c>
      <c r="L72" s="50"/>
      <c r="M72" s="430">
        <v>100</v>
      </c>
      <c r="N72" s="394">
        <f>K72/M72</f>
        <v>1251.8099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5"/>
      <c r="C77" s="906"/>
      <c r="D77" s="906"/>
      <c r="E77" s="906"/>
      <c r="F77" s="906"/>
      <c r="G77" s="906"/>
      <c r="H77" s="906"/>
      <c r="I77" s="126"/>
      <c r="J77" s="126"/>
      <c r="K77" s="126"/>
      <c r="L77" s="919"/>
      <c r="M77" s="919"/>
      <c r="N77" s="45"/>
    </row>
    <row r="78" spans="1:15" ht="15.75" thickBot="1">
      <c r="B78" s="918" t="s">
        <v>953</v>
      </c>
      <c r="C78" s="872"/>
      <c r="D78" s="872"/>
      <c r="E78" s="872"/>
      <c r="F78" s="872"/>
      <c r="G78" s="872"/>
      <c r="H78" s="872"/>
      <c r="I78" s="872"/>
      <c r="J78" s="872"/>
      <c r="K78" s="872"/>
      <c r="L78" s="872"/>
      <c r="M78" s="873"/>
      <c r="N78" s="300">
        <f>SUM(N72:N77)</f>
        <v>1251.8099</v>
      </c>
    </row>
    <row r="79" spans="1:15" ht="15.75" thickBot="1">
      <c r="B79" s="33"/>
      <c r="C79" s="34"/>
      <c r="D79" s="34"/>
      <c r="E79" s="34"/>
      <c r="F79" s="34"/>
      <c r="G79" s="34"/>
      <c r="H79" s="34"/>
      <c r="I79" s="34"/>
      <c r="J79" s="34"/>
      <c r="K79" s="34"/>
      <c r="L79" s="34"/>
      <c r="M79" s="34"/>
      <c r="N79" s="35"/>
    </row>
    <row r="80" spans="1:15" ht="15.75" thickBot="1">
      <c r="B80" s="829" t="s">
        <v>967</v>
      </c>
      <c r="C80" s="830"/>
      <c r="D80" s="830"/>
      <c r="E80" s="830"/>
      <c r="F80" s="830"/>
      <c r="G80" s="830"/>
      <c r="H80" s="830"/>
      <c r="I80" s="830"/>
      <c r="J80" s="830"/>
      <c r="K80" s="830"/>
      <c r="L80" s="830"/>
      <c r="M80" s="831"/>
      <c r="N80" s="99">
        <f>N43+N56+N67+N78</f>
        <v>45078.232654045758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4" t="s">
        <v>969</v>
      </c>
      <c r="C84" s="875"/>
      <c r="D84" s="875"/>
      <c r="E84" s="875"/>
      <c r="F84" s="875"/>
      <c r="G84" s="875"/>
      <c r="H84" s="875"/>
      <c r="I84" s="313"/>
      <c r="J84" s="333"/>
      <c r="K84" s="301" t="s">
        <v>970</v>
      </c>
      <c r="L84" s="876" t="s">
        <v>971</v>
      </c>
      <c r="M84" s="877"/>
      <c r="N84" s="302"/>
    </row>
    <row r="85" spans="1:14">
      <c r="B85" s="862" t="s">
        <v>972</v>
      </c>
      <c r="C85" s="863"/>
      <c r="D85" s="863"/>
      <c r="E85" s="863"/>
      <c r="F85" s="863"/>
      <c r="G85" s="863"/>
      <c r="H85" s="863"/>
      <c r="I85" s="87"/>
      <c r="J85" s="88"/>
      <c r="K85" s="303">
        <v>0.2</v>
      </c>
      <c r="L85" s="864">
        <f>N80*K85</f>
        <v>9015.646530809152</v>
      </c>
      <c r="M85" s="865"/>
      <c r="N85" s="51"/>
    </row>
    <row r="86" spans="1:14">
      <c r="B86" s="89" t="s">
        <v>973</v>
      </c>
      <c r="C86" s="90"/>
      <c r="D86" s="90"/>
      <c r="E86" s="90"/>
      <c r="F86" s="90"/>
      <c r="G86" s="90"/>
      <c r="H86" s="90"/>
      <c r="I86" s="87"/>
      <c r="J86" s="88"/>
      <c r="K86" s="303">
        <v>0.05</v>
      </c>
      <c r="L86" s="864">
        <f>N80*K86</f>
        <v>2253.911632702288</v>
      </c>
      <c r="M86" s="865"/>
      <c r="N86" s="51"/>
    </row>
    <row r="87" spans="1:14" ht="15.75" thickBot="1">
      <c r="B87" s="91" t="s">
        <v>974</v>
      </c>
      <c r="C87" s="92"/>
      <c r="D87" s="92"/>
      <c r="E87" s="92"/>
      <c r="F87" s="92"/>
      <c r="G87" s="92"/>
      <c r="H87" s="92"/>
      <c r="I87" s="93"/>
      <c r="J87" s="94"/>
      <c r="K87" s="304">
        <v>0.05</v>
      </c>
      <c r="L87" s="866">
        <f>N80*K87</f>
        <v>2253.911632702288</v>
      </c>
      <c r="M87" s="867"/>
      <c r="N87" s="51"/>
    </row>
    <row r="88" spans="1:14" ht="15.75" thickBot="1">
      <c r="B88" s="829" t="s">
        <v>953</v>
      </c>
      <c r="C88" s="830"/>
      <c r="D88" s="830"/>
      <c r="E88" s="830"/>
      <c r="F88" s="830"/>
      <c r="G88" s="830"/>
      <c r="H88" s="830"/>
      <c r="I88" s="830"/>
      <c r="J88" s="830"/>
      <c r="K88" s="830"/>
      <c r="L88" s="830"/>
      <c r="M88" s="831"/>
      <c r="N88" s="52">
        <f>L85+L86+L87</f>
        <v>13523.469796213727</v>
      </c>
    </row>
    <row r="89" spans="1:14" ht="15.75" thickBot="1">
      <c r="B89" s="33"/>
      <c r="C89" s="34"/>
      <c r="D89" s="34"/>
      <c r="E89" s="34"/>
      <c r="F89" s="34"/>
      <c r="G89" s="34"/>
      <c r="H89" s="34"/>
      <c r="I89" s="34"/>
      <c r="J89" s="34"/>
      <c r="K89" s="34"/>
      <c r="L89" s="34"/>
      <c r="M89" s="34"/>
      <c r="N89" s="35"/>
    </row>
    <row r="90" spans="1:14" ht="15.75" thickBot="1">
      <c r="A90" t="s">
        <v>2016</v>
      </c>
      <c r="B90" s="829" t="s">
        <v>975</v>
      </c>
      <c r="C90" s="830"/>
      <c r="D90" s="830"/>
      <c r="E90" s="830"/>
      <c r="F90" s="830"/>
      <c r="G90" s="830"/>
      <c r="H90" s="830"/>
      <c r="I90" s="830"/>
      <c r="J90" s="830"/>
      <c r="K90" s="830"/>
      <c r="L90" s="830"/>
      <c r="M90" s="831"/>
      <c r="N90" s="187">
        <f>N80+N88</f>
        <v>58601.702450259487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L58" zoomScale="75" zoomScaleNormal="75" workbookViewId="0">
      <selection activeCell="T82" sqref="T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1124</v>
      </c>
      <c r="C31" s="81" t="s">
        <v>2126</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190</v>
      </c>
      <c r="B36" s="878" t="str">
        <f>VLOOKUP(A36,EQUIPOS!A6:D154,3,FALSE)</f>
        <v>Diferencial de 3 ton</v>
      </c>
      <c r="C36" s="879"/>
      <c r="D36" s="879"/>
      <c r="E36" s="879"/>
      <c r="F36" s="879"/>
      <c r="G36" s="879"/>
      <c r="H36" s="880"/>
      <c r="I36" s="266"/>
      <c r="J36" s="267"/>
      <c r="K36" s="268">
        <f>VLOOKUP(A36,EQUIPOS!A6:D163,4,FALSE)</f>
        <v>3537.5614444900634</v>
      </c>
      <c r="L36" s="269"/>
      <c r="M36" s="335">
        <v>40</v>
      </c>
      <c r="N36" s="271">
        <f>K36/M36</f>
        <v>88.439036112251586</v>
      </c>
    </row>
    <row r="37" spans="1:14">
      <c r="A37" s="113" t="s">
        <v>195</v>
      </c>
      <c r="B37" s="878" t="str">
        <f>VLOOKUP(A37,EQUIPOS!A7:D154,3,FALSE)</f>
        <v xml:space="preserve">Equipo de oxicorte, Capacidad de corte: hasta 6´´ (152mm) </v>
      </c>
      <c r="C37" s="879"/>
      <c r="D37" s="879"/>
      <c r="E37" s="879"/>
      <c r="F37" s="879"/>
      <c r="G37" s="879"/>
      <c r="H37" s="880"/>
      <c r="I37" s="420"/>
      <c r="J37" s="421"/>
      <c r="K37" s="268">
        <f>VLOOKUP(A37,EQUIPOS!A7:D164,4,FALSE)</f>
        <v>4005.7681062608067</v>
      </c>
      <c r="L37" s="334"/>
      <c r="M37" s="335">
        <v>40</v>
      </c>
      <c r="N37" s="271">
        <f t="shared" ref="N37:N43" si="0">K37/M37</f>
        <v>100.14420265652016</v>
      </c>
    </row>
    <row r="38" spans="1:14">
      <c r="A38" s="113" t="s">
        <v>204</v>
      </c>
      <c r="B38" s="878" t="str">
        <f>VLOOKUP(A38,EQUIPOS!A8:D154,3,FALSE)</f>
        <v xml:space="preserve">Equipo de soldadura 250 AMP
</v>
      </c>
      <c r="C38" s="879"/>
      <c r="D38" s="879"/>
      <c r="E38" s="879"/>
      <c r="F38" s="879"/>
      <c r="G38" s="879"/>
      <c r="H38" s="880"/>
      <c r="I38" s="420"/>
      <c r="J38" s="421"/>
      <c r="K38" s="268">
        <f>VLOOKUP(A38,EQUIPOS!A8:D165,4,FALSE)</f>
        <v>9320.013599674845</v>
      </c>
      <c r="L38" s="334"/>
      <c r="M38" s="335">
        <v>40</v>
      </c>
      <c r="N38" s="271">
        <f t="shared" si="0"/>
        <v>233.00033999187113</v>
      </c>
    </row>
    <row r="39" spans="1:14">
      <c r="A39" s="113" t="s">
        <v>208</v>
      </c>
      <c r="B39" s="878" t="str">
        <f>VLOOKUP(A39,EQUIPOS!A9:D154,3,FALSE)</f>
        <v>Equipo de soldadura 400</v>
      </c>
      <c r="C39" s="879"/>
      <c r="D39" s="879"/>
      <c r="E39" s="879"/>
      <c r="F39" s="879"/>
      <c r="G39" s="879"/>
      <c r="H39" s="880"/>
      <c r="I39" s="420"/>
      <c r="J39" s="421"/>
      <c r="K39" s="268">
        <f>VLOOKUP(A39,EQUIPOS!A9:D166,4,FALSE)</f>
        <v>12545.042834163349</v>
      </c>
      <c r="L39" s="334"/>
      <c r="M39" s="335">
        <v>40</v>
      </c>
      <c r="N39" s="271">
        <f t="shared" si="0"/>
        <v>313.62607085408371</v>
      </c>
    </row>
    <row r="40" spans="1:14">
      <c r="A40" s="113" t="s">
        <v>210</v>
      </c>
      <c r="B40" s="878" t="str">
        <f>VLOOKUP(A40,EQUIPOS!A10:D154,3,FALSE)</f>
        <v>Equipo de soldadura 600</v>
      </c>
      <c r="C40" s="879"/>
      <c r="D40" s="879"/>
      <c r="E40" s="879"/>
      <c r="F40" s="879"/>
      <c r="G40" s="879"/>
      <c r="H40" s="880"/>
      <c r="I40" s="420"/>
      <c r="J40" s="421"/>
      <c r="K40" s="268">
        <f>VLOOKUP(A40,EQUIPOS!A10:D167,4,FALSE)</f>
        <v>14832.787044897159</v>
      </c>
      <c r="L40" s="334"/>
      <c r="M40" s="335">
        <v>40</v>
      </c>
      <c r="N40" s="271">
        <f t="shared" si="0"/>
        <v>370.81967612242897</v>
      </c>
    </row>
    <row r="41" spans="1:14">
      <c r="A41" s="113" t="s">
        <v>202</v>
      </c>
      <c r="B41" s="878" t="str">
        <f>VLOOKUP(A41,EQUIPOS!A11:D155,3,FALSE)</f>
        <v xml:space="preserve">Equipo de rayos X y/o ultrasonido
</v>
      </c>
      <c r="C41" s="879"/>
      <c r="D41" s="879"/>
      <c r="E41" s="879"/>
      <c r="F41" s="879"/>
      <c r="G41" s="879"/>
      <c r="H41" s="880"/>
      <c r="I41" s="420"/>
      <c r="J41" s="421"/>
      <c r="K41" s="268">
        <f>VLOOKUP(A41,EQUIPOS!A11:D168,4,FALSE)</f>
        <v>65482.12444508035</v>
      </c>
      <c r="L41" s="334"/>
      <c r="M41" s="335">
        <v>4000</v>
      </c>
      <c r="N41" s="271">
        <f t="shared" si="0"/>
        <v>16.370531111270086</v>
      </c>
    </row>
    <row r="42" spans="1:14">
      <c r="A42" s="113" t="s">
        <v>294</v>
      </c>
      <c r="B42" s="878" t="str">
        <f>VLOOKUP(A42,EQUIPOS!A12:D156,3,FALSE)</f>
        <v>Puente grúa</v>
      </c>
      <c r="C42" s="879"/>
      <c r="D42" s="879"/>
      <c r="E42" s="879"/>
      <c r="F42" s="879"/>
      <c r="G42" s="879"/>
      <c r="H42" s="880"/>
      <c r="I42" s="420"/>
      <c r="J42" s="421"/>
      <c r="K42" s="268">
        <f>VLOOKUP(A42,EQUIPOS!A12:D169,4,FALSE)</f>
        <v>958427.43030276138</v>
      </c>
      <c r="L42" s="334"/>
      <c r="M42" s="335">
        <v>40000</v>
      </c>
      <c r="N42" s="271">
        <f t="shared" si="0"/>
        <v>23.960685757569035</v>
      </c>
    </row>
    <row r="43" spans="1:14">
      <c r="A43" s="113" t="s">
        <v>334</v>
      </c>
      <c r="B43" s="878" t="str">
        <f>VLOOKUP(A43,EQUIPOS!A13:D157,3,FALSE)</f>
        <v>Taladro industrial</v>
      </c>
      <c r="C43" s="879"/>
      <c r="D43" s="879"/>
      <c r="E43" s="879"/>
      <c r="F43" s="879"/>
      <c r="G43" s="879"/>
      <c r="H43" s="880"/>
      <c r="I43" s="420"/>
      <c r="J43" s="421"/>
      <c r="K43" s="268">
        <f>VLOOKUP(A43,EQUIPOS!A13:D170,4,FALSE)</f>
        <v>4525.9977304505219</v>
      </c>
      <c r="L43" s="334"/>
      <c r="M43" s="335">
        <v>40</v>
      </c>
      <c r="N43" s="271">
        <f t="shared" si="0"/>
        <v>113.14994326126305</v>
      </c>
    </row>
    <row r="44" spans="1:14">
      <c r="B44" s="878"/>
      <c r="C44" s="879"/>
      <c r="D44" s="879"/>
      <c r="E44" s="879"/>
      <c r="F44" s="879"/>
      <c r="G44" s="879"/>
      <c r="H44" s="880"/>
      <c r="I44" s="36"/>
      <c r="J44" s="37"/>
      <c r="K44" s="268"/>
      <c r="L44" s="275"/>
      <c r="M44" s="335"/>
      <c r="N44" s="271"/>
    </row>
    <row r="45" spans="1:14">
      <c r="B45" s="319"/>
      <c r="C45" s="320"/>
      <c r="D45" s="320"/>
      <c r="E45" s="320"/>
      <c r="F45" s="322"/>
      <c r="G45" s="322"/>
      <c r="H45" s="125"/>
      <c r="I45" s="36"/>
      <c r="J45" s="37"/>
      <c r="K45" s="268"/>
      <c r="L45" s="275"/>
      <c r="M45" s="276"/>
      <c r="N45" s="272"/>
    </row>
    <row r="46" spans="1:14">
      <c r="B46" s="886" t="s">
        <v>952</v>
      </c>
      <c r="C46" s="887"/>
      <c r="D46" s="887"/>
      <c r="E46" s="38"/>
      <c r="F46" s="39"/>
      <c r="G46" s="39"/>
      <c r="H46" s="40"/>
      <c r="I46" s="36"/>
      <c r="J46" s="37"/>
      <c r="K46" s="278"/>
      <c r="L46" s="275"/>
      <c r="M46" s="400">
        <v>0.1</v>
      </c>
      <c r="N46" s="343">
        <f>N83*M46</f>
        <v>209.53877274730041</v>
      </c>
    </row>
    <row r="47" spans="1:14" ht="15.75" thickBot="1">
      <c r="B47" s="878"/>
      <c r="C47" s="879"/>
      <c r="D47" s="879"/>
      <c r="E47" s="879"/>
      <c r="F47" s="879"/>
      <c r="G47" s="879"/>
      <c r="H47" s="880"/>
      <c r="I47" s="888"/>
      <c r="J47" s="889"/>
      <c r="K47" s="41"/>
      <c r="L47" s="890"/>
      <c r="M47" s="891"/>
      <c r="N47" s="105"/>
    </row>
    <row r="48" spans="1:14" ht="15.75" thickBot="1">
      <c r="B48" s="829" t="s">
        <v>953</v>
      </c>
      <c r="C48" s="830"/>
      <c r="D48" s="830"/>
      <c r="E48" s="830"/>
      <c r="F48" s="830"/>
      <c r="G48" s="830"/>
      <c r="H48" s="830"/>
      <c r="I48" s="830"/>
      <c r="J48" s="830"/>
      <c r="K48" s="830"/>
      <c r="L48" s="830"/>
      <c r="M48" s="831"/>
      <c r="N48" s="393">
        <f>SUM(N36:N46)</f>
        <v>1469.0492586145583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4" t="s">
        <v>944</v>
      </c>
      <c r="C52" s="875"/>
      <c r="D52" s="875"/>
      <c r="E52" s="875"/>
      <c r="F52" s="875"/>
      <c r="G52" s="875"/>
      <c r="H52" s="875"/>
      <c r="I52" s="909"/>
      <c r="J52" s="314" t="s">
        <v>945</v>
      </c>
      <c r="K52" s="85" t="s">
        <v>946</v>
      </c>
      <c r="L52" s="910" t="s">
        <v>955</v>
      </c>
      <c r="M52" s="909"/>
      <c r="N52" s="86" t="s">
        <v>951</v>
      </c>
    </row>
    <row r="53" spans="1:14">
      <c r="A53" s="161" t="s">
        <v>460</v>
      </c>
      <c r="B53" s="43" t="str">
        <f>VLOOKUP(A53,MATERIALES!A5:D373,3,FALSE)</f>
        <v>Fundente</v>
      </c>
      <c r="C53" s="280"/>
      <c r="D53" s="280"/>
      <c r="E53" s="280"/>
      <c r="F53" s="280"/>
      <c r="G53" s="280"/>
      <c r="H53" s="280"/>
      <c r="I53" s="280"/>
      <c r="J53" s="310" t="str">
        <f>VLOOKUP(A53,MATERIALES!A7:D645,2,FALSE)</f>
        <v>kg</v>
      </c>
      <c r="K53" s="281">
        <v>5.0000000000000001E-3</v>
      </c>
      <c r="L53" s="266"/>
      <c r="M53" s="401">
        <f>VLOOKUP(A53,MATERIALES!A5:D396,4,FALSE)</f>
        <v>45101.866854594999</v>
      </c>
      <c r="N53" s="271">
        <f t="shared" ref="N53:N58" si="1">K53*M53</f>
        <v>225.509334272975</v>
      </c>
    </row>
    <row r="54" spans="1:14">
      <c r="A54" s="161" t="s">
        <v>462</v>
      </c>
      <c r="B54" s="43" t="str">
        <f>VLOOKUP(A54,MATERIALES!A6:D373,3,FALSE)</f>
        <v>Gas propano</v>
      </c>
      <c r="C54" s="424"/>
      <c r="D54" s="424"/>
      <c r="E54" s="424"/>
      <c r="F54" s="424"/>
      <c r="G54" s="424"/>
      <c r="H54" s="424"/>
      <c r="I54" s="424"/>
      <c r="J54" s="311" t="str">
        <f>VLOOKUP(A54,MATERIALES!A8:D646,2,FALSE)</f>
        <v>kg</v>
      </c>
      <c r="K54" s="396">
        <v>5.0000000000000001E-3</v>
      </c>
      <c r="L54" s="420"/>
      <c r="M54" s="401">
        <f>VLOOKUP(A54,MATERIALES!A6:D397,4,FALSE)</f>
        <v>7990.7525891267569</v>
      </c>
      <c r="N54" s="271">
        <f t="shared" si="1"/>
        <v>39.953762945633784</v>
      </c>
    </row>
    <row r="55" spans="1:14">
      <c r="A55" s="161" t="s">
        <v>591</v>
      </c>
      <c r="B55" s="43" t="str">
        <f>VLOOKUP(A55,MATERIALES!A6:D373,3,FALSE)</f>
        <v>Oxigeno industrial</v>
      </c>
      <c r="C55" s="424"/>
      <c r="D55" s="424"/>
      <c r="E55" s="424"/>
      <c r="F55" s="424"/>
      <c r="G55" s="424"/>
      <c r="H55" s="424"/>
      <c r="I55" s="424"/>
      <c r="J55" s="311" t="str">
        <f>VLOOKUP(A55,MATERIALES!A9:D647,2,FALSE)</f>
        <v>kg</v>
      </c>
      <c r="K55" s="396">
        <v>5.0000000000000001E-3</v>
      </c>
      <c r="L55" s="420"/>
      <c r="M55" s="401">
        <f>VLOOKUP(A55,MATERIALES!A6:D398,4,FALSE)</f>
        <v>12982.175074771763</v>
      </c>
      <c r="N55" s="271">
        <f t="shared" si="1"/>
        <v>64.910875373858815</v>
      </c>
    </row>
    <row r="56" spans="1:14">
      <c r="A56" s="161" t="s">
        <v>662</v>
      </c>
      <c r="B56" s="43" t="str">
        <f>VLOOKUP(A56,MATERIALES!A6:D373,3,FALSE)</f>
        <v>Soldadura 7018</v>
      </c>
      <c r="C56" s="424"/>
      <c r="D56" s="424"/>
      <c r="E56" s="424"/>
      <c r="F56" s="424"/>
      <c r="G56" s="424"/>
      <c r="H56" s="424"/>
      <c r="I56" s="424"/>
      <c r="J56" s="311" t="str">
        <f>VLOOKUP(A56,MATERIALES!A10:D648,2,FALSE)</f>
        <v>kg</v>
      </c>
      <c r="K56" s="396">
        <v>0.01</v>
      </c>
      <c r="L56" s="420"/>
      <c r="M56" s="401">
        <f>VLOOKUP(A56,MATERIALES!A6:D399,4,FALSE)</f>
        <v>9613.5244734732278</v>
      </c>
      <c r="N56" s="271">
        <f t="shared" si="1"/>
        <v>96.135244734732282</v>
      </c>
    </row>
    <row r="57" spans="1:14">
      <c r="A57" s="161" t="s">
        <v>665</v>
      </c>
      <c r="B57" s="43" t="str">
        <f>VLOOKUP(A57,MATERIALES!A7:D373,3,FALSE)</f>
        <v>Soldadura L-70</v>
      </c>
      <c r="C57" s="424"/>
      <c r="D57" s="424"/>
      <c r="E57" s="424"/>
      <c r="F57" s="424"/>
      <c r="G57" s="424"/>
      <c r="H57" s="424"/>
      <c r="I57" s="424"/>
      <c r="J57" s="311" t="str">
        <f>VLOOKUP(A57,MATERIALES!A11:D649,2,FALSE)</f>
        <v>kg</v>
      </c>
      <c r="K57" s="396">
        <v>0.01</v>
      </c>
      <c r="L57" s="420"/>
      <c r="M57" s="401">
        <f>VLOOKUP(A57,MATERIALES!A7:D400,4,FALSE)</f>
        <v>6236.8159704041436</v>
      </c>
      <c r="N57" s="271">
        <f t="shared" si="1"/>
        <v>62.368159704041439</v>
      </c>
    </row>
    <row r="58" spans="1:14">
      <c r="A58" s="161" t="s">
        <v>742</v>
      </c>
      <c r="B58" s="43" t="str">
        <f>VLOOKUP(A58,MATERIALES!A1:D372,3,FALSE)</f>
        <v>Acero A-36 para estructura metálica</v>
      </c>
      <c r="C58" s="424"/>
      <c r="D58" s="424"/>
      <c r="E58" s="424"/>
      <c r="F58" s="424"/>
      <c r="G58" s="424"/>
      <c r="H58" s="424"/>
      <c r="I58" s="424"/>
      <c r="J58" s="311" t="str">
        <f>VLOOKUP(A58,MATERIALES!A1:D650,2,FALSE)</f>
        <v>kg</v>
      </c>
      <c r="K58" s="396">
        <v>1</v>
      </c>
      <c r="L58" s="420"/>
      <c r="M58" s="401">
        <f>VLOOKUP(A58,MATERIALES!A1:D401,4,FALSE)</f>
        <v>3114.4394176974397</v>
      </c>
      <c r="N58" s="271">
        <f t="shared" si="1"/>
        <v>3114.4394176974397</v>
      </c>
    </row>
    <row r="59" spans="1:14">
      <c r="A59" s="161"/>
      <c r="B59" s="43"/>
      <c r="C59" s="424"/>
      <c r="D59" s="424"/>
      <c r="E59" s="424"/>
      <c r="F59" s="424"/>
      <c r="G59" s="424"/>
      <c r="H59" s="424"/>
      <c r="I59" s="424"/>
      <c r="J59" s="310"/>
      <c r="K59" s="396"/>
      <c r="L59" s="420"/>
      <c r="M59" s="401"/>
      <c r="N59" s="271"/>
    </row>
    <row r="60" spans="1:14" ht="15.75" thickBot="1">
      <c r="B60" s="43"/>
      <c r="C60" s="309"/>
      <c r="D60" s="309"/>
      <c r="E60" s="309"/>
      <c r="F60" s="309"/>
      <c r="G60" s="309"/>
      <c r="H60" s="309"/>
      <c r="I60" s="309"/>
      <c r="J60" s="434"/>
      <c r="K60" s="126"/>
      <c r="L60" s="324"/>
      <c r="M60" s="401"/>
      <c r="N60" s="271"/>
    </row>
    <row r="61" spans="1:14" ht="15.75" thickBot="1">
      <c r="B61" s="829" t="s">
        <v>953</v>
      </c>
      <c r="C61" s="830"/>
      <c r="D61" s="830"/>
      <c r="E61" s="830"/>
      <c r="F61" s="830"/>
      <c r="G61" s="830"/>
      <c r="H61" s="830"/>
      <c r="I61" s="830"/>
      <c r="J61" s="830"/>
      <c r="K61" s="830"/>
      <c r="L61" s="830"/>
      <c r="M61" s="831"/>
      <c r="N61" s="393">
        <f>SUM(N53:N60)</f>
        <v>3603.3167947286811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15" t="s">
        <v>961</v>
      </c>
      <c r="M65" s="894"/>
      <c r="N65" s="76" t="s">
        <v>951</v>
      </c>
    </row>
    <row r="66" spans="1:15">
      <c r="B66" s="46"/>
      <c r="C66" s="316"/>
      <c r="D66" s="316"/>
      <c r="E66" s="316"/>
      <c r="F66" s="316"/>
      <c r="G66" s="316"/>
      <c r="H66" s="310"/>
      <c r="I66" s="278"/>
      <c r="J66" s="285"/>
      <c r="K66" s="278"/>
      <c r="L66" s="916"/>
      <c r="M66" s="917"/>
      <c r="N66" s="286"/>
    </row>
    <row r="67" spans="1:15">
      <c r="B67" s="46"/>
      <c r="C67" s="47"/>
      <c r="D67" s="47"/>
      <c r="E67" s="47"/>
      <c r="F67" s="47"/>
      <c r="G67" s="47"/>
      <c r="H67" s="310"/>
      <c r="I67" s="278"/>
      <c r="J67" s="285"/>
      <c r="K67" s="278"/>
      <c r="L67" s="916"/>
      <c r="M67" s="917"/>
      <c r="N67" s="286"/>
    </row>
    <row r="68" spans="1:15">
      <c r="B68" s="46"/>
      <c r="C68" s="47"/>
      <c r="D68" s="47"/>
      <c r="E68" s="47"/>
      <c r="F68" s="47"/>
      <c r="G68" s="47"/>
      <c r="H68" s="310"/>
      <c r="I68" s="278"/>
      <c r="J68" s="285"/>
      <c r="K68" s="278"/>
      <c r="L68" s="916"/>
      <c r="M68" s="917"/>
      <c r="N68" s="286"/>
    </row>
    <row r="69" spans="1:15">
      <c r="B69" s="46"/>
      <c r="C69" s="47"/>
      <c r="D69" s="47"/>
      <c r="E69" s="47"/>
      <c r="F69" s="47"/>
      <c r="G69" s="47"/>
      <c r="H69" s="310"/>
      <c r="I69" s="278"/>
      <c r="J69" s="285"/>
      <c r="K69" s="278"/>
      <c r="L69" s="916"/>
      <c r="M69" s="917"/>
      <c r="N69" s="286"/>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907"/>
      <c r="M71" s="908"/>
      <c r="N71" s="127"/>
    </row>
    <row r="72" spans="1:15" ht="15.75" thickBot="1">
      <c r="B72" s="918" t="s">
        <v>953</v>
      </c>
      <c r="C72" s="872"/>
      <c r="D72" s="872"/>
      <c r="E72" s="872"/>
      <c r="F72" s="872"/>
      <c r="G72" s="872"/>
      <c r="H72" s="872"/>
      <c r="I72" s="872"/>
      <c r="J72" s="872"/>
      <c r="K72" s="872"/>
      <c r="L72" s="872"/>
      <c r="M72" s="873"/>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8" t="s">
        <v>963</v>
      </c>
      <c r="C76" s="869"/>
      <c r="D76" s="869"/>
      <c r="E76" s="869"/>
      <c r="F76" s="869"/>
      <c r="G76" s="869"/>
      <c r="H76" s="869"/>
      <c r="I76" s="73" t="s">
        <v>964</v>
      </c>
      <c r="J76" s="75" t="s">
        <v>1410</v>
      </c>
      <c r="K76" s="74" t="s">
        <v>966</v>
      </c>
      <c r="L76" s="870" t="s">
        <v>950</v>
      </c>
      <c r="M76" s="871"/>
      <c r="N76" s="98" t="s">
        <v>951</v>
      </c>
    </row>
    <row r="77" spans="1:15">
      <c r="A77" s="162" t="s">
        <v>2</v>
      </c>
      <c r="B77" s="49" t="str">
        <f>VLOOKUP(A77,'MANO DE OBRA'!A8:D68,3,FALSE)</f>
        <v>Soldador (2)</v>
      </c>
      <c r="C77" s="47"/>
      <c r="D77" s="47"/>
      <c r="E77" s="47"/>
      <c r="F77" s="47"/>
      <c r="G77" s="47"/>
      <c r="H77" s="47"/>
      <c r="I77" s="291">
        <f t="shared" ref="I77:I80" si="2">K77/J77*100</f>
        <v>115336.47958314378</v>
      </c>
      <c r="J77" s="292">
        <v>185</v>
      </c>
      <c r="K77" s="293">
        <f>VLOOKUP(A77,'MANO DE OBRA'!A8:D99,4,FALSE)</f>
        <v>213372.48722881597</v>
      </c>
      <c r="L77" s="50"/>
      <c r="M77" s="433">
        <v>320</v>
      </c>
      <c r="N77" s="394">
        <f t="shared" ref="N77:N80" si="3">K77/M77</f>
        <v>666.78902259004985</v>
      </c>
      <c r="O77" s="106"/>
    </row>
    <row r="78" spans="1:15">
      <c r="A78" s="162" t="s">
        <v>4</v>
      </c>
      <c r="B78" s="49" t="str">
        <f>VLOOKUP(A78,'MANO DE OBRA'!A8:D69,3,FALSE)</f>
        <v>Inspector de fabricación y montaje</v>
      </c>
      <c r="C78" s="47"/>
      <c r="D78" s="47"/>
      <c r="E78" s="47"/>
      <c r="F78" s="47"/>
      <c r="G78" s="47"/>
      <c r="H78" s="47"/>
      <c r="I78" s="291">
        <f t="shared" si="2"/>
        <v>87942.625377371514</v>
      </c>
      <c r="J78" s="292">
        <v>185</v>
      </c>
      <c r="K78" s="293">
        <f>VLOOKUP(A78,'MANO DE OBRA'!A8:D100,4,FALSE)</f>
        <v>162693.85694813728</v>
      </c>
      <c r="L78" s="50"/>
      <c r="M78" s="433">
        <v>320</v>
      </c>
      <c r="N78" s="394">
        <f t="shared" si="3"/>
        <v>508.41830296292903</v>
      </c>
    </row>
    <row r="79" spans="1:15">
      <c r="A79" t="s">
        <v>9</v>
      </c>
      <c r="B79" s="49" t="str">
        <f>VLOOKUP(A79,'MANO DE OBRA'!A9:D70,3,FALSE)</f>
        <v>Obrero (3)</v>
      </c>
      <c r="C79" s="47"/>
      <c r="D79" s="47"/>
      <c r="E79" s="47"/>
      <c r="F79" s="47"/>
      <c r="G79" s="47"/>
      <c r="H79" s="47"/>
      <c r="I79" s="291">
        <f t="shared" si="2"/>
        <v>101498.09999999999</v>
      </c>
      <c r="J79" s="292">
        <v>185</v>
      </c>
      <c r="K79" s="293">
        <f>VLOOKUP(A79,'MANO DE OBRA'!A9:D101,4,FALSE)</f>
        <v>187771.48499999999</v>
      </c>
      <c r="L79" s="50"/>
      <c r="M79" s="433">
        <v>320</v>
      </c>
      <c r="N79" s="394">
        <f t="shared" si="3"/>
        <v>586.78589062499998</v>
      </c>
    </row>
    <row r="80" spans="1:15">
      <c r="A80" t="s">
        <v>30</v>
      </c>
      <c r="B80" s="49" t="str">
        <f>VLOOKUP(A80,'MANO DE OBRA'!A10:D71,3,FALSE)</f>
        <v>Oficial</v>
      </c>
      <c r="C80" s="47"/>
      <c r="D80" s="47"/>
      <c r="E80" s="47"/>
      <c r="F80" s="47"/>
      <c r="G80" s="47"/>
      <c r="H80" s="47"/>
      <c r="I80" s="291">
        <f t="shared" si="2"/>
        <v>57668.23979157189</v>
      </c>
      <c r="J80" s="292">
        <v>185</v>
      </c>
      <c r="K80" s="293">
        <f>VLOOKUP(A80,'MANO DE OBRA'!A10:D102,4,FALSE)</f>
        <v>106686.24361440798</v>
      </c>
      <c r="L80" s="317"/>
      <c r="M80" s="433">
        <v>320</v>
      </c>
      <c r="N80" s="394">
        <f t="shared" si="3"/>
        <v>333.39451129502493</v>
      </c>
    </row>
    <row r="81" spans="1:14">
      <c r="B81" s="49"/>
      <c r="C81" s="47"/>
      <c r="D81" s="47"/>
      <c r="E81" s="47"/>
      <c r="F81" s="47"/>
      <c r="G81" s="47"/>
      <c r="H81" s="47"/>
      <c r="I81" s="291"/>
      <c r="J81" s="292"/>
      <c r="K81" s="293"/>
      <c r="L81" s="317"/>
      <c r="M81" s="433"/>
      <c r="N81" s="394"/>
    </row>
    <row r="82" spans="1:14" ht="15.75" thickBot="1">
      <c r="B82" s="905"/>
      <c r="C82" s="906" t="e">
        <f>VLOOKUP(B82,'MANO DE OBRA'!B12:E73,3,FALSE)</f>
        <v>#N/A</v>
      </c>
      <c r="D82" s="906" t="e">
        <f>VLOOKUP(C82,'MANO DE OBRA'!C12:E73,3,FALSE)</f>
        <v>#N/A</v>
      </c>
      <c r="E82" s="906" t="e">
        <f>VLOOKUP(D82,'MANO DE OBRA'!D12:F73,3,FALSE)</f>
        <v>#N/A</v>
      </c>
      <c r="F82" s="906" t="e">
        <f>VLOOKUP(E82,'MANO DE OBRA'!E12:G73,3,FALSE)</f>
        <v>#N/A</v>
      </c>
      <c r="G82" s="906" t="e">
        <f>VLOOKUP(F82,'MANO DE OBRA'!F12:H73,3,FALSE)</f>
        <v>#N/A</v>
      </c>
      <c r="H82" s="906" t="e">
        <f>VLOOKUP(G82,'MANO DE OBRA'!F12:I73,3,FALSE)</f>
        <v>#N/A</v>
      </c>
      <c r="I82" s="469"/>
      <c r="J82" s="470"/>
      <c r="K82" s="473"/>
      <c r="L82" s="474"/>
      <c r="M82" s="475"/>
      <c r="N82" s="439"/>
    </row>
    <row r="83" spans="1:14" ht="15.75" thickBot="1">
      <c r="B83" s="918" t="s">
        <v>953</v>
      </c>
      <c r="C83" s="872"/>
      <c r="D83" s="872"/>
      <c r="E83" s="872"/>
      <c r="F83" s="872"/>
      <c r="G83" s="872"/>
      <c r="H83" s="872"/>
      <c r="I83" s="872"/>
      <c r="J83" s="872"/>
      <c r="K83" s="872"/>
      <c r="L83" s="872"/>
      <c r="M83" s="873"/>
      <c r="N83" s="459">
        <f>SUM(N77:N82)</f>
        <v>2095.3877274730039</v>
      </c>
    </row>
    <row r="84" spans="1:14" ht="15.75" thickBot="1">
      <c r="B84" s="33"/>
      <c r="C84" s="34"/>
      <c r="D84" s="34"/>
      <c r="E84" s="34"/>
      <c r="F84" s="34"/>
      <c r="G84" s="34"/>
      <c r="H84" s="34"/>
      <c r="I84" s="34"/>
      <c r="J84" s="34"/>
      <c r="K84" s="34"/>
      <c r="L84" s="34"/>
      <c r="M84" s="34"/>
      <c r="N84" s="35"/>
    </row>
    <row r="85" spans="1:14" ht="15.75" thickBot="1">
      <c r="B85" s="829" t="s">
        <v>967</v>
      </c>
      <c r="C85" s="830"/>
      <c r="D85" s="830"/>
      <c r="E85" s="830"/>
      <c r="F85" s="830"/>
      <c r="G85" s="830"/>
      <c r="H85" s="830"/>
      <c r="I85" s="830"/>
      <c r="J85" s="830"/>
      <c r="K85" s="830"/>
      <c r="L85" s="830"/>
      <c r="M85" s="831"/>
      <c r="N85" s="99">
        <f>N48+N61+N72+N83</f>
        <v>7167.7537808162433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4" t="s">
        <v>969</v>
      </c>
      <c r="C89" s="875"/>
      <c r="D89" s="875"/>
      <c r="E89" s="875"/>
      <c r="F89" s="875"/>
      <c r="G89" s="875"/>
      <c r="H89" s="875"/>
      <c r="I89" s="313"/>
      <c r="J89" s="333"/>
      <c r="K89" s="301" t="s">
        <v>970</v>
      </c>
      <c r="L89" s="876" t="s">
        <v>971</v>
      </c>
      <c r="M89" s="877"/>
      <c r="N89" s="302"/>
    </row>
    <row r="90" spans="1:14">
      <c r="B90" s="862" t="s">
        <v>972</v>
      </c>
      <c r="C90" s="863"/>
      <c r="D90" s="863"/>
      <c r="E90" s="863"/>
      <c r="F90" s="863"/>
      <c r="G90" s="863"/>
      <c r="H90" s="863"/>
      <c r="I90" s="87"/>
      <c r="J90" s="88"/>
      <c r="K90" s="303">
        <v>0.2</v>
      </c>
      <c r="L90" s="864">
        <f>N85*K90</f>
        <v>1433.5507561632487</v>
      </c>
      <c r="M90" s="865"/>
      <c r="N90" s="51"/>
    </row>
    <row r="91" spans="1:14">
      <c r="B91" s="89" t="s">
        <v>973</v>
      </c>
      <c r="C91" s="90"/>
      <c r="D91" s="90"/>
      <c r="E91" s="90"/>
      <c r="F91" s="90"/>
      <c r="G91" s="90"/>
      <c r="H91" s="90"/>
      <c r="I91" s="87"/>
      <c r="J91" s="88"/>
      <c r="K91" s="303">
        <v>0.05</v>
      </c>
      <c r="L91" s="864">
        <f>N85*K91</f>
        <v>358.38768904081218</v>
      </c>
      <c r="M91" s="865"/>
      <c r="N91" s="51"/>
    </row>
    <row r="92" spans="1:14" ht="15.75" thickBot="1">
      <c r="B92" s="91" t="s">
        <v>974</v>
      </c>
      <c r="C92" s="92"/>
      <c r="D92" s="92"/>
      <c r="E92" s="92"/>
      <c r="F92" s="92"/>
      <c r="G92" s="92"/>
      <c r="H92" s="92"/>
      <c r="I92" s="93"/>
      <c r="J92" s="94"/>
      <c r="K92" s="304">
        <v>0.05</v>
      </c>
      <c r="L92" s="866">
        <f>N85*K92</f>
        <v>358.38768904081218</v>
      </c>
      <c r="M92" s="867"/>
      <c r="N92" s="51"/>
    </row>
    <row r="93" spans="1:14" ht="15.75" thickBot="1">
      <c r="B93" s="829" t="s">
        <v>953</v>
      </c>
      <c r="C93" s="830"/>
      <c r="D93" s="830"/>
      <c r="E93" s="830"/>
      <c r="F93" s="830"/>
      <c r="G93" s="830"/>
      <c r="H93" s="830"/>
      <c r="I93" s="830"/>
      <c r="J93" s="830"/>
      <c r="K93" s="830"/>
      <c r="L93" s="830"/>
      <c r="M93" s="831"/>
      <c r="N93" s="52">
        <f>L90+L91+L92</f>
        <v>2150.3261342448732</v>
      </c>
    </row>
    <row r="94" spans="1:14" ht="15.75" thickBot="1">
      <c r="B94" s="33"/>
      <c r="C94" s="34"/>
      <c r="D94" s="34"/>
      <c r="E94" s="34"/>
      <c r="F94" s="34"/>
      <c r="G94" s="34"/>
      <c r="H94" s="34"/>
      <c r="I94" s="34"/>
      <c r="J94" s="34"/>
      <c r="K94" s="34"/>
      <c r="L94" s="34"/>
      <c r="M94" s="34"/>
      <c r="N94" s="35"/>
    </row>
    <row r="95" spans="1:14" ht="15.75" thickBot="1">
      <c r="A95" t="s">
        <v>2016</v>
      </c>
      <c r="B95" s="829" t="s">
        <v>975</v>
      </c>
      <c r="C95" s="830"/>
      <c r="D95" s="830"/>
      <c r="E95" s="830"/>
      <c r="F95" s="830"/>
      <c r="G95" s="830"/>
      <c r="H95" s="830"/>
      <c r="I95" s="830"/>
      <c r="J95" s="830"/>
      <c r="K95" s="830"/>
      <c r="L95" s="830"/>
      <c r="M95" s="831"/>
      <c r="N95" s="187">
        <f>N85+N93</f>
        <v>9318.0799150611165</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73" t="s">
        <v>2218</v>
      </c>
      <c r="C112" s="974"/>
      <c r="D112" s="974"/>
      <c r="E112" s="974"/>
      <c r="F112" s="974"/>
      <c r="G112" s="974"/>
      <c r="H112" s="974"/>
      <c r="I112" s="974"/>
      <c r="J112" s="974"/>
      <c r="K112" s="974"/>
      <c r="L112" s="974"/>
      <c r="M112" s="974"/>
      <c r="N112" s="975"/>
    </row>
    <row r="113" spans="2:14" ht="15" customHeight="1">
      <c r="B113" s="973"/>
      <c r="C113" s="974"/>
      <c r="D113" s="974"/>
      <c r="E113" s="974"/>
      <c r="F113" s="974"/>
      <c r="G113" s="974"/>
      <c r="H113" s="974"/>
      <c r="I113" s="974"/>
      <c r="J113" s="974"/>
      <c r="K113" s="974"/>
      <c r="L113" s="974"/>
      <c r="M113" s="974"/>
      <c r="N113" s="975"/>
    </row>
    <row r="114" spans="2:14" ht="30" customHeight="1">
      <c r="B114" s="976" t="s">
        <v>2219</v>
      </c>
      <c r="C114" s="977"/>
      <c r="D114" s="977"/>
      <c r="E114" s="977"/>
      <c r="F114" s="977"/>
      <c r="G114" s="977"/>
      <c r="H114" s="977"/>
      <c r="I114" s="977"/>
      <c r="J114" s="977"/>
      <c r="K114" s="977"/>
      <c r="L114" s="977"/>
      <c r="M114" s="977"/>
      <c r="N114" s="978"/>
    </row>
    <row r="115" spans="2:14">
      <c r="B115" s="976"/>
      <c r="C115" s="977"/>
      <c r="D115" s="977"/>
      <c r="E115" s="977"/>
      <c r="F115" s="977"/>
      <c r="G115" s="977"/>
      <c r="H115" s="977"/>
      <c r="I115" s="977"/>
      <c r="J115" s="977"/>
      <c r="K115" s="977"/>
      <c r="L115" s="977"/>
      <c r="M115" s="977"/>
      <c r="N115" s="978"/>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9"/>
      <c r="K125" s="979"/>
      <c r="L125" s="979"/>
      <c r="M125" s="979"/>
      <c r="N125" s="980"/>
    </row>
    <row r="126" spans="2:14" ht="15.75" thickBot="1">
      <c r="B126" s="418" t="s">
        <v>2221</v>
      </c>
      <c r="C126" s="419"/>
      <c r="D126" s="419"/>
      <c r="E126" s="258"/>
      <c r="F126" s="258"/>
      <c r="G126" s="258"/>
      <c r="H126" s="258"/>
      <c r="I126" s="258"/>
      <c r="J126" s="981"/>
      <c r="K126" s="981"/>
      <c r="L126" s="981"/>
      <c r="M126" s="981"/>
      <c r="N126" s="982"/>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1125</v>
      </c>
      <c r="C31" s="81" t="s">
        <v>2128</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190</v>
      </c>
      <c r="B36" s="878" t="str">
        <f>VLOOKUP(A36,EQUIPOS!A6:D154,3,FALSE)</f>
        <v>Diferencial de 3 ton</v>
      </c>
      <c r="C36" s="879"/>
      <c r="D36" s="879"/>
      <c r="E36" s="879"/>
      <c r="F36" s="879"/>
      <c r="G36" s="879"/>
      <c r="H36" s="880"/>
      <c r="I36" s="266"/>
      <c r="J36" s="267"/>
      <c r="K36" s="268">
        <f>VLOOKUP(A36,EQUIPOS!A6:D163,4,FALSE)</f>
        <v>3537.5614444900634</v>
      </c>
      <c r="L36" s="269"/>
      <c r="M36" s="335">
        <v>40</v>
      </c>
      <c r="N36" s="271">
        <f t="shared" ref="N36:N41" si="0">K36/M36</f>
        <v>88.439036112251586</v>
      </c>
    </row>
    <row r="37" spans="1:14">
      <c r="A37" s="113" t="s">
        <v>334</v>
      </c>
      <c r="B37" s="878" t="str">
        <f>VLOOKUP(A37,EQUIPOS!A7:D154,3,FALSE)</f>
        <v>Taladro industrial</v>
      </c>
      <c r="C37" s="879"/>
      <c r="D37" s="879"/>
      <c r="E37" s="879"/>
      <c r="F37" s="879"/>
      <c r="G37" s="879"/>
      <c r="H37" s="880"/>
      <c r="I37" s="420"/>
      <c r="J37" s="421"/>
      <c r="K37" s="268">
        <f>VLOOKUP(A37,EQUIPOS!A7:D164,4,FALSE)</f>
        <v>4525.9977304505219</v>
      </c>
      <c r="L37" s="334"/>
      <c r="M37" s="335">
        <v>40</v>
      </c>
      <c r="N37" s="271">
        <f t="shared" si="0"/>
        <v>113.14994326126305</v>
      </c>
    </row>
    <row r="38" spans="1:14">
      <c r="A38" s="113" t="s">
        <v>195</v>
      </c>
      <c r="B38" s="878" t="str">
        <f>VLOOKUP(A38,EQUIPOS!A8:D154,3,FALSE)</f>
        <v xml:space="preserve">Equipo de oxicorte, Capacidad de corte: hasta 6´´ (152mm) </v>
      </c>
      <c r="C38" s="879"/>
      <c r="D38" s="879"/>
      <c r="E38" s="879"/>
      <c r="F38" s="879"/>
      <c r="G38" s="879"/>
      <c r="H38" s="880"/>
      <c r="I38" s="420"/>
      <c r="J38" s="421"/>
      <c r="K38" s="268">
        <f>VLOOKUP(A38,EQUIPOS!A8:D165,4,FALSE)</f>
        <v>4005.7681062608067</v>
      </c>
      <c r="L38" s="334"/>
      <c r="M38" s="335">
        <v>40</v>
      </c>
      <c r="N38" s="271">
        <f t="shared" si="0"/>
        <v>100.14420265652016</v>
      </c>
    </row>
    <row r="39" spans="1:14">
      <c r="A39" s="113" t="s">
        <v>204</v>
      </c>
      <c r="B39" s="878" t="str">
        <f>VLOOKUP(A39,EQUIPOS!A9:D154,3,FALSE)</f>
        <v xml:space="preserve">Equipo de soldadura 250 AMP
</v>
      </c>
      <c r="C39" s="879"/>
      <c r="D39" s="879"/>
      <c r="E39" s="879"/>
      <c r="F39" s="879"/>
      <c r="G39" s="879"/>
      <c r="H39" s="880"/>
      <c r="I39" s="420"/>
      <c r="J39" s="421"/>
      <c r="K39" s="268">
        <f>VLOOKUP(A39,EQUIPOS!A9:D166,4,FALSE)</f>
        <v>9320.013599674845</v>
      </c>
      <c r="L39" s="334"/>
      <c r="M39" s="335">
        <v>40</v>
      </c>
      <c r="N39" s="271">
        <f t="shared" si="0"/>
        <v>233.00033999187113</v>
      </c>
    </row>
    <row r="40" spans="1:14">
      <c r="A40" s="113" t="s">
        <v>208</v>
      </c>
      <c r="B40" s="878" t="str">
        <f>VLOOKUP(A40,EQUIPOS!A10:D154,3,FALSE)</f>
        <v>Equipo de soldadura 400</v>
      </c>
      <c r="C40" s="879"/>
      <c r="D40" s="879"/>
      <c r="E40" s="879"/>
      <c r="F40" s="879"/>
      <c r="G40" s="879"/>
      <c r="H40" s="880"/>
      <c r="I40" s="420"/>
      <c r="J40" s="421"/>
      <c r="K40" s="268">
        <f>VLOOKUP(A40,EQUIPOS!A10:D167,4,FALSE)</f>
        <v>12545.042834163349</v>
      </c>
      <c r="L40" s="334"/>
      <c r="M40" s="335">
        <v>40</v>
      </c>
      <c r="N40" s="271">
        <f t="shared" si="0"/>
        <v>313.62607085408371</v>
      </c>
    </row>
    <row r="41" spans="1:14">
      <c r="A41" s="113" t="s">
        <v>210</v>
      </c>
      <c r="B41" s="878" t="str">
        <f>VLOOKUP(A41,EQUIPOS!A11:D155,3,FALSE)</f>
        <v>Equipo de soldadura 600</v>
      </c>
      <c r="C41" s="879"/>
      <c r="D41" s="879"/>
      <c r="E41" s="879"/>
      <c r="F41" s="879"/>
      <c r="G41" s="879"/>
      <c r="H41" s="880"/>
      <c r="I41" s="420"/>
      <c r="J41" s="421"/>
      <c r="K41" s="268">
        <f>VLOOKUP(A41,EQUIPOS!A11:D168,4,FALSE)</f>
        <v>14832.787044897159</v>
      </c>
      <c r="L41" s="334"/>
      <c r="M41" s="335">
        <v>40</v>
      </c>
      <c r="N41" s="271">
        <f t="shared" si="0"/>
        <v>370.81967612242897</v>
      </c>
    </row>
    <row r="42" spans="1:14">
      <c r="B42" s="878"/>
      <c r="C42" s="879"/>
      <c r="D42" s="879"/>
      <c r="E42" s="879"/>
      <c r="F42" s="879"/>
      <c r="G42" s="879"/>
      <c r="H42" s="880"/>
      <c r="I42" s="36"/>
      <c r="J42" s="37"/>
      <c r="K42" s="268"/>
      <c r="L42" s="275"/>
      <c r="M42" s="335"/>
      <c r="N42" s="271"/>
    </row>
    <row r="43" spans="1:14">
      <c r="B43" s="319"/>
      <c r="C43" s="320"/>
      <c r="D43" s="320"/>
      <c r="E43" s="320"/>
      <c r="F43" s="322"/>
      <c r="G43" s="322"/>
      <c r="H43" s="125"/>
      <c r="I43" s="36"/>
      <c r="J43" s="37"/>
      <c r="K43" s="268"/>
      <c r="L43" s="275"/>
      <c r="M43" s="276"/>
      <c r="N43" s="272"/>
    </row>
    <row r="44" spans="1:14">
      <c r="B44" s="886" t="s">
        <v>952</v>
      </c>
      <c r="C44" s="887"/>
      <c r="D44" s="887"/>
      <c r="E44" s="38"/>
      <c r="F44" s="39"/>
      <c r="G44" s="39"/>
      <c r="H44" s="40"/>
      <c r="I44" s="36"/>
      <c r="J44" s="37"/>
      <c r="K44" s="278"/>
      <c r="L44" s="275"/>
      <c r="M44" s="400">
        <v>0.05</v>
      </c>
      <c r="N44" s="343">
        <f>N81*M44</f>
        <v>104.76938637365021</v>
      </c>
    </row>
    <row r="45" spans="1:14" ht="15.75" thickBot="1">
      <c r="B45" s="878"/>
      <c r="C45" s="879"/>
      <c r="D45" s="879"/>
      <c r="E45" s="879"/>
      <c r="F45" s="879"/>
      <c r="G45" s="879"/>
      <c r="H45" s="880"/>
      <c r="I45" s="888"/>
      <c r="J45" s="889"/>
      <c r="K45" s="41"/>
      <c r="L45" s="890"/>
      <c r="M45" s="891"/>
      <c r="N45" s="105"/>
    </row>
    <row r="46" spans="1:14" ht="15.75" thickBot="1">
      <c r="B46" s="829" t="s">
        <v>953</v>
      </c>
      <c r="C46" s="830"/>
      <c r="D46" s="830"/>
      <c r="E46" s="830"/>
      <c r="F46" s="830"/>
      <c r="G46" s="830"/>
      <c r="H46" s="830"/>
      <c r="I46" s="830"/>
      <c r="J46" s="830"/>
      <c r="K46" s="830"/>
      <c r="L46" s="830"/>
      <c r="M46" s="831"/>
      <c r="N46" s="393">
        <f>SUM(N36:N44)</f>
        <v>1323.9486553720687</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4" t="s">
        <v>944</v>
      </c>
      <c r="C50" s="875"/>
      <c r="D50" s="875"/>
      <c r="E50" s="875"/>
      <c r="F50" s="875"/>
      <c r="G50" s="875"/>
      <c r="H50" s="875"/>
      <c r="I50" s="909"/>
      <c r="J50" s="314" t="s">
        <v>945</v>
      </c>
      <c r="K50" s="85" t="s">
        <v>946</v>
      </c>
      <c r="L50" s="910" t="s">
        <v>955</v>
      </c>
      <c r="M50" s="909"/>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45101.866854594999</v>
      </c>
      <c r="N51" s="271">
        <f t="shared" ref="N51:N56" si="1">K51*M51</f>
        <v>225.509334272975</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7990.7525891267569</v>
      </c>
      <c r="N52" s="271">
        <f t="shared" si="1"/>
        <v>39.953762945633784</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12982.175074771763</v>
      </c>
      <c r="N53" s="271">
        <f t="shared" si="1"/>
        <v>64.910875373858815</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9613.5244734732278</v>
      </c>
      <c r="N54" s="271">
        <f t="shared" si="1"/>
        <v>96.135244734732282</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6236.8159704041436</v>
      </c>
      <c r="N55" s="271">
        <f t="shared" si="1"/>
        <v>62.368159704041439</v>
      </c>
    </row>
    <row r="56" spans="1:14">
      <c r="A56" s="163" t="s">
        <v>742</v>
      </c>
      <c r="B56" s="43" t="str">
        <f>VLOOKUP(A56,MATERIALES!A1:D373,3,FALSE)</f>
        <v>Acero A-36 para estructura metálica</v>
      </c>
      <c r="C56" s="424"/>
      <c r="D56" s="424"/>
      <c r="E56" s="424"/>
      <c r="F56" s="424"/>
      <c r="G56" s="424"/>
      <c r="H56" s="424"/>
      <c r="I56" s="424"/>
      <c r="J56" s="311" t="str">
        <f>VLOOKUP(A56,MATERIALES!A1:D648,2,FALSE)</f>
        <v>kg</v>
      </c>
      <c r="K56" s="396">
        <v>1</v>
      </c>
      <c r="L56" s="420"/>
      <c r="M56" s="401">
        <f>VLOOKUP(A56,MATERIALES!A1:D401,4,FALSE)</f>
        <v>3114.4394176974397</v>
      </c>
      <c r="N56" s="271">
        <f t="shared" si="1"/>
        <v>3114.4394176974397</v>
      </c>
    </row>
    <row r="57" spans="1:14">
      <c r="A57" s="163"/>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9" t="s">
        <v>953</v>
      </c>
      <c r="C59" s="830"/>
      <c r="D59" s="830"/>
      <c r="E59" s="830"/>
      <c r="F59" s="830"/>
      <c r="G59" s="830"/>
      <c r="H59" s="830"/>
      <c r="I59" s="830"/>
      <c r="J59" s="830"/>
      <c r="K59" s="830"/>
      <c r="L59" s="830"/>
      <c r="M59" s="831"/>
      <c r="N59" s="393">
        <f>SUM(N51:N58)</f>
        <v>3603.3167947286811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B64" s="46"/>
      <c r="C64" s="316"/>
      <c r="D64" s="316"/>
      <c r="E64" s="316"/>
      <c r="F64" s="316"/>
      <c r="G64" s="316"/>
      <c r="H64" s="310"/>
      <c r="I64" s="278"/>
      <c r="J64" s="285"/>
      <c r="K64" s="278"/>
      <c r="L64" s="916"/>
      <c r="M64" s="917"/>
      <c r="N64" s="286"/>
    </row>
    <row r="65" spans="1:15">
      <c r="B65" s="46"/>
      <c r="C65" s="47"/>
      <c r="D65" s="47"/>
      <c r="E65" s="47"/>
      <c r="F65" s="47"/>
      <c r="G65" s="47"/>
      <c r="H65" s="310"/>
      <c r="I65" s="278"/>
      <c r="J65" s="285"/>
      <c r="K65" s="278"/>
      <c r="L65" s="916"/>
      <c r="M65" s="917"/>
      <c r="N65" s="286"/>
    </row>
    <row r="66" spans="1:15">
      <c r="B66" s="46"/>
      <c r="C66" s="47"/>
      <c r="D66" s="47"/>
      <c r="E66" s="47"/>
      <c r="F66" s="47"/>
      <c r="G66" s="47"/>
      <c r="H66" s="310"/>
      <c r="I66" s="278"/>
      <c r="J66" s="285"/>
      <c r="K66" s="278"/>
      <c r="L66" s="916"/>
      <c r="M66" s="917"/>
      <c r="N66" s="286"/>
    </row>
    <row r="67" spans="1:15">
      <c r="B67" s="46"/>
      <c r="C67" s="47"/>
      <c r="D67" s="47"/>
      <c r="E67" s="47"/>
      <c r="F67" s="47"/>
      <c r="G67" s="47"/>
      <c r="H67" s="310"/>
      <c r="I67" s="278"/>
      <c r="J67" s="285"/>
      <c r="K67" s="278"/>
      <c r="L67" s="916"/>
      <c r="M67" s="917"/>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101498.09999999999</v>
      </c>
      <c r="J77" s="292">
        <v>185</v>
      </c>
      <c r="K77" s="293">
        <f>VLOOKUP(A77,'MANO DE OBRA'!A9:D101,4,FALSE)</f>
        <v>187771.48499999999</v>
      </c>
      <c r="L77" s="50"/>
      <c r="M77" s="433">
        <v>320</v>
      </c>
      <c r="N77" s="394">
        <f>K77/M77</f>
        <v>586.78589062499998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0"/>
      <c r="N79" s="394"/>
    </row>
    <row r="80" spans="1:15" ht="15.75" thickBot="1">
      <c r="B80" s="905"/>
      <c r="C80" s="906"/>
      <c r="D80" s="906"/>
      <c r="E80" s="906"/>
      <c r="F80" s="906"/>
      <c r="G80" s="906"/>
      <c r="H80" s="906"/>
      <c r="I80" s="469"/>
      <c r="J80" s="470"/>
      <c r="K80" s="471"/>
      <c r="L80" s="474"/>
      <c r="M80" s="475"/>
      <c r="N80" s="439"/>
    </row>
    <row r="81" spans="1:14" ht="15.75" thickBot="1">
      <c r="B81" s="918" t="s">
        <v>953</v>
      </c>
      <c r="C81" s="872"/>
      <c r="D81" s="872"/>
      <c r="E81" s="872"/>
      <c r="F81" s="872"/>
      <c r="G81" s="872"/>
      <c r="H81" s="872"/>
      <c r="I81" s="872"/>
      <c r="J81" s="872"/>
      <c r="K81" s="872"/>
      <c r="L81" s="872"/>
      <c r="M81" s="873"/>
      <c r="N81" s="300">
        <f>SUM(N75:N80)</f>
        <v>2095.3877274730039</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N46+N59+N70+N81</f>
        <v>7022.653177573754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1404.5306355147509</v>
      </c>
      <c r="M88" s="865"/>
      <c r="N88" s="51"/>
    </row>
    <row r="89" spans="1:14">
      <c r="B89" s="89" t="s">
        <v>973</v>
      </c>
      <c r="C89" s="90"/>
      <c r="D89" s="90"/>
      <c r="E89" s="90"/>
      <c r="F89" s="90"/>
      <c r="G89" s="90"/>
      <c r="H89" s="90"/>
      <c r="I89" s="87"/>
      <c r="J89" s="88"/>
      <c r="K89" s="303">
        <v>0.05</v>
      </c>
      <c r="L89" s="864">
        <f>N83*K89</f>
        <v>351.13265887868772</v>
      </c>
      <c r="M89" s="865"/>
      <c r="N89" s="51"/>
    </row>
    <row r="90" spans="1:14" ht="15.75" thickBot="1">
      <c r="B90" s="91" t="s">
        <v>974</v>
      </c>
      <c r="C90" s="92"/>
      <c r="D90" s="92"/>
      <c r="E90" s="92"/>
      <c r="F90" s="92"/>
      <c r="G90" s="92"/>
      <c r="H90" s="92"/>
      <c r="I90" s="93"/>
      <c r="J90" s="94"/>
      <c r="K90" s="304">
        <v>0.05</v>
      </c>
      <c r="L90" s="866">
        <f>N83*K90</f>
        <v>351.13265887868772</v>
      </c>
      <c r="M90" s="867"/>
      <c r="N90" s="51"/>
    </row>
    <row r="91" spans="1:14" ht="15.75" thickBot="1">
      <c r="B91" s="829" t="s">
        <v>953</v>
      </c>
      <c r="C91" s="830"/>
      <c r="D91" s="830"/>
      <c r="E91" s="830"/>
      <c r="F91" s="830"/>
      <c r="G91" s="830"/>
      <c r="H91" s="830"/>
      <c r="I91" s="830"/>
      <c r="J91" s="830"/>
      <c r="K91" s="830"/>
      <c r="L91" s="830"/>
      <c r="M91" s="831"/>
      <c r="N91" s="52">
        <f>L88+L89+L90</f>
        <v>2106.7959532721266</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9129.4491308458801</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1126</v>
      </c>
      <c r="C31" s="81" t="s">
        <v>2129</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c r="B48" s="43"/>
      <c r="C48" s="280"/>
      <c r="D48" s="280"/>
      <c r="E48" s="280"/>
      <c r="F48" s="280"/>
      <c r="G48" s="280"/>
      <c r="H48" s="280"/>
      <c r="I48" s="267"/>
      <c r="J48" s="223"/>
      <c r="K48" s="281"/>
      <c r="L48" s="266"/>
      <c r="M48" s="401"/>
      <c r="N48" s="271"/>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A52" s="163"/>
      <c r="B52" s="43"/>
      <c r="C52" s="424"/>
      <c r="D52" s="424"/>
      <c r="E52" s="424"/>
      <c r="F52" s="424"/>
      <c r="G52" s="424"/>
      <c r="H52" s="424"/>
      <c r="I52" s="424"/>
      <c r="J52" s="310"/>
      <c r="K52" s="396"/>
      <c r="L52" s="420"/>
      <c r="M52" s="401"/>
      <c r="N52" s="271"/>
    </row>
    <row r="53" spans="1:14">
      <c r="A53" s="163"/>
      <c r="B53" s="43"/>
      <c r="C53" s="424"/>
      <c r="D53" s="424"/>
      <c r="E53" s="424"/>
      <c r="F53" s="424"/>
      <c r="G53" s="424"/>
      <c r="H53" s="424"/>
      <c r="I53" s="424"/>
      <c r="J53" s="310"/>
      <c r="K53" s="396"/>
      <c r="L53" s="420"/>
      <c r="M53" s="401"/>
      <c r="N53" s="271"/>
    </row>
    <row r="54" spans="1:14">
      <c r="A54" s="163"/>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9" t="s">
        <v>953</v>
      </c>
      <c r="C56" s="830"/>
      <c r="D56" s="830"/>
      <c r="E56" s="830"/>
      <c r="F56" s="830"/>
      <c r="G56" s="830"/>
      <c r="H56" s="830"/>
      <c r="I56" s="830"/>
      <c r="J56" s="830"/>
      <c r="K56" s="830"/>
      <c r="L56" s="830"/>
      <c r="M56" s="831"/>
      <c r="N56" s="393"/>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15" t="s">
        <v>961</v>
      </c>
      <c r="M60" s="894"/>
      <c r="N60" s="76" t="s">
        <v>951</v>
      </c>
    </row>
    <row r="61" spans="1:14">
      <c r="A61" t="s">
        <v>1325</v>
      </c>
      <c r="B61" s="46" t="str">
        <f>VLOOKUP(A61,TRANSPORTE!A3:D117,3,FALSE)</f>
        <v xml:space="preserve">Transporte de estructuras metálicas </v>
      </c>
      <c r="C61" s="316"/>
      <c r="D61" s="316"/>
      <c r="E61" s="316"/>
      <c r="F61" s="316"/>
      <c r="G61" s="316"/>
      <c r="H61" s="310" t="s">
        <v>2044</v>
      </c>
      <c r="I61" s="278">
        <v>1</v>
      </c>
      <c r="J61" s="285">
        <v>1</v>
      </c>
      <c r="K61" s="278">
        <f>I61*J61</f>
        <v>1</v>
      </c>
      <c r="L61" s="916">
        <f>VLOOKUP(A61,TRANSPORTE!A3:D117,4,FALSE)</f>
        <v>256.79716907913968</v>
      </c>
      <c r="M61" s="917"/>
      <c r="N61" s="286">
        <f>K61*L61</f>
        <v>256.79716907913968</v>
      </c>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310"/>
      <c r="I64" s="278"/>
      <c r="J64" s="285"/>
      <c r="K64" s="278"/>
      <c r="L64" s="916"/>
      <c r="M64" s="917"/>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907"/>
      <c r="M66" s="908"/>
      <c r="N66" s="127"/>
    </row>
    <row r="67" spans="1:15" ht="15.75" thickBot="1">
      <c r="B67" s="918" t="s">
        <v>953</v>
      </c>
      <c r="C67" s="872"/>
      <c r="D67" s="872"/>
      <c r="E67" s="872"/>
      <c r="F67" s="872"/>
      <c r="G67" s="872"/>
      <c r="H67" s="872"/>
      <c r="I67" s="872"/>
      <c r="J67" s="872"/>
      <c r="K67" s="872"/>
      <c r="L67" s="872"/>
      <c r="M67" s="873"/>
      <c r="N67" s="104">
        <f>N61+N62+N63+N64+N65</f>
        <v>256.79716907913968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8" t="s">
        <v>963</v>
      </c>
      <c r="C71" s="869"/>
      <c r="D71" s="869"/>
      <c r="E71" s="869"/>
      <c r="F71" s="869"/>
      <c r="G71" s="869"/>
      <c r="H71" s="869"/>
      <c r="I71" s="73" t="s">
        <v>964</v>
      </c>
      <c r="J71" s="75" t="s">
        <v>1410</v>
      </c>
      <c r="K71" s="74" t="s">
        <v>966</v>
      </c>
      <c r="L71" s="870" t="s">
        <v>950</v>
      </c>
      <c r="M71" s="871"/>
      <c r="N71" s="98" t="s">
        <v>951</v>
      </c>
    </row>
    <row r="72" spans="1:15">
      <c r="A72" s="164"/>
      <c r="B72" s="49"/>
      <c r="C72" s="47"/>
      <c r="D72" s="47"/>
      <c r="E72" s="47"/>
      <c r="F72" s="47"/>
      <c r="G72" s="47"/>
      <c r="H72" s="47"/>
      <c r="I72" s="291"/>
      <c r="J72" s="292"/>
      <c r="K72" s="293"/>
      <c r="L72" s="50"/>
      <c r="M72" s="433"/>
      <c r="N72" s="394"/>
      <c r="O72" s="106"/>
    </row>
    <row r="73" spans="1:15">
      <c r="A73" s="164"/>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905"/>
      <c r="C77" s="906"/>
      <c r="D77" s="906"/>
      <c r="E77" s="906"/>
      <c r="F77" s="906"/>
      <c r="G77" s="906"/>
      <c r="H77" s="906"/>
      <c r="I77" s="126"/>
      <c r="J77" s="126"/>
      <c r="K77" s="126"/>
      <c r="L77" s="919"/>
      <c r="M77" s="919"/>
      <c r="N77" s="127"/>
    </row>
    <row r="78" spans="1:15" ht="15.75" thickBot="1">
      <c r="B78" s="918" t="s">
        <v>953</v>
      </c>
      <c r="C78" s="872"/>
      <c r="D78" s="872"/>
      <c r="E78" s="872"/>
      <c r="F78" s="872"/>
      <c r="G78" s="872"/>
      <c r="H78" s="872"/>
      <c r="I78" s="872"/>
      <c r="J78" s="872"/>
      <c r="K78" s="872"/>
      <c r="L78" s="872"/>
      <c r="M78" s="873"/>
      <c r="N78" s="459"/>
    </row>
    <row r="79" spans="1:15" ht="15.75" thickBot="1">
      <c r="B79" s="33"/>
      <c r="C79" s="34"/>
      <c r="D79" s="34"/>
      <c r="E79" s="34"/>
      <c r="F79" s="34"/>
      <c r="G79" s="34"/>
      <c r="H79" s="34"/>
      <c r="I79" s="34"/>
      <c r="J79" s="34"/>
      <c r="K79" s="34"/>
      <c r="L79" s="34"/>
      <c r="M79" s="34"/>
      <c r="N79" s="35"/>
    </row>
    <row r="80" spans="1:15" ht="15.75" thickBot="1">
      <c r="B80" s="829" t="s">
        <v>967</v>
      </c>
      <c r="C80" s="830"/>
      <c r="D80" s="830"/>
      <c r="E80" s="830"/>
      <c r="F80" s="830"/>
      <c r="G80" s="830"/>
      <c r="H80" s="830"/>
      <c r="I80" s="830"/>
      <c r="J80" s="830"/>
      <c r="K80" s="830"/>
      <c r="L80" s="830"/>
      <c r="M80" s="831"/>
      <c r="N80" s="99">
        <f>N43+N56+N67+N78</f>
        <v>256.79716907913968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4" t="s">
        <v>969</v>
      </c>
      <c r="C84" s="875"/>
      <c r="D84" s="875"/>
      <c r="E84" s="875"/>
      <c r="F84" s="875"/>
      <c r="G84" s="875"/>
      <c r="H84" s="875"/>
      <c r="I84" s="313"/>
      <c r="J84" s="333"/>
      <c r="K84" s="301" t="s">
        <v>970</v>
      </c>
      <c r="L84" s="876" t="s">
        <v>971</v>
      </c>
      <c r="M84" s="877"/>
      <c r="N84" s="302"/>
    </row>
    <row r="85" spans="1:14">
      <c r="B85" s="862" t="s">
        <v>972</v>
      </c>
      <c r="C85" s="863"/>
      <c r="D85" s="863"/>
      <c r="E85" s="863"/>
      <c r="F85" s="863"/>
      <c r="G85" s="863"/>
      <c r="H85" s="863"/>
      <c r="I85" s="87"/>
      <c r="J85" s="88"/>
      <c r="K85" s="303">
        <v>0.2</v>
      </c>
      <c r="L85" s="864">
        <f>N80*K85</f>
        <v>51.359433815827941</v>
      </c>
      <c r="M85" s="865"/>
      <c r="N85" s="51"/>
    </row>
    <row r="86" spans="1:14">
      <c r="B86" s="89" t="s">
        <v>973</v>
      </c>
      <c r="C86" s="90"/>
      <c r="D86" s="90"/>
      <c r="E86" s="90"/>
      <c r="F86" s="90"/>
      <c r="G86" s="90"/>
      <c r="H86" s="90"/>
      <c r="I86" s="87"/>
      <c r="J86" s="88"/>
      <c r="K86" s="303">
        <v>0.05</v>
      </c>
      <c r="L86" s="864">
        <f>N80*K86</f>
        <v>12.839858453956985</v>
      </c>
      <c r="M86" s="865"/>
      <c r="N86" s="51"/>
    </row>
    <row r="87" spans="1:14" ht="15.75" thickBot="1">
      <c r="B87" s="91" t="s">
        <v>974</v>
      </c>
      <c r="C87" s="92"/>
      <c r="D87" s="92"/>
      <c r="E87" s="92"/>
      <c r="F87" s="92"/>
      <c r="G87" s="92"/>
      <c r="H87" s="92"/>
      <c r="I87" s="93"/>
      <c r="J87" s="94"/>
      <c r="K87" s="304">
        <v>0.05</v>
      </c>
      <c r="L87" s="866">
        <f>N80*K87</f>
        <v>12.839858453956985</v>
      </c>
      <c r="M87" s="867"/>
      <c r="N87" s="51"/>
    </row>
    <row r="88" spans="1:14" ht="15.75" thickBot="1">
      <c r="B88" s="829" t="s">
        <v>953</v>
      </c>
      <c r="C88" s="830"/>
      <c r="D88" s="830"/>
      <c r="E88" s="830"/>
      <c r="F88" s="830"/>
      <c r="G88" s="830"/>
      <c r="H88" s="830"/>
      <c r="I88" s="830"/>
      <c r="J88" s="830"/>
      <c r="K88" s="830"/>
      <c r="L88" s="830"/>
      <c r="M88" s="831"/>
      <c r="N88" s="52">
        <f>L85+L86+L87</f>
        <v>77.039150723741926</v>
      </c>
    </row>
    <row r="89" spans="1:14" ht="15.75" thickBot="1">
      <c r="B89" s="33"/>
      <c r="C89" s="34"/>
      <c r="D89" s="34"/>
      <c r="E89" s="34"/>
      <c r="F89" s="34"/>
      <c r="G89" s="34"/>
      <c r="H89" s="34"/>
      <c r="I89" s="34"/>
      <c r="J89" s="34"/>
      <c r="K89" s="34"/>
      <c r="L89" s="34"/>
      <c r="M89" s="34"/>
      <c r="N89" s="35"/>
    </row>
    <row r="90" spans="1:14" ht="15.75" thickBot="1">
      <c r="A90" t="s">
        <v>2016</v>
      </c>
      <c r="B90" s="829" t="s">
        <v>975</v>
      </c>
      <c r="C90" s="830"/>
      <c r="D90" s="830"/>
      <c r="E90" s="830"/>
      <c r="F90" s="830"/>
      <c r="G90" s="830"/>
      <c r="H90" s="830"/>
      <c r="I90" s="830"/>
      <c r="J90" s="830"/>
      <c r="K90" s="830"/>
      <c r="L90" s="830"/>
      <c r="M90" s="831"/>
      <c r="N90" s="52">
        <f>N80+N88</f>
        <v>333.83631980288158</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73" t="s">
        <v>2218</v>
      </c>
      <c r="C107" s="974"/>
      <c r="D107" s="974"/>
      <c r="E107" s="974"/>
      <c r="F107" s="974"/>
      <c r="G107" s="974"/>
      <c r="H107" s="974"/>
      <c r="I107" s="974"/>
      <c r="J107" s="974"/>
      <c r="K107" s="974"/>
      <c r="L107" s="974"/>
      <c r="M107" s="974"/>
      <c r="N107" s="975"/>
    </row>
    <row r="108" spans="2:14" ht="15" customHeight="1">
      <c r="B108" s="973"/>
      <c r="C108" s="974"/>
      <c r="D108" s="974"/>
      <c r="E108" s="974"/>
      <c r="F108" s="974"/>
      <c r="G108" s="974"/>
      <c r="H108" s="974"/>
      <c r="I108" s="974"/>
      <c r="J108" s="974"/>
      <c r="K108" s="974"/>
      <c r="L108" s="974"/>
      <c r="M108" s="974"/>
      <c r="N108" s="975"/>
    </row>
    <row r="109" spans="2:14" ht="30" customHeight="1">
      <c r="B109" s="976" t="s">
        <v>2219</v>
      </c>
      <c r="C109" s="977"/>
      <c r="D109" s="977"/>
      <c r="E109" s="977"/>
      <c r="F109" s="977"/>
      <c r="G109" s="977"/>
      <c r="H109" s="977"/>
      <c r="I109" s="977"/>
      <c r="J109" s="977"/>
      <c r="K109" s="977"/>
      <c r="L109" s="977"/>
      <c r="M109" s="977"/>
      <c r="N109" s="978"/>
    </row>
    <row r="110" spans="2:14">
      <c r="B110" s="976"/>
      <c r="C110" s="977"/>
      <c r="D110" s="977"/>
      <c r="E110" s="977"/>
      <c r="F110" s="977"/>
      <c r="G110" s="977"/>
      <c r="H110" s="977"/>
      <c r="I110" s="977"/>
      <c r="J110" s="977"/>
      <c r="K110" s="977"/>
      <c r="L110" s="977"/>
      <c r="M110" s="977"/>
      <c r="N110" s="97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9"/>
      <c r="K120" s="979"/>
      <c r="L120" s="979"/>
      <c r="M120" s="979"/>
      <c r="N120" s="980"/>
    </row>
    <row r="121" spans="2:14" ht="15.75" thickBot="1">
      <c r="B121" s="418" t="s">
        <v>2221</v>
      </c>
      <c r="C121" s="419"/>
      <c r="D121" s="419"/>
      <c r="E121" s="258"/>
      <c r="F121" s="258"/>
      <c r="G121" s="258"/>
      <c r="H121" s="258"/>
      <c r="I121" s="258"/>
      <c r="J121" s="981"/>
      <c r="K121" s="981"/>
      <c r="L121" s="981"/>
      <c r="M121" s="981"/>
      <c r="N121" s="982"/>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1127</v>
      </c>
      <c r="C31" s="81" t="s">
        <v>2130</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190</v>
      </c>
      <c r="B36" s="878" t="str">
        <f>VLOOKUP(A36,EQUIPOS!A6:D154,3,FALSE)</f>
        <v>Diferencial de 3 ton</v>
      </c>
      <c r="C36" s="879"/>
      <c r="D36" s="879"/>
      <c r="E36" s="879"/>
      <c r="F36" s="879"/>
      <c r="G36" s="879"/>
      <c r="H36" s="880"/>
      <c r="I36" s="266"/>
      <c r="J36" s="267"/>
      <c r="K36" s="268">
        <f>VLOOKUP(A36,EQUIPOS!A6:D163,4,FALSE)</f>
        <v>3537.5614444900634</v>
      </c>
      <c r="L36" s="269"/>
      <c r="M36" s="335">
        <v>40</v>
      </c>
      <c r="N36" s="271">
        <f t="shared" ref="N36:N41" si="0">K36/M36</f>
        <v>88.439036112251586</v>
      </c>
    </row>
    <row r="37" spans="1:14">
      <c r="A37" s="113" t="s">
        <v>195</v>
      </c>
      <c r="B37" s="878" t="str">
        <f>VLOOKUP(A37,EQUIPOS!A7:D154,3,FALSE)</f>
        <v xml:space="preserve">Equipo de oxicorte, Capacidad de corte: hasta 6´´ (152mm) </v>
      </c>
      <c r="C37" s="879"/>
      <c r="D37" s="879"/>
      <c r="E37" s="879"/>
      <c r="F37" s="879"/>
      <c r="G37" s="879"/>
      <c r="H37" s="880"/>
      <c r="I37" s="420"/>
      <c r="J37" s="421"/>
      <c r="K37" s="268">
        <f>VLOOKUP(A37,EQUIPOS!A7:D164,4,FALSE)</f>
        <v>4005.7681062608067</v>
      </c>
      <c r="L37" s="334"/>
      <c r="M37" s="335">
        <v>400</v>
      </c>
      <c r="N37" s="271">
        <f t="shared" si="0"/>
        <v>10.014420265652017</v>
      </c>
    </row>
    <row r="38" spans="1:14">
      <c r="A38" s="113" t="s">
        <v>204</v>
      </c>
      <c r="B38" s="878" t="str">
        <f>VLOOKUP(A38,EQUIPOS!A8:D154,3,FALSE)</f>
        <v xml:space="preserve">Equipo de soldadura 250 AMP
</v>
      </c>
      <c r="C38" s="879"/>
      <c r="D38" s="879"/>
      <c r="E38" s="879"/>
      <c r="F38" s="879"/>
      <c r="G38" s="879"/>
      <c r="H38" s="880"/>
      <c r="I38" s="420"/>
      <c r="J38" s="421"/>
      <c r="K38" s="268">
        <f>VLOOKUP(A38,EQUIPOS!A8:D165,4,FALSE)</f>
        <v>9320.013599674845</v>
      </c>
      <c r="L38" s="334"/>
      <c r="M38" s="335">
        <v>400</v>
      </c>
      <c r="N38" s="271">
        <f t="shared" si="0"/>
        <v>23.300033999187111</v>
      </c>
    </row>
    <row r="39" spans="1:14">
      <c r="A39" s="113" t="s">
        <v>208</v>
      </c>
      <c r="B39" s="878" t="str">
        <f>VLOOKUP(A39,EQUIPOS!A9:D154,3,FALSE)</f>
        <v>Equipo de soldadura 400</v>
      </c>
      <c r="C39" s="879"/>
      <c r="D39" s="879"/>
      <c r="E39" s="879"/>
      <c r="F39" s="879"/>
      <c r="G39" s="879"/>
      <c r="H39" s="880"/>
      <c r="I39" s="420"/>
      <c r="J39" s="421"/>
      <c r="K39" s="268">
        <f>VLOOKUP(A39,EQUIPOS!A9:D166,4,FALSE)</f>
        <v>12545.042834163349</v>
      </c>
      <c r="L39" s="334"/>
      <c r="M39" s="335">
        <v>400</v>
      </c>
      <c r="N39" s="271">
        <f t="shared" si="0"/>
        <v>31.362607085408371</v>
      </c>
    </row>
    <row r="40" spans="1:14">
      <c r="A40" s="113" t="s">
        <v>210</v>
      </c>
      <c r="B40" s="878" t="str">
        <f>VLOOKUP(A40,EQUIPOS!A10:D154,3,FALSE)</f>
        <v>Equipo de soldadura 600</v>
      </c>
      <c r="C40" s="879"/>
      <c r="D40" s="879"/>
      <c r="E40" s="879"/>
      <c r="F40" s="879"/>
      <c r="G40" s="879"/>
      <c r="H40" s="880"/>
      <c r="I40" s="420"/>
      <c r="J40" s="421"/>
      <c r="K40" s="268">
        <f>VLOOKUP(A40,EQUIPOS!A10:D167,4,FALSE)</f>
        <v>14832.787044897159</v>
      </c>
      <c r="L40" s="334"/>
      <c r="M40" s="335">
        <v>400</v>
      </c>
      <c r="N40" s="271">
        <f t="shared" si="0"/>
        <v>37.081967612242899</v>
      </c>
    </row>
    <row r="41" spans="1:14">
      <c r="A41" s="113" t="s">
        <v>243</v>
      </c>
      <c r="B41" s="878" t="str">
        <f>VLOOKUP(A41,EQUIPOS!A11:D155,3,FALSE)</f>
        <v>Grúa 10 ton</v>
      </c>
      <c r="C41" s="879"/>
      <c r="D41" s="879"/>
      <c r="E41" s="879"/>
      <c r="F41" s="879"/>
      <c r="G41" s="879"/>
      <c r="H41" s="880"/>
      <c r="I41" s="420"/>
      <c r="J41" s="421"/>
      <c r="K41" s="268">
        <f>VLOOKUP(A41,EQUIPOS!A11:D168,4,FALSE)</f>
        <v>173304.68602734862</v>
      </c>
      <c r="L41" s="334"/>
      <c r="M41" s="335">
        <v>400</v>
      </c>
      <c r="N41" s="271">
        <f t="shared" si="0"/>
        <v>433.26171506837159</v>
      </c>
    </row>
    <row r="42" spans="1:14">
      <c r="B42" s="878"/>
      <c r="C42" s="879"/>
      <c r="D42" s="879"/>
      <c r="E42" s="879"/>
      <c r="F42" s="879"/>
      <c r="G42" s="879"/>
      <c r="H42" s="880"/>
      <c r="I42" s="36"/>
      <c r="J42" s="37"/>
      <c r="K42" s="268"/>
      <c r="L42" s="275"/>
      <c r="M42" s="335"/>
      <c r="N42" s="271"/>
    </row>
    <row r="43" spans="1:14">
      <c r="B43" s="319"/>
      <c r="C43" s="320"/>
      <c r="D43" s="320"/>
      <c r="E43" s="320"/>
      <c r="F43" s="322"/>
      <c r="G43" s="322"/>
      <c r="H43" s="125"/>
      <c r="I43" s="36"/>
      <c r="J43" s="37"/>
      <c r="K43" s="268"/>
      <c r="L43" s="275"/>
      <c r="M43" s="276"/>
      <c r="N43" s="272"/>
    </row>
    <row r="44" spans="1:14">
      <c r="B44" s="886" t="s">
        <v>952</v>
      </c>
      <c r="C44" s="887"/>
      <c r="D44" s="887"/>
      <c r="E44" s="38"/>
      <c r="F44" s="39"/>
      <c r="G44" s="39"/>
      <c r="H44" s="40"/>
      <c r="I44" s="36"/>
      <c r="J44" s="37"/>
      <c r="K44" s="278"/>
      <c r="L44" s="275"/>
      <c r="M44" s="400">
        <v>0.05</v>
      </c>
      <c r="N44" s="343">
        <f>N81*M44</f>
        <v>104.76938637365021</v>
      </c>
    </row>
    <row r="45" spans="1:14" ht="15.75" thickBot="1">
      <c r="B45" s="878"/>
      <c r="C45" s="879"/>
      <c r="D45" s="879"/>
      <c r="E45" s="879"/>
      <c r="F45" s="879"/>
      <c r="G45" s="879"/>
      <c r="H45" s="880"/>
      <c r="I45" s="888"/>
      <c r="J45" s="889"/>
      <c r="K45" s="41"/>
      <c r="L45" s="890"/>
      <c r="M45" s="891"/>
      <c r="N45" s="105"/>
    </row>
    <row r="46" spans="1:14" ht="15.75" thickBot="1">
      <c r="B46" s="829" t="s">
        <v>953</v>
      </c>
      <c r="C46" s="830"/>
      <c r="D46" s="830"/>
      <c r="E46" s="830"/>
      <c r="F46" s="830"/>
      <c r="G46" s="830"/>
      <c r="H46" s="830"/>
      <c r="I46" s="830"/>
      <c r="J46" s="830"/>
      <c r="K46" s="830"/>
      <c r="L46" s="830"/>
      <c r="M46" s="831"/>
      <c r="N46" s="393">
        <f>SUM(N36:N44)</f>
        <v>728.22916651676383</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4" t="s">
        <v>944</v>
      </c>
      <c r="C50" s="875"/>
      <c r="D50" s="875"/>
      <c r="E50" s="875"/>
      <c r="F50" s="875"/>
      <c r="G50" s="875"/>
      <c r="H50" s="875"/>
      <c r="I50" s="909"/>
      <c r="J50" s="314" t="s">
        <v>945</v>
      </c>
      <c r="K50" s="85" t="s">
        <v>946</v>
      </c>
      <c r="L50" s="910" t="s">
        <v>955</v>
      </c>
      <c r="M50" s="909"/>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45101.866854594999</v>
      </c>
      <c r="N51" s="271">
        <f>K51*M51</f>
        <v>225.509334272975</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7990.7525891267569</v>
      </c>
      <c r="N52" s="271">
        <f t="shared" ref="N52:N58" si="1">K52*M52</f>
        <v>39.953762945633784</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12982.175074771763</v>
      </c>
      <c r="N53" s="271">
        <f t="shared" si="1"/>
        <v>64.910875373858815</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9613.5244734732278</v>
      </c>
      <c r="N54" s="271">
        <f t="shared" si="1"/>
        <v>96.135244734732282</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6236.8159704041436</v>
      </c>
      <c r="N55" s="271">
        <f t="shared" si="1"/>
        <v>62.368159704041439</v>
      </c>
    </row>
    <row r="56" spans="1:14">
      <c r="A56" s="163" t="s">
        <v>608</v>
      </c>
      <c r="B56" s="43" t="str">
        <f>VLOOKUP(A56,MATERIALES!A8:D373,3,FALSE)</f>
        <v>Pintura anticorrosiva</v>
      </c>
      <c r="C56" s="424"/>
      <c r="D56" s="424"/>
      <c r="E56" s="424"/>
      <c r="F56" s="424"/>
      <c r="G56" s="424"/>
      <c r="H56" s="424"/>
      <c r="I56" s="424"/>
      <c r="J56" s="311" t="str">
        <f>VLOOKUP(A56,MATERIALES!A10:D648,2,FALSE)</f>
        <v>gal</v>
      </c>
      <c r="K56" s="435">
        <v>5.0000000000000001E-4</v>
      </c>
      <c r="L56" s="420"/>
      <c r="M56" s="401">
        <f>VLOOKUP(A56,MATERIALES!A8:D401,4,FALSE)</f>
        <v>45787.646222060837</v>
      </c>
      <c r="N56" s="271">
        <f t="shared" si="1"/>
        <v>22.893823111030418</v>
      </c>
    </row>
    <row r="57" spans="1:14">
      <c r="A57" s="163" t="s">
        <v>607</v>
      </c>
      <c r="B57" s="43" t="str">
        <f>VLOOKUP(A57,MATERIALES!A9:D373,3,FALSE)</f>
        <v xml:space="preserve">Pintura acrílica, esmalte o similar </v>
      </c>
      <c r="C57" s="424"/>
      <c r="D57" s="424"/>
      <c r="E57" s="424"/>
      <c r="F57" s="424"/>
      <c r="G57" s="424"/>
      <c r="H57" s="424"/>
      <c r="I57" s="424"/>
      <c r="J57" s="311" t="str">
        <f>VLOOKUP(A57,MATERIALES!A11:D649,2,FALSE)</f>
        <v>gal</v>
      </c>
      <c r="K57" s="396">
        <v>1E-3</v>
      </c>
      <c r="L57" s="420"/>
      <c r="M57" s="401">
        <f>VLOOKUP(A57,MATERIALES!A9:D402,4,FALSE)</f>
        <v>63926.020713014055</v>
      </c>
      <c r="N57" s="271">
        <f t="shared" si="1"/>
        <v>63.926020713014054</v>
      </c>
    </row>
    <row r="58" spans="1:14" ht="15.75" thickBot="1">
      <c r="A58" t="s">
        <v>840</v>
      </c>
      <c r="B58" s="43" t="str">
        <f>VLOOKUP(A58,MATERIALES!A10:D373,3,FALSE)</f>
        <v>Disolvente para pintura (TINNER)</v>
      </c>
      <c r="C58" s="309"/>
      <c r="D58" s="309"/>
      <c r="E58" s="309"/>
      <c r="F58" s="309"/>
      <c r="G58" s="309"/>
      <c r="H58" s="309"/>
      <c r="I58" s="309"/>
      <c r="J58" s="432" t="str">
        <f>VLOOKUP(A58,MATERIALES!A11:D650,2,FALSE)</f>
        <v>gal</v>
      </c>
      <c r="K58" s="126">
        <v>1E-3</v>
      </c>
      <c r="L58" s="324"/>
      <c r="M58" s="401">
        <f>VLOOKUP(A58,MATERIALES!A10:D403,4,FALSE)</f>
        <v>28780.806196723956</v>
      </c>
      <c r="N58" s="271">
        <f t="shared" si="1"/>
        <v>28.780806196723955</v>
      </c>
    </row>
    <row r="59" spans="1:14" ht="15.75" thickBot="1">
      <c r="B59" s="829" t="s">
        <v>953</v>
      </c>
      <c r="C59" s="830"/>
      <c r="D59" s="830"/>
      <c r="E59" s="830"/>
      <c r="F59" s="830"/>
      <c r="G59" s="830"/>
      <c r="H59" s="830"/>
      <c r="I59" s="830"/>
      <c r="J59" s="830"/>
      <c r="K59" s="830"/>
      <c r="L59" s="830"/>
      <c r="M59" s="831"/>
      <c r="N59" s="393">
        <f>SUM(N51:N58)</f>
        <v>604.47802705200968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15" t="s">
        <v>961</v>
      </c>
      <c r="M63" s="894"/>
      <c r="N63" s="76" t="s">
        <v>951</v>
      </c>
    </row>
    <row r="64" spans="1:14">
      <c r="B64" s="46"/>
      <c r="C64" s="316"/>
      <c r="D64" s="316"/>
      <c r="E64" s="316"/>
      <c r="F64" s="316"/>
      <c r="G64" s="316"/>
      <c r="H64" s="310"/>
      <c r="I64" s="278"/>
      <c r="J64" s="285"/>
      <c r="K64" s="278"/>
      <c r="L64" s="916"/>
      <c r="M64" s="917"/>
      <c r="N64" s="286"/>
    </row>
    <row r="65" spans="1:15">
      <c r="B65" s="46"/>
      <c r="C65" s="47"/>
      <c r="D65" s="47"/>
      <c r="E65" s="47"/>
      <c r="F65" s="47"/>
      <c r="G65" s="47"/>
      <c r="H65" s="310"/>
      <c r="I65" s="278"/>
      <c r="J65" s="285"/>
      <c r="K65" s="278"/>
      <c r="L65" s="916"/>
      <c r="M65" s="917"/>
      <c r="N65" s="286"/>
    </row>
    <row r="66" spans="1:15">
      <c r="B66" s="46"/>
      <c r="C66" s="47"/>
      <c r="D66" s="47"/>
      <c r="E66" s="47"/>
      <c r="F66" s="47"/>
      <c r="G66" s="47"/>
      <c r="H66" s="310"/>
      <c r="I66" s="278"/>
      <c r="J66" s="285"/>
      <c r="K66" s="278"/>
      <c r="L66" s="916"/>
      <c r="M66" s="917"/>
      <c r="N66" s="286"/>
    </row>
    <row r="67" spans="1:15">
      <c r="B67" s="46"/>
      <c r="C67" s="47"/>
      <c r="D67" s="47"/>
      <c r="E67" s="47"/>
      <c r="F67" s="47"/>
      <c r="G67" s="47"/>
      <c r="H67" s="310"/>
      <c r="I67" s="278"/>
      <c r="J67" s="285"/>
      <c r="K67" s="278"/>
      <c r="L67" s="916"/>
      <c r="M67" s="917"/>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907"/>
      <c r="M69" s="908"/>
      <c r="N69" s="127"/>
    </row>
    <row r="70" spans="1:15" ht="15.75" thickBot="1">
      <c r="B70" s="918" t="s">
        <v>953</v>
      </c>
      <c r="C70" s="872"/>
      <c r="D70" s="872"/>
      <c r="E70" s="872"/>
      <c r="F70" s="872"/>
      <c r="G70" s="872"/>
      <c r="H70" s="872"/>
      <c r="I70" s="872"/>
      <c r="J70" s="872"/>
      <c r="K70" s="872"/>
      <c r="L70" s="872"/>
      <c r="M70" s="873"/>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8" t="s">
        <v>963</v>
      </c>
      <c r="C74" s="869"/>
      <c r="D74" s="869"/>
      <c r="E74" s="869"/>
      <c r="F74" s="869"/>
      <c r="G74" s="869"/>
      <c r="H74" s="869"/>
      <c r="I74" s="73" t="s">
        <v>964</v>
      </c>
      <c r="J74" s="75" t="s">
        <v>1410</v>
      </c>
      <c r="K74" s="74" t="s">
        <v>966</v>
      </c>
      <c r="L74" s="870" t="s">
        <v>950</v>
      </c>
      <c r="M74" s="871"/>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101498.09999999999</v>
      </c>
      <c r="J77" s="292">
        <v>185</v>
      </c>
      <c r="K77" s="293">
        <f>VLOOKUP(A77,'MANO DE OBRA'!A9:D101,4,FALSE)</f>
        <v>187771.48499999999</v>
      </c>
      <c r="L77" s="50"/>
      <c r="M77" s="433">
        <v>320</v>
      </c>
      <c r="N77" s="394">
        <f>K77/M77</f>
        <v>586.78589062499998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3"/>
      <c r="N79" s="394"/>
    </row>
    <row r="80" spans="1:15" ht="15.75" thickBot="1">
      <c r="B80" s="905"/>
      <c r="C80" s="906"/>
      <c r="D80" s="906"/>
      <c r="E80" s="906"/>
      <c r="F80" s="906"/>
      <c r="G80" s="906"/>
      <c r="H80" s="906"/>
      <c r="I80" s="469"/>
      <c r="J80" s="470"/>
      <c r="K80" s="473"/>
      <c r="L80" s="474"/>
      <c r="M80" s="475"/>
      <c r="N80" s="394"/>
    </row>
    <row r="81" spans="1:14" ht="15.75" thickBot="1">
      <c r="B81" s="918" t="s">
        <v>953</v>
      </c>
      <c r="C81" s="872"/>
      <c r="D81" s="872"/>
      <c r="E81" s="872"/>
      <c r="F81" s="872"/>
      <c r="G81" s="872"/>
      <c r="H81" s="872"/>
      <c r="I81" s="872"/>
      <c r="J81" s="872"/>
      <c r="K81" s="872"/>
      <c r="L81" s="872"/>
      <c r="M81" s="873"/>
      <c r="N81" s="300">
        <f>SUM(N75:N80)</f>
        <v>2095.3877274730039</v>
      </c>
    </row>
    <row r="82" spans="1:14" ht="15.75" thickBot="1">
      <c r="B82" s="33"/>
      <c r="C82" s="34"/>
      <c r="D82" s="34"/>
      <c r="E82" s="34"/>
      <c r="F82" s="34"/>
      <c r="G82" s="34"/>
      <c r="H82" s="34"/>
      <c r="I82" s="34"/>
      <c r="J82" s="34"/>
      <c r="K82" s="34"/>
      <c r="L82" s="34"/>
      <c r="M82" s="34"/>
      <c r="N82" s="35"/>
    </row>
    <row r="83" spans="1:14" ht="15.75" thickBot="1">
      <c r="B83" s="829" t="s">
        <v>967</v>
      </c>
      <c r="C83" s="830"/>
      <c r="D83" s="830"/>
      <c r="E83" s="830"/>
      <c r="F83" s="830"/>
      <c r="G83" s="830"/>
      <c r="H83" s="830"/>
      <c r="I83" s="830"/>
      <c r="J83" s="830"/>
      <c r="K83" s="830"/>
      <c r="L83" s="830"/>
      <c r="M83" s="831"/>
      <c r="N83" s="99">
        <f>N46+N59+N70+N81</f>
        <v>3428.0949210417775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4" t="s">
        <v>969</v>
      </c>
      <c r="C87" s="875"/>
      <c r="D87" s="875"/>
      <c r="E87" s="875"/>
      <c r="F87" s="875"/>
      <c r="G87" s="875"/>
      <c r="H87" s="875"/>
      <c r="I87" s="313"/>
      <c r="J87" s="333"/>
      <c r="K87" s="301" t="s">
        <v>970</v>
      </c>
      <c r="L87" s="876" t="s">
        <v>971</v>
      </c>
      <c r="M87" s="877"/>
      <c r="N87" s="302"/>
    </row>
    <row r="88" spans="1:14">
      <c r="B88" s="862" t="s">
        <v>972</v>
      </c>
      <c r="C88" s="863"/>
      <c r="D88" s="863"/>
      <c r="E88" s="863"/>
      <c r="F88" s="863"/>
      <c r="G88" s="863"/>
      <c r="H88" s="863"/>
      <c r="I88" s="87"/>
      <c r="J88" s="88"/>
      <c r="K88" s="303">
        <v>0.2</v>
      </c>
      <c r="L88" s="864">
        <f>N83*K88</f>
        <v>685.61898420835553</v>
      </c>
      <c r="M88" s="865"/>
      <c r="N88" s="51"/>
    </row>
    <row r="89" spans="1:14">
      <c r="B89" s="89" t="s">
        <v>973</v>
      </c>
      <c r="C89" s="90"/>
      <c r="D89" s="90"/>
      <c r="E89" s="90"/>
      <c r="F89" s="90"/>
      <c r="G89" s="90"/>
      <c r="H89" s="90"/>
      <c r="I89" s="87"/>
      <c r="J89" s="88"/>
      <c r="K89" s="303">
        <v>0.05</v>
      </c>
      <c r="L89" s="864">
        <f>N83*K89</f>
        <v>171.40474605208888</v>
      </c>
      <c r="M89" s="865"/>
      <c r="N89" s="51"/>
    </row>
    <row r="90" spans="1:14" ht="15.75" thickBot="1">
      <c r="B90" s="91" t="s">
        <v>974</v>
      </c>
      <c r="C90" s="92"/>
      <c r="D90" s="92"/>
      <c r="E90" s="92"/>
      <c r="F90" s="92"/>
      <c r="G90" s="92"/>
      <c r="H90" s="92"/>
      <c r="I90" s="93"/>
      <c r="J90" s="94"/>
      <c r="K90" s="304">
        <v>0.05</v>
      </c>
      <c r="L90" s="866">
        <f>N83*K90</f>
        <v>171.40474605208888</v>
      </c>
      <c r="M90" s="867"/>
      <c r="N90" s="51"/>
    </row>
    <row r="91" spans="1:14" ht="15.75" thickBot="1">
      <c r="B91" s="829" t="s">
        <v>953</v>
      </c>
      <c r="C91" s="830"/>
      <c r="D91" s="830"/>
      <c r="E91" s="830"/>
      <c r="F91" s="830"/>
      <c r="G91" s="830"/>
      <c r="H91" s="830"/>
      <c r="I91" s="830"/>
      <c r="J91" s="830"/>
      <c r="K91" s="830"/>
      <c r="L91" s="830"/>
      <c r="M91" s="831"/>
      <c r="N91" s="52">
        <f>L88+L89+L90</f>
        <v>1028.4284763125333</v>
      </c>
    </row>
    <row r="92" spans="1:14" ht="15.75" thickBot="1">
      <c r="B92" s="33"/>
      <c r="C92" s="34"/>
      <c r="D92" s="34"/>
      <c r="E92" s="34"/>
      <c r="F92" s="34"/>
      <c r="G92" s="34"/>
      <c r="H92" s="34"/>
      <c r="I92" s="34"/>
      <c r="J92" s="34"/>
      <c r="K92" s="34"/>
      <c r="L92" s="34"/>
      <c r="M92" s="34"/>
      <c r="N92" s="35"/>
    </row>
    <row r="93" spans="1:14" ht="15.75" thickBot="1">
      <c r="A93" t="s">
        <v>2016</v>
      </c>
      <c r="B93" s="829" t="s">
        <v>975</v>
      </c>
      <c r="C93" s="830"/>
      <c r="D93" s="830"/>
      <c r="E93" s="830"/>
      <c r="F93" s="830"/>
      <c r="G93" s="830"/>
      <c r="H93" s="830"/>
      <c r="I93" s="830"/>
      <c r="J93" s="830"/>
      <c r="K93" s="830"/>
      <c r="L93" s="830"/>
      <c r="M93" s="831"/>
      <c r="N93" s="187">
        <f>N83+N91</f>
        <v>4456.5233973543109</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73" t="s">
        <v>2218</v>
      </c>
      <c r="C110" s="974"/>
      <c r="D110" s="974"/>
      <c r="E110" s="974"/>
      <c r="F110" s="974"/>
      <c r="G110" s="974"/>
      <c r="H110" s="974"/>
      <c r="I110" s="974"/>
      <c r="J110" s="974"/>
      <c r="K110" s="974"/>
      <c r="L110" s="974"/>
      <c r="M110" s="974"/>
      <c r="N110" s="975"/>
    </row>
    <row r="111" spans="2:14" ht="15" customHeight="1">
      <c r="B111" s="973"/>
      <c r="C111" s="974"/>
      <c r="D111" s="974"/>
      <c r="E111" s="974"/>
      <c r="F111" s="974"/>
      <c r="G111" s="974"/>
      <c r="H111" s="974"/>
      <c r="I111" s="974"/>
      <c r="J111" s="974"/>
      <c r="K111" s="974"/>
      <c r="L111" s="974"/>
      <c r="M111" s="974"/>
      <c r="N111" s="975"/>
    </row>
    <row r="112" spans="2:14" ht="30" customHeight="1">
      <c r="B112" s="976" t="s">
        <v>2219</v>
      </c>
      <c r="C112" s="977"/>
      <c r="D112" s="977"/>
      <c r="E112" s="977"/>
      <c r="F112" s="977"/>
      <c r="G112" s="977"/>
      <c r="H112" s="977"/>
      <c r="I112" s="977"/>
      <c r="J112" s="977"/>
      <c r="K112" s="977"/>
      <c r="L112" s="977"/>
      <c r="M112" s="977"/>
      <c r="N112" s="978"/>
    </row>
    <row r="113" spans="2:14">
      <c r="B113" s="976"/>
      <c r="C113" s="977"/>
      <c r="D113" s="977"/>
      <c r="E113" s="977"/>
      <c r="F113" s="977"/>
      <c r="G113" s="977"/>
      <c r="H113" s="977"/>
      <c r="I113" s="977"/>
      <c r="J113" s="977"/>
      <c r="K113" s="977"/>
      <c r="L113" s="977"/>
      <c r="M113" s="977"/>
      <c r="N113" s="97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9"/>
      <c r="K123" s="979"/>
      <c r="L123" s="979"/>
      <c r="M123" s="979"/>
      <c r="N123" s="980"/>
    </row>
    <row r="124" spans="2:14" ht="15.75" thickBot="1">
      <c r="B124" s="418" t="s">
        <v>2221</v>
      </c>
      <c r="C124" s="419"/>
      <c r="D124" s="419"/>
      <c r="E124" s="258"/>
      <c r="F124" s="258"/>
      <c r="G124" s="258"/>
      <c r="H124" s="258"/>
      <c r="I124" s="258"/>
      <c r="J124" s="981"/>
      <c r="K124" s="981"/>
      <c r="L124" s="981"/>
      <c r="M124" s="981"/>
      <c r="N124" s="982"/>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42.75" customHeight="1" thickBot="1">
      <c r="A31" t="s">
        <v>1845</v>
      </c>
      <c r="B31" s="80" t="s">
        <v>1128</v>
      </c>
      <c r="C31" s="971" t="s">
        <v>2132</v>
      </c>
      <c r="D31" s="972"/>
      <c r="E31" s="972"/>
      <c r="F31" s="972"/>
      <c r="G31" s="972"/>
      <c r="H31" s="972"/>
      <c r="I31" s="972"/>
      <c r="J31" s="972"/>
      <c r="K31" s="467"/>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188</v>
      </c>
      <c r="B36" s="878" t="str">
        <f>VLOOKUP(A36,EQUIPOS!A6:D154,3,FALSE)</f>
        <v>Diferencial</v>
      </c>
      <c r="C36" s="879"/>
      <c r="D36" s="879"/>
      <c r="E36" s="879"/>
      <c r="F36" s="879"/>
      <c r="G36" s="879"/>
      <c r="H36" s="880"/>
      <c r="I36" s="266"/>
      <c r="J36" s="267"/>
      <c r="K36" s="268">
        <f>VLOOKUP(A36,EQUIPOS!A6:D163,4,FALSE)</f>
        <v>3100.5685601707028</v>
      </c>
      <c r="L36" s="269"/>
      <c r="M36" s="335">
        <v>4</v>
      </c>
      <c r="N36" s="271">
        <f>K36/M36</f>
        <v>775.14214004267569</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N75*M41</f>
        <v>1115.7756987950249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1890.9178388377006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0.01</v>
      </c>
      <c r="L48" s="266"/>
      <c r="M48" s="401">
        <f>VLOOKUP(A48,MATERIALES!A5:D396,4,FALSE)</f>
        <v>370126.28799383767</v>
      </c>
      <c r="N48" s="271">
        <f>K48*M48</f>
        <v>3701.262879938377</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143587.33293907045</v>
      </c>
      <c r="N49" s="271">
        <f>K49*M49</f>
        <v>143587.33293907045</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0.36499999999999999</v>
      </c>
      <c r="L50" s="420"/>
      <c r="M50" s="401">
        <f>VLOOKUP(A50,MATERIALES!A6:D398,4,FALSE)</f>
        <v>362012.82965317491</v>
      </c>
      <c r="N50" s="271">
        <f>K50*M50</f>
        <v>132134.68282340883</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279423.27864241763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916">
        <f>VLOOKUP(A58,TRANSPORTE!A1:D117,4,FALSE)</f>
        <v>144.45959348519261</v>
      </c>
      <c r="M58" s="917"/>
      <c r="N58" s="286">
        <f>K58*L58</f>
        <v>40.448686175853936</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308"/>
      <c r="C63" s="309"/>
      <c r="D63" s="309"/>
      <c r="E63" s="309"/>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f>
        <v>40.448686175853936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32</v>
      </c>
      <c r="N69" s="394">
        <f>K69/M69</f>
        <v>7823.8118749999994</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11157.756987950248</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292512.40215538145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58502.480431076292</v>
      </c>
      <c r="M82" s="865"/>
      <c r="N82" s="51"/>
    </row>
    <row r="83" spans="1:14">
      <c r="B83" s="89" t="s">
        <v>973</v>
      </c>
      <c r="C83" s="90"/>
      <c r="D83" s="90"/>
      <c r="E83" s="90"/>
      <c r="F83" s="90"/>
      <c r="G83" s="90"/>
      <c r="H83" s="90"/>
      <c r="I83" s="87"/>
      <c r="J83" s="88"/>
      <c r="K83" s="303">
        <v>0.05</v>
      </c>
      <c r="L83" s="864">
        <f>N77*K83</f>
        <v>14625.620107769073</v>
      </c>
      <c r="M83" s="865"/>
      <c r="N83" s="51"/>
    </row>
    <row r="84" spans="1:14" ht="15.75" thickBot="1">
      <c r="B84" s="91" t="s">
        <v>974</v>
      </c>
      <c r="C84" s="92"/>
      <c r="D84" s="92"/>
      <c r="E84" s="92"/>
      <c r="F84" s="92"/>
      <c r="G84" s="92"/>
      <c r="H84" s="92"/>
      <c r="I84" s="93"/>
      <c r="J84" s="94"/>
      <c r="K84" s="304">
        <v>0.05</v>
      </c>
      <c r="L84" s="866">
        <f>N77*K84</f>
        <v>14625.620107769073</v>
      </c>
      <c r="M84" s="867"/>
      <c r="N84" s="51"/>
    </row>
    <row r="85" spans="1:14" ht="15.75" thickBot="1">
      <c r="B85" s="829" t="s">
        <v>953</v>
      </c>
      <c r="C85" s="830"/>
      <c r="D85" s="830"/>
      <c r="E85" s="830"/>
      <c r="F85" s="830"/>
      <c r="G85" s="830"/>
      <c r="H85" s="830"/>
      <c r="I85" s="830"/>
      <c r="J85" s="830"/>
      <c r="K85" s="830"/>
      <c r="L85" s="830"/>
      <c r="M85" s="831"/>
      <c r="N85" s="52">
        <f>L82+L83+L84</f>
        <v>87753.720646614442</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380266.12280199589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45" customHeight="1" thickBot="1">
      <c r="A31" t="s">
        <v>1845</v>
      </c>
      <c r="B31" s="80" t="s">
        <v>1129</v>
      </c>
      <c r="C31" s="992" t="s">
        <v>2133</v>
      </c>
      <c r="D31" s="993"/>
      <c r="E31" s="993"/>
      <c r="F31" s="993"/>
      <c r="G31" s="993"/>
      <c r="H31" s="993"/>
      <c r="I31" s="993"/>
      <c r="J31" s="993"/>
      <c r="K31" s="476"/>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188</v>
      </c>
      <c r="B36" s="878" t="str">
        <f>VLOOKUP(A36,EQUIPOS!A6:D154,3,FALSE)</f>
        <v>Diferencial</v>
      </c>
      <c r="C36" s="879"/>
      <c r="D36" s="879"/>
      <c r="E36" s="879"/>
      <c r="F36" s="879"/>
      <c r="G36" s="879"/>
      <c r="H36" s="880"/>
      <c r="I36" s="266"/>
      <c r="J36" s="267"/>
      <c r="K36" s="268">
        <f>VLOOKUP(A36,EQUIPOS!A6:D163,4,FALSE)</f>
        <v>3100.5685601707028</v>
      </c>
      <c r="L36" s="269"/>
      <c r="M36" s="440">
        <v>4</v>
      </c>
      <c r="N36" s="271">
        <f>K36/M36</f>
        <v>775.14214004267569</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N75*M41</f>
        <v>1115.7756987950249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1890.9178388377006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370126.28799383767</v>
      </c>
      <c r="N48" s="271">
        <f>K48*M48</f>
        <v>7402.5257598767539</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143587.33293907045</v>
      </c>
      <c r="N49" s="271">
        <f>K49*M49</f>
        <v>143587.33293907045</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0.46</v>
      </c>
      <c r="L50" s="420"/>
      <c r="M50" s="401">
        <f>VLOOKUP(A50,MATERIALES!A6:D398,4,FALSE)</f>
        <v>362012.82965317491</v>
      </c>
      <c r="N50" s="271">
        <f>K50*M50</f>
        <v>166525.90164046048</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317515.76033940772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916">
        <f>VLOOKUP(A58,TRANSPORTE!A1:D117,4,FALSE)</f>
        <v>144.45959348519261</v>
      </c>
      <c r="M58" s="917"/>
      <c r="N58" s="286">
        <f>K58*L58</f>
        <v>40.448686175853936</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f>
        <v>40.448686175853936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32</v>
      </c>
      <c r="N69" s="394">
        <f>K69/M69</f>
        <v>7823.8118749999994</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11157.756987950248</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330604.88385237154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66120.976770474314</v>
      </c>
      <c r="M82" s="865"/>
      <c r="N82" s="51"/>
    </row>
    <row r="83" spans="1:14">
      <c r="B83" s="89" t="s">
        <v>973</v>
      </c>
      <c r="C83" s="90"/>
      <c r="D83" s="90"/>
      <c r="E83" s="90"/>
      <c r="F83" s="90"/>
      <c r="G83" s="90"/>
      <c r="H83" s="90"/>
      <c r="I83" s="87"/>
      <c r="J83" s="88"/>
      <c r="K83" s="303">
        <v>0.05</v>
      </c>
      <c r="L83" s="864">
        <f>N77*K83</f>
        <v>16530.244192618578</v>
      </c>
      <c r="M83" s="865"/>
      <c r="N83" s="51"/>
    </row>
    <row r="84" spans="1:14" ht="15.75" thickBot="1">
      <c r="B84" s="91" t="s">
        <v>974</v>
      </c>
      <c r="C84" s="92"/>
      <c r="D84" s="92"/>
      <c r="E84" s="92"/>
      <c r="F84" s="92"/>
      <c r="G84" s="92"/>
      <c r="H84" s="92"/>
      <c r="I84" s="93"/>
      <c r="J84" s="94"/>
      <c r="K84" s="304">
        <v>0.05</v>
      </c>
      <c r="L84" s="866">
        <f>N77*K84</f>
        <v>16530.244192618578</v>
      </c>
      <c r="M84" s="867"/>
      <c r="N84" s="51"/>
    </row>
    <row r="85" spans="1:14" ht="15.75" thickBot="1">
      <c r="B85" s="829" t="s">
        <v>953</v>
      </c>
      <c r="C85" s="830"/>
      <c r="D85" s="830"/>
      <c r="E85" s="830"/>
      <c r="F85" s="830"/>
      <c r="G85" s="830"/>
      <c r="H85" s="830"/>
      <c r="I85" s="830"/>
      <c r="J85" s="830"/>
      <c r="K85" s="830"/>
      <c r="L85" s="830"/>
      <c r="M85" s="831"/>
      <c r="N85" s="52">
        <f>L82+L83+L84</f>
        <v>99181.465155711485</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429786.34900808299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1677</v>
      </c>
      <c r="C31" s="81" t="s">
        <v>2134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310</v>
      </c>
      <c r="B36" s="878" t="str">
        <f>VLOOKUP(A36,EQUIPOS!A6:D154,3,FALSE)</f>
        <v>Retroexcavadora A25C</v>
      </c>
      <c r="C36" s="879"/>
      <c r="D36" s="879"/>
      <c r="E36" s="879"/>
      <c r="F36" s="879"/>
      <c r="G36" s="879"/>
      <c r="H36" s="880"/>
      <c r="I36" s="266"/>
      <c r="J36" s="267"/>
      <c r="K36" s="268">
        <f>VLOOKUP(A36,EQUIPOS!A6:D163,4,FALSE)</f>
        <v>197687.25719209178</v>
      </c>
      <c r="L36" s="269"/>
      <c r="M36" s="335">
        <v>3</v>
      </c>
      <c r="N36" s="271">
        <f>K36/M36</f>
        <v>65895.752397363933</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N75*M41</f>
        <v>1487.7009317267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67383.453329090626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370126.28799383767</v>
      </c>
      <c r="N48" s="271">
        <f>K48*M48</f>
        <v>7402.5257598767539</v>
      </c>
    </row>
    <row r="49" spans="1:14">
      <c r="A49" s="163" t="s">
        <v>548</v>
      </c>
      <c r="B49" s="43" t="str">
        <f>VLOOKUP(A49,MATERIALES!A6:D373,3,FALSE)</f>
        <v>Material para solado y atraque</v>
      </c>
      <c r="C49" s="424"/>
      <c r="D49" s="424"/>
      <c r="E49" s="424"/>
      <c r="F49" s="424"/>
      <c r="G49" s="424"/>
      <c r="H49" s="424"/>
      <c r="I49" s="424"/>
      <c r="J49" s="311" t="str">
        <f>VLOOKUP(A49,MATERIALES!A5:D641,2,FALSE)</f>
        <v>m3</v>
      </c>
      <c r="K49" s="396">
        <v>0.46</v>
      </c>
      <c r="L49" s="420"/>
      <c r="M49" s="401">
        <f>VLOOKUP(A49,MATERIALES!A6:D397,4,FALSE)</f>
        <v>35812.896757991068</v>
      </c>
      <c r="N49" s="271">
        <f>K49*M49</f>
        <v>16473.932508675891</v>
      </c>
    </row>
    <row r="50" spans="1:14">
      <c r="A50" s="163" t="s">
        <v>714</v>
      </c>
      <c r="B50" s="43" t="str">
        <f>VLOOKUP(A50,MATERIALES!A6:D373,3,FALSE)</f>
        <v>Tubo concreto reforzado 900mm (tipo 1)</v>
      </c>
      <c r="C50" s="424"/>
      <c r="D50" s="424"/>
      <c r="E50" s="424"/>
      <c r="F50" s="424"/>
      <c r="G50" s="424"/>
      <c r="H50" s="424"/>
      <c r="I50" s="424"/>
      <c r="J50" s="311" t="str">
        <f>VLOOKUP(A50,MATERIALES!A6:D642,2,FALSE)</f>
        <v>m</v>
      </c>
      <c r="K50" s="396">
        <v>1</v>
      </c>
      <c r="L50" s="420"/>
      <c r="M50" s="401">
        <f>VLOOKUP(A50,MATERIALES!A6:D398,4,FALSE)</f>
        <v>418787.06146375806</v>
      </c>
      <c r="N50" s="271">
        <f>K50*M50</f>
        <v>418787.06146375806</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442663.51973231073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916">
        <f>VLOOKUP(A58,TRANSPORTE!A1:D117,4,FALSE)</f>
        <v>144.45959348519261</v>
      </c>
      <c r="M58" s="917"/>
      <c r="N58" s="286">
        <f>K58*L58</f>
        <v>40.448686175853936</v>
      </c>
    </row>
    <row r="59" spans="1:14">
      <c r="A59" t="s">
        <v>1323</v>
      </c>
      <c r="B59" s="46" t="str">
        <f>VLOOKUP(A59,TRANSPORTE!A1:D117,3,FALSE)</f>
        <v>Transporte de Material de Solado y Atraque Tubería de Concreto Reforzado</v>
      </c>
      <c r="C59" s="47"/>
      <c r="D59" s="47"/>
      <c r="E59" s="47"/>
      <c r="F59" s="47"/>
      <c r="G59" s="47"/>
      <c r="H59" s="310" t="s">
        <v>339</v>
      </c>
      <c r="I59" s="278">
        <v>0.46</v>
      </c>
      <c r="J59" s="285">
        <v>1</v>
      </c>
      <c r="K59" s="278">
        <f>I59*J59</f>
        <v>0.46</v>
      </c>
      <c r="L59" s="916">
        <f>VLOOKUP(A59,TRANSPORTE!A1:D117,4,FALSE)</f>
        <v>1417.5203733168512</v>
      </c>
      <c r="M59" s="917"/>
      <c r="N59" s="286">
        <f>K59*L59</f>
        <v>652.05937172575159</v>
      </c>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308"/>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692.50805790160553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24</v>
      </c>
      <c r="N69" s="394">
        <f>K69/M69</f>
        <v>10431.749166666666</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24</v>
      </c>
      <c r="N70" s="394">
        <f>K70/M70</f>
        <v>4445.260150600333</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127"/>
    </row>
    <row r="75" spans="1:15" ht="15.75" thickBot="1">
      <c r="B75" s="918" t="s">
        <v>953</v>
      </c>
      <c r="C75" s="872"/>
      <c r="D75" s="872"/>
      <c r="E75" s="872"/>
      <c r="F75" s="872"/>
      <c r="G75" s="872"/>
      <c r="H75" s="872"/>
      <c r="I75" s="872"/>
      <c r="J75" s="872"/>
      <c r="K75" s="872"/>
      <c r="L75" s="872"/>
      <c r="M75" s="873"/>
      <c r="N75" s="459">
        <f>SUM(N69:N74)</f>
        <v>14877.009317266999</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525616.4904365699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105123.29808731399</v>
      </c>
      <c r="M82" s="865"/>
      <c r="N82" s="51"/>
    </row>
    <row r="83" spans="1:14">
      <c r="B83" s="89" t="s">
        <v>973</v>
      </c>
      <c r="C83" s="90"/>
      <c r="D83" s="90"/>
      <c r="E83" s="90"/>
      <c r="F83" s="90"/>
      <c r="G83" s="90"/>
      <c r="H83" s="90"/>
      <c r="I83" s="87"/>
      <c r="J83" s="88"/>
      <c r="K83" s="303">
        <v>0.05</v>
      </c>
      <c r="L83" s="864">
        <f>N77*K83</f>
        <v>26280.824521828497</v>
      </c>
      <c r="M83" s="865"/>
      <c r="N83" s="51"/>
    </row>
    <row r="84" spans="1:14" ht="15.75" thickBot="1">
      <c r="B84" s="91" t="s">
        <v>974</v>
      </c>
      <c r="C84" s="92"/>
      <c r="D84" s="92"/>
      <c r="E84" s="92"/>
      <c r="F84" s="92"/>
      <c r="G84" s="92"/>
      <c r="H84" s="92"/>
      <c r="I84" s="93"/>
      <c r="J84" s="94"/>
      <c r="K84" s="304">
        <v>0.05</v>
      </c>
      <c r="L84" s="866">
        <f>N77*K84</f>
        <v>26280.824521828497</v>
      </c>
      <c r="M84" s="867"/>
      <c r="N84" s="51"/>
    </row>
    <row r="85" spans="1:14" ht="15.75" thickBot="1">
      <c r="B85" s="829" t="s">
        <v>953</v>
      </c>
      <c r="C85" s="830"/>
      <c r="D85" s="830"/>
      <c r="E85" s="830"/>
      <c r="F85" s="830"/>
      <c r="G85" s="830"/>
      <c r="H85" s="830"/>
      <c r="I85" s="830"/>
      <c r="J85" s="830"/>
      <c r="K85" s="830"/>
      <c r="L85" s="830"/>
      <c r="M85" s="831"/>
      <c r="N85" s="52">
        <f>L82+L83+L84</f>
        <v>157684.94713097098</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683301.43756754091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1130</v>
      </c>
      <c r="C31" s="81" t="s">
        <v>2136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160</v>
      </c>
      <c r="B36" s="878" t="str">
        <f>VLOOKUP(A36,EQUIPOS!A6:D154,3,FALSE)</f>
        <v>COMPACTADOR MANUAL VIBRATORIO (RANA) con motor de 6 HP</v>
      </c>
      <c r="C36" s="879"/>
      <c r="D36" s="879"/>
      <c r="E36" s="879"/>
      <c r="F36" s="879"/>
      <c r="G36" s="879"/>
      <c r="H36" s="880"/>
      <c r="I36" s="266"/>
      <c r="J36" s="267"/>
      <c r="K36" s="268">
        <f>VLOOKUP(A36,EQUIPOS!A6:D163,4,FALSE)</f>
        <v>8427.7199118733861</v>
      </c>
      <c r="L36" s="269"/>
      <c r="M36" s="335">
        <v>0.5</v>
      </c>
      <c r="N36" s="271">
        <f>K36/M36</f>
        <v>16855.439823746772</v>
      </c>
    </row>
    <row r="37" spans="1:14">
      <c r="A37" s="113" t="s">
        <v>320</v>
      </c>
      <c r="B37" s="878" t="str">
        <f>VLOOKUP(A37,EQUIPOS!A7:D154,3,FALSE)</f>
        <v>Retroexcavadora sobre llantas, motor 62HP, Profundidad de excavación de 5.41 metros.</v>
      </c>
      <c r="C37" s="879"/>
      <c r="D37" s="879"/>
      <c r="E37" s="879"/>
      <c r="F37" s="879"/>
      <c r="G37" s="879"/>
      <c r="H37" s="880"/>
      <c r="I37" s="420"/>
      <c r="J37" s="421"/>
      <c r="K37" s="268">
        <f>VLOOKUP(A37,EQUIPOS!A7:D164,4,FALSE)</f>
        <v>130057.4060474288</v>
      </c>
      <c r="L37" s="334"/>
      <c r="M37" s="335">
        <v>1.5</v>
      </c>
      <c r="N37" s="271">
        <f>K37/M37</f>
        <v>86704.937364952537</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N75*M41</f>
        <v>2975.4018634534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106535.77905215271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35812.896757991068</v>
      </c>
      <c r="N48" s="271">
        <f>K48*M48</f>
        <v>20771.480119634816</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202566.69728738698</v>
      </c>
      <c r="N49" s="271">
        <f>K49*M49</f>
        <v>202566.69728738698</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223338.17740702181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916">
        <f>VLOOKUP(A58,TRANSPORTE!A1:D117,4,FALSE)</f>
        <v>1393.0032228929288</v>
      </c>
      <c r="M58" s="917"/>
      <c r="N58" s="286">
        <f>K58*L58</f>
        <v>1393.0032228929288</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916">
        <f>VLOOKUP(A59,TRANSPORTE!A1:D117,4,FALSE)</f>
        <v>1417.5203733168512</v>
      </c>
      <c r="M59" s="917"/>
      <c r="N59" s="286">
        <f>K59*L59</f>
        <v>822.16181652377361</v>
      </c>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f>
        <v>2215.1650394167023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12</v>
      </c>
      <c r="N69" s="394">
        <f>K69/M69</f>
        <v>20863.498333333333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29754.018634533997</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361843.14013312518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72368.62802662504</v>
      </c>
      <c r="M82" s="865"/>
      <c r="N82" s="51"/>
    </row>
    <row r="83" spans="1:14">
      <c r="B83" s="89" t="s">
        <v>973</v>
      </c>
      <c r="C83" s="90"/>
      <c r="D83" s="90"/>
      <c r="E83" s="90"/>
      <c r="F83" s="90"/>
      <c r="G83" s="90"/>
      <c r="H83" s="90"/>
      <c r="I83" s="87"/>
      <c r="J83" s="88"/>
      <c r="K83" s="303">
        <v>0.05</v>
      </c>
      <c r="L83" s="864">
        <f>N77*K83</f>
        <v>18092.15700665626</v>
      </c>
      <c r="M83" s="865"/>
      <c r="N83" s="51"/>
    </row>
    <row r="84" spans="1:14" ht="15.75" thickBot="1">
      <c r="B84" s="91" t="s">
        <v>974</v>
      </c>
      <c r="C84" s="92"/>
      <c r="D84" s="92"/>
      <c r="E84" s="92"/>
      <c r="F84" s="92"/>
      <c r="G84" s="92"/>
      <c r="H84" s="92"/>
      <c r="I84" s="93"/>
      <c r="J84" s="94"/>
      <c r="K84" s="304">
        <v>0.05</v>
      </c>
      <c r="L84" s="866">
        <f>N77*K84</f>
        <v>18092.15700665626</v>
      </c>
      <c r="M84" s="867"/>
      <c r="N84" s="51"/>
    </row>
    <row r="85" spans="1:14" ht="15.75" thickBot="1">
      <c r="B85" s="829" t="s">
        <v>953</v>
      </c>
      <c r="C85" s="830"/>
      <c r="D85" s="830"/>
      <c r="E85" s="830"/>
      <c r="F85" s="830"/>
      <c r="G85" s="830"/>
      <c r="H85" s="830"/>
      <c r="I85" s="830"/>
      <c r="J85" s="830"/>
      <c r="K85" s="830"/>
      <c r="L85" s="830"/>
      <c r="M85" s="831"/>
      <c r="N85" s="52">
        <f>L82+L83+L84</f>
        <v>108552.94203993755</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470396.08217306272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1131</v>
      </c>
      <c r="C31" s="81" t="s">
        <v>2135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160</v>
      </c>
      <c r="B36" s="878" t="str">
        <f>VLOOKUP(A36,EQUIPOS!A6:D154,3,FALSE)</f>
        <v>COMPACTADOR MANUAL VIBRATORIO (RANA) con motor de 6 HP</v>
      </c>
      <c r="C36" s="879"/>
      <c r="D36" s="879"/>
      <c r="E36" s="879"/>
      <c r="F36" s="879"/>
      <c r="G36" s="879"/>
      <c r="H36" s="880"/>
      <c r="I36" s="266"/>
      <c r="J36" s="267"/>
      <c r="K36" s="268">
        <f>VLOOKUP(A36,EQUIPOS!A6:D163,4,FALSE)</f>
        <v>8427.7199118733861</v>
      </c>
      <c r="L36" s="269"/>
      <c r="M36" s="335">
        <v>0.5</v>
      </c>
      <c r="N36" s="271">
        <f>K36/M36</f>
        <v>16855.439823746772</v>
      </c>
    </row>
    <row r="37" spans="1:14">
      <c r="A37" s="113" t="s">
        <v>303</v>
      </c>
      <c r="B37" s="878" t="str">
        <f>VLOOKUP(A37,EQUIPOS!A7:D154,3,FALSE)</f>
        <v>Retrocargador, pala de 1,1 m3 de capacidad, profundidad de excavación de 4.400 mm y una altura de 5.680 mm</v>
      </c>
      <c r="C37" s="879"/>
      <c r="D37" s="879"/>
      <c r="E37" s="879"/>
      <c r="F37" s="879"/>
      <c r="G37" s="879"/>
      <c r="H37" s="880"/>
      <c r="I37" s="420"/>
      <c r="J37" s="421"/>
      <c r="K37" s="268">
        <f>VLOOKUP(A37,EQUIPOS!A7:D164,4,FALSE)</f>
        <v>124655.54892440571</v>
      </c>
      <c r="L37" s="334"/>
      <c r="M37" s="335">
        <v>1.5</v>
      </c>
      <c r="N37" s="271">
        <f>K37/M37</f>
        <v>83103.699282937145</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N75*M41</f>
        <v>2975.4018634534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102934.54097013731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35812.896757991068</v>
      </c>
      <c r="N48" s="271">
        <f>K48*M48</f>
        <v>20771.480119634816</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202566.69728738698</v>
      </c>
      <c r="N49" s="271">
        <f>K49*M49</f>
        <v>202566.69728738698</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223338.17740702181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916">
        <f>VLOOKUP(A58,TRANSPORTE!A1:D117,4,FALSE)</f>
        <v>1393.0032228929288</v>
      </c>
      <c r="M58" s="917"/>
      <c r="N58" s="286">
        <f>K58*L58</f>
        <v>1393.0032228929288</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916">
        <f>VLOOKUP(A59,TRANSPORTE!A1:D117,4,FALSE)</f>
        <v>1417.5203733168512</v>
      </c>
      <c r="M59" s="917"/>
      <c r="N59" s="286">
        <f>K59*L59</f>
        <v>822.16181652377361</v>
      </c>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2215.1650394167023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12</v>
      </c>
      <c r="N69" s="394">
        <f>K69/M69</f>
        <v>20863.498333333333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29754.018634533997</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358241.90205110976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71648.380410221958</v>
      </c>
      <c r="M82" s="865"/>
      <c r="N82" s="51"/>
    </row>
    <row r="83" spans="1:14">
      <c r="B83" s="89" t="s">
        <v>973</v>
      </c>
      <c r="C83" s="90"/>
      <c r="D83" s="90"/>
      <c r="E83" s="90"/>
      <c r="F83" s="90"/>
      <c r="G83" s="90"/>
      <c r="H83" s="90"/>
      <c r="I83" s="87"/>
      <c r="J83" s="88"/>
      <c r="K83" s="303">
        <v>0.05</v>
      </c>
      <c r="L83" s="864">
        <f>N77*K83</f>
        <v>17912.09510255549</v>
      </c>
      <c r="M83" s="865"/>
      <c r="N83" s="51"/>
    </row>
    <row r="84" spans="1:14" ht="15.75" thickBot="1">
      <c r="B84" s="91" t="s">
        <v>974</v>
      </c>
      <c r="C84" s="92"/>
      <c r="D84" s="92"/>
      <c r="E84" s="92"/>
      <c r="F84" s="92"/>
      <c r="G84" s="92"/>
      <c r="H84" s="92"/>
      <c r="I84" s="93"/>
      <c r="J84" s="94"/>
      <c r="K84" s="304">
        <v>0.05</v>
      </c>
      <c r="L84" s="866">
        <f>N77*K84</f>
        <v>17912.09510255549</v>
      </c>
      <c r="M84" s="867"/>
      <c r="N84" s="51"/>
    </row>
    <row r="85" spans="1:14" ht="15.75" thickBot="1">
      <c r="B85" s="829" t="s">
        <v>953</v>
      </c>
      <c r="C85" s="830"/>
      <c r="D85" s="830"/>
      <c r="E85" s="830"/>
      <c r="F85" s="830"/>
      <c r="G85" s="830"/>
      <c r="H85" s="830"/>
      <c r="I85" s="830"/>
      <c r="J85" s="830"/>
      <c r="K85" s="830"/>
      <c r="L85" s="830"/>
      <c r="M85" s="831"/>
      <c r="N85" s="52">
        <f>L82+L83+L84</f>
        <v>107472.57061533295</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465714.47266644274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1678</v>
      </c>
      <c r="C31" s="81" t="s">
        <v>1679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147.22886430720399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147.22886430720399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713</v>
      </c>
      <c r="B48" s="43" t="str">
        <f>VLOOKUP(A48,MATERIALES!A5:D373,3,FALSE)</f>
        <v>Tubería de Plástico</v>
      </c>
      <c r="C48" s="280"/>
      <c r="D48" s="280"/>
      <c r="E48" s="280"/>
      <c r="F48" s="280"/>
      <c r="G48" s="280"/>
      <c r="H48" s="280"/>
      <c r="I48" s="267"/>
      <c r="J48" s="223" t="str">
        <f>VLOOKUP(A48,MATERIALES!A4:D640,2,FALSE)</f>
        <v>m</v>
      </c>
      <c r="K48" s="281">
        <v>1</v>
      </c>
      <c r="L48" s="266"/>
      <c r="M48" s="401">
        <f>VLOOKUP(A48,MATERIALES!A5:D396,4,FALSE)</f>
        <v>18801.770797945312</v>
      </c>
      <c r="N48" s="271">
        <f>K48*M48</f>
        <v>18801.770797945312</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18801.770797945312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B58" s="46"/>
      <c r="C58" s="316"/>
      <c r="D58" s="316"/>
      <c r="E58" s="316"/>
      <c r="F58" s="316"/>
      <c r="G58" s="316"/>
      <c r="H58" s="310"/>
      <c r="I58" s="278"/>
      <c r="J58" s="285"/>
      <c r="K58" s="278"/>
      <c r="L58" s="916"/>
      <c r="M58" s="917"/>
      <c r="N58" s="286"/>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s="164"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3">
        <v>100</v>
      </c>
      <c r="N69" s="394">
        <f>K69/M69</f>
        <v>1877.7148499999998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2944.5772861440796</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21893.576948396592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4378.7153896793188</v>
      </c>
      <c r="M82" s="865"/>
      <c r="N82" s="51"/>
    </row>
    <row r="83" spans="1:14">
      <c r="B83" s="89" t="s">
        <v>973</v>
      </c>
      <c r="C83" s="90"/>
      <c r="D83" s="90"/>
      <c r="E83" s="90"/>
      <c r="F83" s="90"/>
      <c r="G83" s="90"/>
      <c r="H83" s="90"/>
      <c r="I83" s="87"/>
      <c r="J83" s="88"/>
      <c r="K83" s="303">
        <v>0.05</v>
      </c>
      <c r="L83" s="864">
        <f>N77*K83</f>
        <v>1094.6788474198297</v>
      </c>
      <c r="M83" s="865"/>
      <c r="N83" s="51"/>
    </row>
    <row r="84" spans="1:14" ht="15.75" thickBot="1">
      <c r="B84" s="91" t="s">
        <v>974</v>
      </c>
      <c r="C84" s="92"/>
      <c r="D84" s="92"/>
      <c r="E84" s="92"/>
      <c r="F84" s="92"/>
      <c r="G84" s="92"/>
      <c r="H84" s="92"/>
      <c r="I84" s="93"/>
      <c r="J84" s="94"/>
      <c r="K84" s="304">
        <v>0.05</v>
      </c>
      <c r="L84" s="866">
        <f>N77*K84</f>
        <v>1094.6788474198297</v>
      </c>
      <c r="M84" s="867"/>
      <c r="N84" s="51"/>
    </row>
    <row r="85" spans="1:14" ht="15.75" thickBot="1">
      <c r="B85" s="829" t="s">
        <v>953</v>
      </c>
      <c r="C85" s="830"/>
      <c r="D85" s="830"/>
      <c r="E85" s="830"/>
      <c r="F85" s="830"/>
      <c r="G85" s="830"/>
      <c r="H85" s="830"/>
      <c r="I85" s="830"/>
      <c r="J85" s="830"/>
      <c r="K85" s="830"/>
      <c r="L85" s="830"/>
      <c r="M85" s="831"/>
      <c r="N85" s="52">
        <f>L82+L83+L84</f>
        <v>6568.0730845189773</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28461.650032915568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994" t="s">
        <v>944</v>
      </c>
      <c r="D30" s="995"/>
      <c r="E30" s="995"/>
      <c r="F30" s="995"/>
      <c r="G30" s="995"/>
      <c r="H30" s="995"/>
      <c r="I30" s="995"/>
      <c r="J30" s="453"/>
      <c r="K30" s="306"/>
      <c r="L30" s="805" t="s">
        <v>945</v>
      </c>
      <c r="M30" s="806"/>
      <c r="N30" s="71" t="s">
        <v>946</v>
      </c>
    </row>
    <row r="31" spans="1:14" ht="30" customHeight="1" thickBot="1">
      <c r="A31" t="s">
        <v>1845</v>
      </c>
      <c r="B31" s="80" t="s">
        <v>1132</v>
      </c>
      <c r="C31" s="996" t="s">
        <v>2137</v>
      </c>
      <c r="D31" s="997"/>
      <c r="E31" s="997"/>
      <c r="F31" s="997"/>
      <c r="G31" s="997"/>
      <c r="H31" s="997"/>
      <c r="I31" s="997"/>
      <c r="J31" s="99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2231.5513975900499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2231.5513975900499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70083.131972542105</v>
      </c>
      <c r="N48" s="271">
        <f>K48*M48</f>
        <v>77091.445169796323</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8503.4200126684409</v>
      </c>
      <c r="N49" s="271">
        <f>K49*M49</f>
        <v>9778.9330145687054</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365381.07917340379</v>
      </c>
      <c r="N50" s="271">
        <f>K50*M50</f>
        <v>43845.729500808455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5371.9345136986603</v>
      </c>
      <c r="N51" s="271">
        <f>K51*M51</f>
        <v>10743.869027397321</v>
      </c>
    </row>
    <row r="52" spans="1:14" ht="15.75" thickBot="1">
      <c r="A52" t="s">
        <v>921</v>
      </c>
      <c r="B52" s="43" t="str">
        <f>VLOOKUP(A52,MATERIALES!A7:D373,3,FALSE)</f>
        <v>Malla para gaviones (2M3)</v>
      </c>
      <c r="C52" s="309"/>
      <c r="D52" s="309"/>
      <c r="E52" s="309"/>
      <c r="F52" s="309"/>
      <c r="G52" s="309"/>
      <c r="H52" s="309"/>
      <c r="I52" s="309"/>
      <c r="J52" s="432" t="str">
        <f>VLOOKUP(A52,MATERIALES!A6:D644,2,FALSE)</f>
        <v>u</v>
      </c>
      <c r="K52" s="126">
        <v>0.5</v>
      </c>
      <c r="L52" s="324"/>
      <c r="M52" s="401">
        <f>VLOOKUP(A52,MATERIALES!A7:D400,4,FALSE)</f>
        <v>58166.251179093371</v>
      </c>
      <c r="N52" s="271">
        <f>K52*M52</f>
        <v>29083.125589546686</v>
      </c>
    </row>
    <row r="53" spans="1:14" ht="15.75" thickBot="1">
      <c r="B53" s="829" t="s">
        <v>953</v>
      </c>
      <c r="C53" s="830"/>
      <c r="D53" s="830"/>
      <c r="E53" s="830"/>
      <c r="F53" s="830"/>
      <c r="G53" s="830"/>
      <c r="H53" s="830"/>
      <c r="I53" s="830"/>
      <c r="J53" s="830"/>
      <c r="K53" s="830"/>
      <c r="L53" s="830"/>
      <c r="M53" s="831"/>
      <c r="N53" s="393">
        <f>SUM(N48:N52)</f>
        <v>170543.10230211751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16">
        <f>VLOOKUP(A58,TRANSPORTE!A1:D117,4,FALSE)</f>
        <v>1417.5203733168512</v>
      </c>
      <c r="M58" s="917"/>
      <c r="N58" s="286">
        <f>K58*L58</f>
        <v>1559.2724106485364</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1559.2724106485364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8</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127"/>
    </row>
    <row r="75" spans="1:15" ht="15.75" thickBot="1">
      <c r="B75" s="918" t="s">
        <v>953</v>
      </c>
      <c r="C75" s="872"/>
      <c r="D75" s="872"/>
      <c r="E75" s="872"/>
      <c r="F75" s="872"/>
      <c r="G75" s="872"/>
      <c r="H75" s="872"/>
      <c r="I75" s="872"/>
      <c r="J75" s="872"/>
      <c r="K75" s="872"/>
      <c r="L75" s="872"/>
      <c r="M75" s="873"/>
      <c r="N75" s="459">
        <f>SUM(N69:N74)</f>
        <v>44631.027951800992</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218964.95406215708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43792.990812431417</v>
      </c>
      <c r="M82" s="865"/>
      <c r="N82" s="51"/>
    </row>
    <row r="83" spans="1:14">
      <c r="B83" s="89" t="s">
        <v>973</v>
      </c>
      <c r="C83" s="90"/>
      <c r="D83" s="90"/>
      <c r="E83" s="90"/>
      <c r="F83" s="90"/>
      <c r="G83" s="90"/>
      <c r="H83" s="90"/>
      <c r="I83" s="87"/>
      <c r="J83" s="88"/>
      <c r="K83" s="303">
        <v>0.05</v>
      </c>
      <c r="L83" s="864">
        <f>N77*K83</f>
        <v>10948.247703107854</v>
      </c>
      <c r="M83" s="865"/>
      <c r="N83" s="51"/>
    </row>
    <row r="84" spans="1:14" ht="15.75" thickBot="1">
      <c r="B84" s="91" t="s">
        <v>974</v>
      </c>
      <c r="C84" s="92"/>
      <c r="D84" s="92"/>
      <c r="E84" s="92"/>
      <c r="F84" s="92"/>
      <c r="G84" s="92"/>
      <c r="H84" s="92"/>
      <c r="I84" s="93"/>
      <c r="J84" s="94"/>
      <c r="K84" s="304">
        <v>0.05</v>
      </c>
      <c r="L84" s="866">
        <f>N77*K84</f>
        <v>10948.247703107854</v>
      </c>
      <c r="M84" s="867"/>
      <c r="N84" s="51"/>
    </row>
    <row r="85" spans="1:14" ht="15.75" thickBot="1">
      <c r="B85" s="829" t="s">
        <v>953</v>
      </c>
      <c r="C85" s="830"/>
      <c r="D85" s="830"/>
      <c r="E85" s="830"/>
      <c r="F85" s="830"/>
      <c r="G85" s="830"/>
      <c r="H85" s="830"/>
      <c r="I85" s="830"/>
      <c r="J85" s="830"/>
      <c r="K85" s="830"/>
      <c r="L85" s="830"/>
      <c r="M85" s="831"/>
      <c r="N85" s="52">
        <f>L82+L83+L84</f>
        <v>65689.486218647129</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284654.44028080418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994" t="s">
        <v>944</v>
      </c>
      <c r="D30" s="995"/>
      <c r="E30" s="995"/>
      <c r="F30" s="995"/>
      <c r="G30" s="995"/>
      <c r="H30" s="995"/>
      <c r="I30" s="995"/>
      <c r="J30" s="453"/>
      <c r="K30" s="306"/>
      <c r="L30" s="805" t="s">
        <v>945</v>
      </c>
      <c r="M30" s="806"/>
      <c r="N30" s="71" t="s">
        <v>946</v>
      </c>
    </row>
    <row r="31" spans="1:14" ht="27" customHeight="1" thickBot="1">
      <c r="A31" t="s">
        <v>1845</v>
      </c>
      <c r="B31" s="80" t="s">
        <v>1133</v>
      </c>
      <c r="C31" s="996" t="s">
        <v>2138</v>
      </c>
      <c r="D31" s="997"/>
      <c r="E31" s="997"/>
      <c r="F31" s="997"/>
      <c r="G31" s="997"/>
      <c r="H31" s="997"/>
      <c r="I31" s="997"/>
      <c r="J31" s="99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2231.5513975900499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2231.5513975900499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70083.131972542105</v>
      </c>
      <c r="N48" s="271">
        <f>K48*M48</f>
        <v>77091.445169796323</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8503.4200126684409</v>
      </c>
      <c r="N49" s="271">
        <f>K49*M49</f>
        <v>9778.9330145687054</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365381.07917340379</v>
      </c>
      <c r="N50" s="271">
        <f>K50*M50</f>
        <v>43845.729500808455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5371.9345136986603</v>
      </c>
      <c r="N51" s="271">
        <f>K51*M51</f>
        <v>10743.869027397321</v>
      </c>
    </row>
    <row r="52" spans="1:14" ht="15.75" thickBot="1">
      <c r="A52" t="s">
        <v>925</v>
      </c>
      <c r="B52" s="43" t="str">
        <f>VLOOKUP(A52,MATERIALES!A7:D373,3,FALSE)</f>
        <v>Malla Ciclónica Para Gaviones Galvanizada Aleación Zn-5A1-Mm Cal 12 (2M3)</v>
      </c>
      <c r="C52" s="309"/>
      <c r="D52" s="309"/>
      <c r="E52" s="309"/>
      <c r="F52" s="309"/>
      <c r="G52" s="309"/>
      <c r="H52" s="309"/>
      <c r="I52" s="309"/>
      <c r="J52" s="432" t="str">
        <f>VLOOKUP(A52,MATERIALES!A6:D644,2,FALSE)</f>
        <v>u</v>
      </c>
      <c r="K52" s="126">
        <v>0.5</v>
      </c>
      <c r="L52" s="324"/>
      <c r="M52" s="401">
        <f>VLOOKUP(A52,MATERIALES!A7:D400,4,FALSE)</f>
        <v>102547.99156046005</v>
      </c>
      <c r="N52" s="271">
        <f>K52*M52</f>
        <v>51273.995780230027</v>
      </c>
    </row>
    <row r="53" spans="1:14" ht="15.75" thickBot="1">
      <c r="B53" s="829" t="s">
        <v>953</v>
      </c>
      <c r="C53" s="830"/>
      <c r="D53" s="830"/>
      <c r="E53" s="830"/>
      <c r="F53" s="830"/>
      <c r="G53" s="830"/>
      <c r="H53" s="830"/>
      <c r="I53" s="830"/>
      <c r="J53" s="830"/>
      <c r="K53" s="830"/>
      <c r="L53" s="830"/>
      <c r="M53" s="831"/>
      <c r="N53" s="393">
        <f>SUM(N48:N52)</f>
        <v>192733.97249280085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16">
        <f>VLOOKUP(A58,TRANSPORTE!A1:D117,4,FALSE)</f>
        <v>1417.5203733168512</v>
      </c>
      <c r="M58" s="917"/>
      <c r="N58" s="286">
        <f>K58*L58</f>
        <v>1559.2724106485364</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1559.2724106485364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8</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44631.027951800992</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241155.82425284042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48231.164850568086</v>
      </c>
      <c r="M82" s="865"/>
      <c r="N82" s="51"/>
    </row>
    <row r="83" spans="1:14">
      <c r="B83" s="89" t="s">
        <v>973</v>
      </c>
      <c r="C83" s="90"/>
      <c r="D83" s="90"/>
      <c r="E83" s="90"/>
      <c r="F83" s="90"/>
      <c r="G83" s="90"/>
      <c r="H83" s="90"/>
      <c r="I83" s="87"/>
      <c r="J83" s="88"/>
      <c r="K83" s="303">
        <v>0.05</v>
      </c>
      <c r="L83" s="864">
        <f>N77*K83</f>
        <v>12057.791212642021</v>
      </c>
      <c r="M83" s="865"/>
      <c r="N83" s="51"/>
    </row>
    <row r="84" spans="1:14" ht="15.75" thickBot="1">
      <c r="B84" s="91" t="s">
        <v>974</v>
      </c>
      <c r="C84" s="92"/>
      <c r="D84" s="92"/>
      <c r="E84" s="92"/>
      <c r="F84" s="92"/>
      <c r="G84" s="92"/>
      <c r="H84" s="92"/>
      <c r="I84" s="93"/>
      <c r="J84" s="94"/>
      <c r="K84" s="304">
        <v>0.05</v>
      </c>
      <c r="L84" s="866">
        <f>N77*K84</f>
        <v>12057.791212642021</v>
      </c>
      <c r="M84" s="867"/>
      <c r="N84" s="51"/>
    </row>
    <row r="85" spans="1:14" ht="15.75" thickBot="1">
      <c r="B85" s="829" t="s">
        <v>953</v>
      </c>
      <c r="C85" s="830"/>
      <c r="D85" s="830"/>
      <c r="E85" s="830"/>
      <c r="F85" s="830"/>
      <c r="G85" s="830"/>
      <c r="H85" s="830"/>
      <c r="I85" s="830"/>
      <c r="J85" s="830"/>
      <c r="K85" s="830"/>
      <c r="L85" s="830"/>
      <c r="M85" s="831"/>
      <c r="N85" s="52">
        <f>L82+L83+L84</f>
        <v>72346.747275852133</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313502.57152869256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994" t="s">
        <v>944</v>
      </c>
      <c r="D30" s="995"/>
      <c r="E30" s="995"/>
      <c r="F30" s="995"/>
      <c r="G30" s="995"/>
      <c r="H30" s="995"/>
      <c r="I30" s="995"/>
      <c r="J30" s="453"/>
      <c r="K30" s="306"/>
      <c r="L30" s="805" t="s">
        <v>945</v>
      </c>
      <c r="M30" s="806"/>
      <c r="N30" s="71" t="s">
        <v>946</v>
      </c>
    </row>
    <row r="31" spans="1:14" ht="27" customHeight="1" thickBot="1">
      <c r="A31" t="s">
        <v>1845</v>
      </c>
      <c r="B31" s="80" t="s">
        <v>1680</v>
      </c>
      <c r="C31" s="996" t="s">
        <v>2139</v>
      </c>
      <c r="D31" s="997"/>
      <c r="E31" s="997"/>
      <c r="F31" s="997"/>
      <c r="G31" s="997"/>
      <c r="H31" s="997"/>
      <c r="I31" s="997"/>
      <c r="J31" s="99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2231.5513975900499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2231.5513975900499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70083.131972542105</v>
      </c>
      <c r="N48" s="271">
        <f>K48*M48</f>
        <v>77091.445169796323</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8503.4200126684409</v>
      </c>
      <c r="N49" s="271">
        <f>K49*M49</f>
        <v>9778.9330145687054</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365381.07917340379</v>
      </c>
      <c r="N50" s="271">
        <f>K50*M50</f>
        <v>43845.729500808455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5371.9345136986603</v>
      </c>
      <c r="N51" s="271">
        <f>K51*M51</f>
        <v>10743.869027397321</v>
      </c>
    </row>
    <row r="52" spans="1:14" ht="15.75" thickBot="1">
      <c r="A52" t="s">
        <v>927</v>
      </c>
      <c r="B52" s="43" t="str">
        <f>VLOOKUP(A52,MATERIALES!A7:D373,3,FALSE)</f>
        <v>Malla Ciclónica Para Gaviones Galvanizada Y Plastificada Con Pvc Cal 12 (2M3)</v>
      </c>
      <c r="C52" s="309"/>
      <c r="D52" s="309"/>
      <c r="E52" s="309"/>
      <c r="F52" s="309"/>
      <c r="G52" s="309"/>
      <c r="H52" s="309"/>
      <c r="I52" s="309"/>
      <c r="J52" s="432" t="str">
        <f>VLOOKUP(A52,MATERIALES!A6:D644,2,FALSE)</f>
        <v>u</v>
      </c>
      <c r="K52" s="126">
        <v>0.5</v>
      </c>
      <c r="L52" s="324"/>
      <c r="M52" s="401">
        <f>VLOOKUP(A52,MATERIALES!A7:D400,4,FALSE)</f>
        <v>104355.27861393061</v>
      </c>
      <c r="N52" s="271">
        <f>K52*M52</f>
        <v>52177.639306965306</v>
      </c>
    </row>
    <row r="53" spans="1:14" ht="15.75" thickBot="1">
      <c r="B53" s="829" t="s">
        <v>953</v>
      </c>
      <c r="C53" s="830"/>
      <c r="D53" s="830"/>
      <c r="E53" s="830"/>
      <c r="F53" s="830"/>
      <c r="G53" s="830"/>
      <c r="H53" s="830"/>
      <c r="I53" s="830"/>
      <c r="J53" s="830"/>
      <c r="K53" s="830"/>
      <c r="L53" s="830"/>
      <c r="M53" s="831"/>
      <c r="N53" s="393">
        <f>SUM(N48:N52)</f>
        <v>193637.61601953613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16">
        <f>VLOOKUP(A58,TRANSPORTE!A1:D117,4,FALSE)</f>
        <v>1417.5203733168512</v>
      </c>
      <c r="M58" s="917"/>
      <c r="N58" s="286">
        <f>K58*L58</f>
        <v>1559.2724106485364</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1559.2724106485364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983"/>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8</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127"/>
    </row>
    <row r="75" spans="1:15" ht="15.75" thickBot="1">
      <c r="B75" s="918" t="s">
        <v>953</v>
      </c>
      <c r="C75" s="872"/>
      <c r="D75" s="872"/>
      <c r="E75" s="872"/>
      <c r="F75" s="872"/>
      <c r="G75" s="872"/>
      <c r="H75" s="872"/>
      <c r="I75" s="872"/>
      <c r="J75" s="872"/>
      <c r="K75" s="872"/>
      <c r="L75" s="872"/>
      <c r="M75" s="873"/>
      <c r="N75" s="459">
        <f>SUM(N69:N74)</f>
        <v>44631.027951800992</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242059.4677795757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48411.893555915143</v>
      </c>
      <c r="M82" s="865"/>
      <c r="N82" s="51"/>
    </row>
    <row r="83" spans="1:14">
      <c r="B83" s="89" t="s">
        <v>973</v>
      </c>
      <c r="C83" s="90"/>
      <c r="D83" s="90"/>
      <c r="E83" s="90"/>
      <c r="F83" s="90"/>
      <c r="G83" s="90"/>
      <c r="H83" s="90"/>
      <c r="I83" s="87"/>
      <c r="J83" s="88"/>
      <c r="K83" s="303">
        <v>0.05</v>
      </c>
      <c r="L83" s="864">
        <f>N77*K83</f>
        <v>12102.973388978786</v>
      </c>
      <c r="M83" s="865"/>
      <c r="N83" s="51"/>
    </row>
    <row r="84" spans="1:14" ht="15.75" thickBot="1">
      <c r="B84" s="91" t="s">
        <v>974</v>
      </c>
      <c r="C84" s="92"/>
      <c r="D84" s="92"/>
      <c r="E84" s="92"/>
      <c r="F84" s="92"/>
      <c r="G84" s="92"/>
      <c r="H84" s="92"/>
      <c r="I84" s="93"/>
      <c r="J84" s="94"/>
      <c r="K84" s="304">
        <v>0.05</v>
      </c>
      <c r="L84" s="866">
        <f>N77*K84</f>
        <v>12102.973388978786</v>
      </c>
      <c r="M84" s="867"/>
      <c r="N84" s="51"/>
    </row>
    <row r="85" spans="1:14" ht="15.75" thickBot="1">
      <c r="B85" s="829" t="s">
        <v>953</v>
      </c>
      <c r="C85" s="830"/>
      <c r="D85" s="830"/>
      <c r="E85" s="830"/>
      <c r="F85" s="830"/>
      <c r="G85" s="830"/>
      <c r="H85" s="830"/>
      <c r="I85" s="830"/>
      <c r="J85" s="830"/>
      <c r="K85" s="830"/>
      <c r="L85" s="830"/>
      <c r="M85" s="831"/>
      <c r="N85" s="52">
        <f>L82+L83+L84</f>
        <v>72617.840333872722</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314677.30811344844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994" t="s">
        <v>944</v>
      </c>
      <c r="D30" s="995"/>
      <c r="E30" s="995"/>
      <c r="F30" s="995"/>
      <c r="G30" s="995"/>
      <c r="H30" s="995"/>
      <c r="I30" s="995"/>
      <c r="J30" s="453"/>
      <c r="K30" s="306"/>
      <c r="L30" s="805" t="s">
        <v>945</v>
      </c>
      <c r="M30" s="806"/>
      <c r="N30" s="71" t="s">
        <v>946</v>
      </c>
    </row>
    <row r="31" spans="1:14" ht="28.5" customHeight="1" thickBot="1">
      <c r="A31" t="s">
        <v>1845</v>
      </c>
      <c r="B31" s="80" t="s">
        <v>1681</v>
      </c>
      <c r="C31" s="996" t="s">
        <v>2140</v>
      </c>
      <c r="D31" s="997"/>
      <c r="E31" s="997"/>
      <c r="F31" s="997"/>
      <c r="G31" s="997"/>
      <c r="H31" s="997"/>
      <c r="I31" s="997"/>
      <c r="J31" s="99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2231.5513975900499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2231.5513975900499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70083.131972542105</v>
      </c>
      <c r="N48" s="271">
        <f>K48*M48</f>
        <v>77091.445169796323</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8503.4200126684409</v>
      </c>
      <c r="N49" s="271">
        <f>K49*M49</f>
        <v>9778.9330145687054</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365381.07917340379</v>
      </c>
      <c r="N50" s="271">
        <f>K50*M50</f>
        <v>43845.729500808455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5371.9345136986603</v>
      </c>
      <c r="N51" s="271">
        <f>K51*M51</f>
        <v>10743.869027397321</v>
      </c>
    </row>
    <row r="52" spans="1:14" ht="15.75" thickBot="1">
      <c r="A52" t="s">
        <v>929</v>
      </c>
      <c r="B52" s="43" t="str">
        <f>VLOOKUP(A52,MATERIALES!A7:D373,3,FALSE)</f>
        <v>Malla Ciclónica Para Gaviones Galvanizada Aleación Zn-5A1-Mm Y Plastificada Pvc Cal 12 (2M3)</v>
      </c>
      <c r="C52" s="309"/>
      <c r="D52" s="309"/>
      <c r="E52" s="309"/>
      <c r="F52" s="309"/>
      <c r="G52" s="309"/>
      <c r="H52" s="309"/>
      <c r="I52" s="309"/>
      <c r="J52" s="432" t="str">
        <f>VLOOKUP(A52,MATERIALES!A6:D644,2,FALSE)</f>
        <v>u</v>
      </c>
      <c r="K52" s="126">
        <v>0.5</v>
      </c>
      <c r="L52" s="324"/>
      <c r="M52" s="401">
        <f>VLOOKUP(A52,MATERIALES!A7:D400,4,FALSE)</f>
        <v>137655.82191352817</v>
      </c>
      <c r="N52" s="271">
        <f>K52*M52</f>
        <v>68827.910956764084</v>
      </c>
    </row>
    <row r="53" spans="1:14" ht="15.75" thickBot="1">
      <c r="B53" s="829" t="s">
        <v>953</v>
      </c>
      <c r="C53" s="830"/>
      <c r="D53" s="830"/>
      <c r="E53" s="830"/>
      <c r="F53" s="830"/>
      <c r="G53" s="830"/>
      <c r="H53" s="830"/>
      <c r="I53" s="830"/>
      <c r="J53" s="830"/>
      <c r="K53" s="830"/>
      <c r="L53" s="830"/>
      <c r="M53" s="831"/>
      <c r="N53" s="393">
        <f>SUM(N48:N52)</f>
        <v>210287.88766933489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16">
        <f>VLOOKUP(A58,TRANSPORTE!A1:D117,4,FALSE)</f>
        <v>1417.5203733168512</v>
      </c>
      <c r="M58" s="917"/>
      <c r="N58" s="286">
        <f>K58*L58</f>
        <v>1559.2724106485364</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1559.2724106485364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983"/>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8</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127"/>
    </row>
    <row r="75" spans="1:15" ht="15.75" thickBot="1">
      <c r="B75" s="918" t="s">
        <v>953</v>
      </c>
      <c r="C75" s="872"/>
      <c r="D75" s="872"/>
      <c r="E75" s="872"/>
      <c r="F75" s="872"/>
      <c r="G75" s="872"/>
      <c r="H75" s="872"/>
      <c r="I75" s="872"/>
      <c r="J75" s="872"/>
      <c r="K75" s="872"/>
      <c r="L75" s="872"/>
      <c r="M75" s="873"/>
      <c r="N75" s="459">
        <f>SUM(N69:N74)</f>
        <v>44631.027951800992</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258709.73942937446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51741.947885874892</v>
      </c>
      <c r="M82" s="865"/>
      <c r="N82" s="51"/>
    </row>
    <row r="83" spans="1:14">
      <c r="B83" s="89" t="s">
        <v>973</v>
      </c>
      <c r="C83" s="90"/>
      <c r="D83" s="90"/>
      <c r="E83" s="90"/>
      <c r="F83" s="90"/>
      <c r="G83" s="90"/>
      <c r="H83" s="90"/>
      <c r="I83" s="87"/>
      <c r="J83" s="88"/>
      <c r="K83" s="303">
        <v>0.05</v>
      </c>
      <c r="L83" s="864">
        <f>N77*K83</f>
        <v>12935.486971468723</v>
      </c>
      <c r="M83" s="865"/>
      <c r="N83" s="51"/>
    </row>
    <row r="84" spans="1:14" ht="15.75" thickBot="1">
      <c r="B84" s="91" t="s">
        <v>974</v>
      </c>
      <c r="C84" s="92"/>
      <c r="D84" s="92"/>
      <c r="E84" s="92"/>
      <c r="F84" s="92"/>
      <c r="G84" s="92"/>
      <c r="H84" s="92"/>
      <c r="I84" s="93"/>
      <c r="J84" s="94"/>
      <c r="K84" s="304">
        <v>0.05</v>
      </c>
      <c r="L84" s="866">
        <f>N77*K84</f>
        <v>12935.486971468723</v>
      </c>
      <c r="M84" s="867"/>
      <c r="N84" s="51"/>
    </row>
    <row r="85" spans="1:14" ht="15.75" thickBot="1">
      <c r="B85" s="829" t="s">
        <v>953</v>
      </c>
      <c r="C85" s="830"/>
      <c r="D85" s="830"/>
      <c r="E85" s="830"/>
      <c r="F85" s="830"/>
      <c r="G85" s="830"/>
      <c r="H85" s="830"/>
      <c r="I85" s="830"/>
      <c r="J85" s="830"/>
      <c r="K85" s="830"/>
      <c r="L85" s="830"/>
      <c r="M85" s="831"/>
      <c r="N85" s="52">
        <f>L82+L83+L84</f>
        <v>77612.921828812337</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336322.6612581868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1682</v>
      </c>
      <c r="C31" s="81" t="s">
        <v>2141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257</v>
      </c>
      <c r="B36" s="878" t="str">
        <f>VLOOKUP(A36,EQUIPOS!A6:D154,3,FALSE)</f>
        <v>Mezcladora de concreto 1 bulto</v>
      </c>
      <c r="C36" s="879"/>
      <c r="D36" s="879"/>
      <c r="E36" s="879"/>
      <c r="F36" s="879"/>
      <c r="G36" s="879"/>
      <c r="H36" s="880"/>
      <c r="I36" s="266"/>
      <c r="J36" s="267"/>
      <c r="K36" s="268">
        <f>VLOOKUP(A36,EQUIPOS!A6:D163,4,FALSE)</f>
        <v>6502.8703023714397</v>
      </c>
      <c r="L36" s="269"/>
      <c r="M36" s="335">
        <v>1</v>
      </c>
      <c r="N36" s="271">
        <f>K36*M36</f>
        <v>6502.8703023714397</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3796.3137725900497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10299.184074961489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81571.268899805887</v>
      </c>
      <c r="N48" s="271">
        <f t="shared" ref="N48:N53" si="0">K48*M48</f>
        <v>41111.91952550217</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1" t="str">
        <f>VLOOKUP(A49,MATERIALES!A5:D641,2,FALSE)</f>
        <v>m2</v>
      </c>
      <c r="K49" s="396">
        <v>2</v>
      </c>
      <c r="L49" s="420"/>
      <c r="M49" s="401">
        <f>VLOOKUP(A49,MATERIALES!A6:D397,4,FALSE)</f>
        <v>5371.9345136986603</v>
      </c>
      <c r="N49" s="271">
        <f t="shared" si="0"/>
        <v>10743.869027397321</v>
      </c>
    </row>
    <row r="50" spans="1:14">
      <c r="A50" s="163" t="s">
        <v>774</v>
      </c>
      <c r="B50" s="43" t="str">
        <f>VLOOKUP(A50,MATERIALES!A6:D373,3,FALSE)</f>
        <v>Agua</v>
      </c>
      <c r="C50" s="424"/>
      <c r="D50" s="424"/>
      <c r="E50" s="424"/>
      <c r="F50" s="424"/>
      <c r="G50" s="424"/>
      <c r="H50" s="424"/>
      <c r="I50" s="424"/>
      <c r="J50" s="311" t="str">
        <f>VLOOKUP(A50,MATERIALES!A6:D642,2,FALSE)</f>
        <v>lt</v>
      </c>
      <c r="K50" s="396">
        <v>111</v>
      </c>
      <c r="L50" s="420"/>
      <c r="M50" s="401">
        <f>VLOOKUP(A50,MATERIALES!A6:D398,4,FALSE)</f>
        <v>74.983252587043793</v>
      </c>
      <c r="N50" s="271">
        <f t="shared" si="0"/>
        <v>8323.1410371618604</v>
      </c>
    </row>
    <row r="51" spans="1:14">
      <c r="A51" s="163" t="s">
        <v>598</v>
      </c>
      <c r="B51" s="43" t="str">
        <f>VLOOKUP(A51,MATERIALES!A6:D373,3,FALSE)</f>
        <v>Piedra para concreto ciclópeo (rajón o canto rodado)</v>
      </c>
      <c r="C51" s="424"/>
      <c r="D51" s="424"/>
      <c r="E51" s="424"/>
      <c r="F51" s="424"/>
      <c r="G51" s="424"/>
      <c r="H51" s="424"/>
      <c r="I51" s="424"/>
      <c r="J51" s="311" t="str">
        <f>VLOOKUP(A51,MATERIALES!A6:D643,2,FALSE)</f>
        <v>m3</v>
      </c>
      <c r="K51" s="396">
        <v>0.4</v>
      </c>
      <c r="L51" s="420"/>
      <c r="M51" s="401">
        <f>VLOOKUP(A51,MATERIALES!A6:D399,4,FALSE)</f>
        <v>66359.656396212697</v>
      </c>
      <c r="N51" s="271">
        <f t="shared" si="0"/>
        <v>26543.862558485082</v>
      </c>
    </row>
    <row r="52" spans="1:14">
      <c r="A52" t="s">
        <v>802</v>
      </c>
      <c r="B52" s="319" t="str">
        <f>VLOOKUP(A52,MATERIALES!A7:D373,3,FALSE)</f>
        <v>Arena lavada</v>
      </c>
      <c r="C52" s="47"/>
      <c r="D52" s="47"/>
      <c r="E52" s="47"/>
      <c r="F52" s="47"/>
      <c r="G52" s="47"/>
      <c r="H52" s="47"/>
      <c r="I52" s="47"/>
      <c r="J52" s="311" t="str">
        <f>VLOOKUP(A52,MATERIALES!A6:D644,2,FALSE)</f>
        <v>m3</v>
      </c>
      <c r="K52" s="169">
        <v>0.378</v>
      </c>
      <c r="L52" s="317"/>
      <c r="M52" s="425">
        <f>VLOOKUP(A52,MATERIALES!A7:D400,4,FALSE)</f>
        <v>39356.488229286399</v>
      </c>
      <c r="N52" s="272">
        <f t="shared" si="0"/>
        <v>14876.752550670259</v>
      </c>
    </row>
    <row r="53" spans="1:14">
      <c r="A53" t="s">
        <v>804</v>
      </c>
      <c r="B53" s="168" t="str">
        <f>VLOOKUP(A53,MATERIALES!A8:D373,3,FALSE)</f>
        <v>Cemento gris</v>
      </c>
      <c r="C53" s="316"/>
      <c r="D53" s="316"/>
      <c r="E53" s="316"/>
      <c r="F53" s="316"/>
      <c r="G53" s="316"/>
      <c r="H53" s="316"/>
      <c r="I53" s="316"/>
      <c r="J53" s="311" t="str">
        <f>VLOOKUP(A53,MATERIALES!A7:D645,2,FALSE)</f>
        <v>kg</v>
      </c>
      <c r="K53" s="44">
        <v>156</v>
      </c>
      <c r="L53" s="317"/>
      <c r="M53" s="425">
        <f>VLOOKUP(A53,MATERIALES!A8:D401,4,FALSE)</f>
        <v>435.33992566473216</v>
      </c>
      <c r="N53" s="272">
        <f t="shared" si="0"/>
        <v>67913.028403698219</v>
      </c>
    </row>
    <row r="54" spans="1:14">
      <c r="B54" s="319"/>
      <c r="C54" s="316"/>
      <c r="D54" s="316"/>
      <c r="E54" s="316"/>
      <c r="F54" s="316"/>
      <c r="G54" s="316"/>
      <c r="H54" s="316"/>
      <c r="I54" s="316"/>
      <c r="J54" s="310"/>
      <c r="K54" s="44"/>
      <c r="L54" s="317"/>
      <c r="M54" s="425"/>
      <c r="N54" s="272"/>
    </row>
    <row r="55" spans="1:14" ht="15.75" thickBot="1">
      <c r="B55" s="918" t="s">
        <v>953</v>
      </c>
      <c r="C55" s="872"/>
      <c r="D55" s="872"/>
      <c r="E55" s="872"/>
      <c r="F55" s="872"/>
      <c r="G55" s="872"/>
      <c r="H55" s="872"/>
      <c r="I55" s="872"/>
      <c r="J55" s="872"/>
      <c r="K55" s="872"/>
      <c r="L55" s="872"/>
      <c r="M55" s="873"/>
      <c r="N55" s="104">
        <f>SUM(N48:N54)</f>
        <v>169512.5731029149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1311</v>
      </c>
      <c r="B60" s="46" t="str">
        <f>VLOOKUP(A60,TRANSPORTE!A1:D117,3,FALSE)</f>
        <v>Transporte de piedra para gaviones</v>
      </c>
      <c r="C60" s="316"/>
      <c r="D60" s="316"/>
      <c r="E60" s="316"/>
      <c r="F60" s="316"/>
      <c r="G60" s="316"/>
      <c r="H60" s="310" t="s">
        <v>339</v>
      </c>
      <c r="I60" s="278">
        <v>0.4</v>
      </c>
      <c r="J60" s="285">
        <v>1</v>
      </c>
      <c r="K60" s="278">
        <f>I60*J60</f>
        <v>0.4</v>
      </c>
      <c r="L60" s="916">
        <f>VLOOKUP(A60,TRANSPORTE!A1:D117,4,FALSE)</f>
        <v>1417.5203733168512</v>
      </c>
      <c r="M60" s="917"/>
      <c r="N60" s="286">
        <f>K60*L60</f>
        <v>567.00814932674052</v>
      </c>
    </row>
    <row r="61" spans="1:14">
      <c r="A61" t="s">
        <v>1229</v>
      </c>
      <c r="B61" s="46" t="str">
        <f>VLOOKUP(A61,TRANSPORTE!A1:D117,3,FALSE)</f>
        <v>Transporte de arena</v>
      </c>
      <c r="C61" s="47"/>
      <c r="D61" s="47"/>
      <c r="E61" s="47"/>
      <c r="F61" s="47"/>
      <c r="G61" s="47"/>
      <c r="H61" s="310" t="s">
        <v>339</v>
      </c>
      <c r="I61" s="278">
        <v>0.378</v>
      </c>
      <c r="J61" s="285">
        <v>1</v>
      </c>
      <c r="K61" s="278">
        <f>I61*J61</f>
        <v>0.378</v>
      </c>
      <c r="L61" s="916">
        <f>VLOOKUP(A61,TRANSPORTE!A1:D117,4,FALSE)</f>
        <v>1417.5203733168512</v>
      </c>
      <c r="M61" s="917"/>
      <c r="N61" s="286">
        <f t="shared" ref="N61:N62" si="1">K61*L61</f>
        <v>535.82270111376977</v>
      </c>
    </row>
    <row r="62" spans="1:14">
      <c r="A62" t="s">
        <v>1281</v>
      </c>
      <c r="B62" s="46" t="str">
        <f>VLOOKUP(A62,TRANSPORTE!A1:D117,3,FALSE)</f>
        <v>Transporte de material triturado</v>
      </c>
      <c r="C62" s="47"/>
      <c r="D62" s="47"/>
      <c r="E62" s="47"/>
      <c r="F62" s="47"/>
      <c r="G62" s="47"/>
      <c r="H62" s="310" t="s">
        <v>339</v>
      </c>
      <c r="I62" s="278">
        <v>0.504</v>
      </c>
      <c r="J62" s="285">
        <v>1</v>
      </c>
      <c r="K62" s="278">
        <f>I62*J62</f>
        <v>0.504</v>
      </c>
      <c r="L62" s="916">
        <f>VLOOKUP(A62,TRANSPORTE!A1:D117,4,FALSE)</f>
        <v>1417.5203733168512</v>
      </c>
      <c r="M62" s="917"/>
      <c r="N62" s="286">
        <f t="shared" si="1"/>
        <v>714.43026815169299</v>
      </c>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1817.2611185922033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4" t="s">
        <v>19</v>
      </c>
      <c r="B71" s="49" t="str">
        <f>VLOOKUP(A71,'MANO DE OBRA'!A8:D68,3,FALSE)</f>
        <v>Obrero (8)</v>
      </c>
      <c r="C71" s="47"/>
      <c r="D71" s="47"/>
      <c r="E71" s="47"/>
      <c r="F71" s="47"/>
      <c r="G71" s="47"/>
      <c r="H71" s="47"/>
      <c r="I71" s="291">
        <f>K71/J71*100</f>
        <v>270661.59999999998</v>
      </c>
      <c r="J71" s="292">
        <v>185</v>
      </c>
      <c r="K71" s="293">
        <f>VLOOKUP(A71,'MANO DE OBRA'!A8:D99,4,FALSE)</f>
        <v>500723.95999999996</v>
      </c>
      <c r="L71" s="50"/>
      <c r="M71" s="433">
        <v>8</v>
      </c>
      <c r="N71" s="394">
        <f>K71/M71</f>
        <v>62590.494999999995</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75926.27545180099</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257555.29374826959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51511.058749653923</v>
      </c>
      <c r="M84" s="865"/>
      <c r="N84" s="51"/>
    </row>
    <row r="85" spans="1:14">
      <c r="B85" s="89" t="s">
        <v>973</v>
      </c>
      <c r="C85" s="90"/>
      <c r="D85" s="90"/>
      <c r="E85" s="90"/>
      <c r="F85" s="90"/>
      <c r="G85" s="90"/>
      <c r="H85" s="90"/>
      <c r="I85" s="87"/>
      <c r="J85" s="88"/>
      <c r="K85" s="303">
        <v>0.05</v>
      </c>
      <c r="L85" s="864">
        <f>N79*K85</f>
        <v>12877.764687413481</v>
      </c>
      <c r="M85" s="865"/>
      <c r="N85" s="51"/>
    </row>
    <row r="86" spans="1:14" ht="15.75" thickBot="1">
      <c r="B86" s="91" t="s">
        <v>974</v>
      </c>
      <c r="C86" s="92"/>
      <c r="D86" s="92"/>
      <c r="E86" s="92"/>
      <c r="F86" s="92"/>
      <c r="G86" s="92"/>
      <c r="H86" s="92"/>
      <c r="I86" s="93"/>
      <c r="J86" s="94"/>
      <c r="K86" s="304">
        <v>0.05</v>
      </c>
      <c r="L86" s="866">
        <f>N79*K86</f>
        <v>12877.764687413481</v>
      </c>
      <c r="M86" s="867"/>
      <c r="N86" s="51"/>
    </row>
    <row r="87" spans="1:14" ht="15.75" thickBot="1">
      <c r="B87" s="829" t="s">
        <v>953</v>
      </c>
      <c r="C87" s="830"/>
      <c r="D87" s="830"/>
      <c r="E87" s="830"/>
      <c r="F87" s="830"/>
      <c r="G87" s="830"/>
      <c r="H87" s="830"/>
      <c r="I87" s="830"/>
      <c r="J87" s="830"/>
      <c r="K87" s="830"/>
      <c r="L87" s="830"/>
      <c r="M87" s="831"/>
      <c r="N87" s="52">
        <f>L84+L85+L86</f>
        <v>77266.588124480884</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334821.88187275047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1134</v>
      </c>
      <c r="C31" s="81" t="s">
        <v>2142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1472.28864307204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1472.28864307204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0.5</v>
      </c>
      <c r="L48" s="266"/>
      <c r="M48" s="401">
        <f>VLOOKUP(A48,MATERIALES!A5:D396,4,FALSE)</f>
        <v>1757.0702471889367</v>
      </c>
      <c r="N48" s="271">
        <f>K48*M48</f>
        <v>878.53512359446836</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1.01</v>
      </c>
      <c r="L49" s="420"/>
      <c r="M49" s="401">
        <f>VLOOKUP(A49,MATERIALES!A6:D397,4,FALSE)</f>
        <v>362012.82965317491</v>
      </c>
      <c r="N49" s="271">
        <f>K49*M49</f>
        <v>365632.95794970664</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5371.9345136986603</v>
      </c>
      <c r="N50" s="271">
        <f>K50*M50</f>
        <v>1611.5803541095981</v>
      </c>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c r="B54" s="319"/>
      <c r="C54" s="316"/>
      <c r="D54" s="316"/>
      <c r="E54" s="316"/>
      <c r="F54" s="316"/>
      <c r="G54" s="316"/>
      <c r="H54" s="316"/>
      <c r="I54" s="316"/>
      <c r="J54" s="310"/>
      <c r="K54" s="44"/>
      <c r="L54" s="317"/>
      <c r="M54" s="425"/>
      <c r="N54" s="272"/>
    </row>
    <row r="55" spans="1:14" ht="15.75" thickBot="1">
      <c r="B55" s="918" t="s">
        <v>953</v>
      </c>
      <c r="C55" s="872"/>
      <c r="D55" s="872"/>
      <c r="E55" s="872"/>
      <c r="F55" s="872"/>
      <c r="G55" s="872"/>
      <c r="H55" s="872"/>
      <c r="I55" s="872"/>
      <c r="J55" s="872"/>
      <c r="K55" s="872"/>
      <c r="L55" s="872"/>
      <c r="M55" s="873"/>
      <c r="N55" s="104">
        <f>SUM(N48:N54)</f>
        <v>368123.07342741068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1239</v>
      </c>
      <c r="B60" s="46" t="str">
        <f>VLOOKUP(A60,TRANSPORTE!A1:D117,3,FALSE)</f>
        <v>Transporte de concreto</v>
      </c>
      <c r="C60" s="316"/>
      <c r="D60" s="316"/>
      <c r="E60" s="316"/>
      <c r="F60" s="316"/>
      <c r="G60" s="316"/>
      <c r="H60" s="310" t="s">
        <v>339</v>
      </c>
      <c r="I60" s="278">
        <v>1.01</v>
      </c>
      <c r="J60" s="285">
        <v>1</v>
      </c>
      <c r="K60" s="278">
        <f>I60*J60</f>
        <v>1.01</v>
      </c>
      <c r="L60" s="916">
        <f>VLOOKUP(A60,TRANSPORTE!A1:D117,4,FALSE)</f>
        <v>1444.5959348519261</v>
      </c>
      <c r="M60" s="917"/>
      <c r="N60" s="286">
        <f>K60*L60</f>
        <v>1459.0418942004453</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1459.0418942004453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4"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10</v>
      </c>
      <c r="N71" s="394">
        <f>K71/M71</f>
        <v>18777.148499999999</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29445.772861440797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400500.17682612396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80100.035365224801</v>
      </c>
      <c r="M84" s="865"/>
      <c r="N84" s="51"/>
    </row>
    <row r="85" spans="1:14">
      <c r="B85" s="89" t="s">
        <v>973</v>
      </c>
      <c r="C85" s="90"/>
      <c r="D85" s="90"/>
      <c r="E85" s="90"/>
      <c r="F85" s="90"/>
      <c r="G85" s="90"/>
      <c r="H85" s="90"/>
      <c r="I85" s="87"/>
      <c r="J85" s="88"/>
      <c r="K85" s="303">
        <v>0.05</v>
      </c>
      <c r="L85" s="864">
        <f>N79*K85</f>
        <v>20025.0088413062</v>
      </c>
      <c r="M85" s="865"/>
      <c r="N85" s="51"/>
    </row>
    <row r="86" spans="1:14" ht="15.75" thickBot="1">
      <c r="B86" s="91" t="s">
        <v>974</v>
      </c>
      <c r="C86" s="92"/>
      <c r="D86" s="92"/>
      <c r="E86" s="92"/>
      <c r="F86" s="92"/>
      <c r="G86" s="92"/>
      <c r="H86" s="92"/>
      <c r="I86" s="93"/>
      <c r="J86" s="94"/>
      <c r="K86" s="304">
        <v>0.05</v>
      </c>
      <c r="L86" s="866">
        <f>N79*K86</f>
        <v>20025.0088413062</v>
      </c>
      <c r="M86" s="867"/>
      <c r="N86" s="51"/>
    </row>
    <row r="87" spans="1:14" ht="15.75" thickBot="1">
      <c r="B87" s="829" t="s">
        <v>953</v>
      </c>
      <c r="C87" s="830"/>
      <c r="D87" s="830"/>
      <c r="E87" s="830"/>
      <c r="F87" s="830"/>
      <c r="G87" s="830"/>
      <c r="H87" s="830"/>
      <c r="I87" s="830"/>
      <c r="J87" s="830"/>
      <c r="K87" s="830"/>
      <c r="L87" s="830"/>
      <c r="M87" s="831"/>
      <c r="N87" s="52">
        <f>L84+L85+L86</f>
        <v>120150.05304783721</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520650.22987396119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29.25" customHeight="1" thickBot="1">
      <c r="A31" t="s">
        <v>1845</v>
      </c>
      <c r="B31" s="80" t="s">
        <v>1135</v>
      </c>
      <c r="C31" s="971" t="s">
        <v>2143</v>
      </c>
      <c r="D31" s="972"/>
      <c r="E31" s="972"/>
      <c r="F31" s="972"/>
      <c r="G31" s="972"/>
      <c r="H31" s="972"/>
      <c r="I31" s="972"/>
      <c r="J31" s="998"/>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77.289077871469317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77.289077871469317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0.05</v>
      </c>
      <c r="L48" s="266"/>
      <c r="M48" s="401">
        <f>VLOOKUP(A48,MATERIALES!A5:D396,4,FALSE)</f>
        <v>1757.0702471889367</v>
      </c>
      <c r="N48" s="271">
        <f>K48*M48</f>
        <v>87.853512359446839</v>
      </c>
    </row>
    <row r="49" spans="1:14">
      <c r="A49" s="163" t="s">
        <v>429</v>
      </c>
      <c r="B49" s="43" t="str">
        <f>VLOOKUP(A49,MATERIALES!A6:D373,3,FALSE)</f>
        <v>Cuneta prefabricada de concreto tipo V de (0,8*0,3*0,22)</v>
      </c>
      <c r="C49" s="424"/>
      <c r="D49" s="424"/>
      <c r="E49" s="424"/>
      <c r="F49" s="424"/>
      <c r="G49" s="424"/>
      <c r="H49" s="424"/>
      <c r="I49" s="424"/>
      <c r="J49" s="311" t="str">
        <f>VLOOKUP(A49,MATERIALES!A5:D641,2,FALSE)</f>
        <v>m</v>
      </c>
      <c r="K49" s="396">
        <v>1</v>
      </c>
      <c r="L49" s="420"/>
      <c r="M49" s="401">
        <f>VLOOKUP(A49,MATERIALES!A6:D397,4,FALSE)</f>
        <v>60434.263279109924</v>
      </c>
      <c r="N49" s="271">
        <f>K49*M49</f>
        <v>60434.263279109924</v>
      </c>
    </row>
    <row r="50" spans="1:14">
      <c r="A50" s="163"/>
      <c r="B50" s="43"/>
      <c r="C50" s="424"/>
      <c r="D50" s="424"/>
      <c r="E50" s="424"/>
      <c r="F50" s="424"/>
      <c r="G50" s="424"/>
      <c r="H50" s="424"/>
      <c r="I50" s="424"/>
      <c r="J50" s="310"/>
      <c r="K50" s="396"/>
      <c r="L50" s="420"/>
      <c r="M50" s="401"/>
      <c r="N50" s="271"/>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60522.116791469372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4"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150</v>
      </c>
      <c r="N71" s="394">
        <f>K71/M71</f>
        <v>834.53993333333324</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150</v>
      </c>
      <c r="N72" s="394">
        <f>K72/M72</f>
        <v>711.24162409605321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1545.7815574293863</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62145.18742677023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12429.037485354047</v>
      </c>
      <c r="M84" s="865"/>
      <c r="N84" s="51"/>
    </row>
    <row r="85" spans="1:14">
      <c r="B85" s="89" t="s">
        <v>973</v>
      </c>
      <c r="C85" s="90"/>
      <c r="D85" s="90"/>
      <c r="E85" s="90"/>
      <c r="F85" s="90"/>
      <c r="G85" s="90"/>
      <c r="H85" s="90"/>
      <c r="I85" s="87"/>
      <c r="J85" s="88"/>
      <c r="K85" s="303">
        <v>0.05</v>
      </c>
      <c r="L85" s="864">
        <f>N79*K85</f>
        <v>3107.2593713385118</v>
      </c>
      <c r="M85" s="865"/>
      <c r="N85" s="51"/>
    </row>
    <row r="86" spans="1:14" ht="15.75" thickBot="1">
      <c r="B86" s="91" t="s">
        <v>974</v>
      </c>
      <c r="C86" s="92"/>
      <c r="D86" s="92"/>
      <c r="E86" s="92"/>
      <c r="F86" s="92"/>
      <c r="G86" s="92"/>
      <c r="H86" s="92"/>
      <c r="I86" s="93"/>
      <c r="J86" s="94"/>
      <c r="K86" s="304">
        <v>0.05</v>
      </c>
      <c r="L86" s="866">
        <f>N79*K86</f>
        <v>3107.2593713385118</v>
      </c>
      <c r="M86" s="867"/>
      <c r="N86" s="51"/>
    </row>
    <row r="87" spans="1:14" ht="15.75" thickBot="1">
      <c r="B87" s="829" t="s">
        <v>953</v>
      </c>
      <c r="C87" s="830"/>
      <c r="D87" s="830"/>
      <c r="E87" s="830"/>
      <c r="F87" s="830"/>
      <c r="G87" s="830"/>
      <c r="H87" s="830"/>
      <c r="I87" s="830"/>
      <c r="J87" s="830"/>
      <c r="K87" s="830"/>
      <c r="L87" s="830"/>
      <c r="M87" s="831"/>
      <c r="N87" s="52">
        <f>L84+L85+L86</f>
        <v>18643.55622803107</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80788.743654801307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1683</v>
      </c>
      <c r="C31" s="971" t="s">
        <v>2144</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160</v>
      </c>
      <c r="B36" s="878" t="str">
        <f>VLOOKUP(A36,EQUIPOS!A6:D154,3,FALSE)</f>
        <v>COMPACTADOR MANUAL VIBRATORIO (RANA) con motor de 6 HP</v>
      </c>
      <c r="C36" s="879"/>
      <c r="D36" s="879"/>
      <c r="E36" s="879"/>
      <c r="F36" s="879"/>
      <c r="G36" s="879"/>
      <c r="H36" s="880"/>
      <c r="I36" s="266"/>
      <c r="J36" s="267"/>
      <c r="K36" s="268">
        <f>VLOOKUP(A36,EQUIPOS!A6:D163,4,FALSE)</f>
        <v>8427.7199118733861</v>
      </c>
      <c r="L36" s="269"/>
      <c r="M36" s="335">
        <v>1.25</v>
      </c>
      <c r="N36" s="271">
        <f>K36/M36</f>
        <v>6742.1759294987087</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2098.1935930720401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8840.3695225707488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0.5</v>
      </c>
      <c r="L48" s="266"/>
      <c r="M48" s="401">
        <f>VLOOKUP(A48,MATERIALES!A5:D396,4,FALSE)</f>
        <v>22383.060473744416</v>
      </c>
      <c r="N48" s="271">
        <f>K48*M48</f>
        <v>11191.530236872208</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0.5</v>
      </c>
      <c r="L49" s="420"/>
      <c r="M49" s="401">
        <f>VLOOKUP(A49,MATERIALES!A6:D397,4,FALSE)</f>
        <v>1757.0702471889367</v>
      </c>
      <c r="N49" s="271">
        <f>K49*M49</f>
        <v>878.53512359446836</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1.01</v>
      </c>
      <c r="L50" s="420"/>
      <c r="M50" s="401">
        <f>VLOOKUP(A50,MATERIALES!A6:D398,4,FALSE)</f>
        <v>362012.82965317491</v>
      </c>
      <c r="N50" s="271">
        <f>K50*M50</f>
        <v>365632.95794970664</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0.3</v>
      </c>
      <c r="L51" s="420"/>
      <c r="M51" s="401">
        <f>VLOOKUP(A51,MATERIALES!A6:D399,4,FALSE)</f>
        <v>5371.9345136986603</v>
      </c>
      <c r="N51" s="271">
        <f>K51*M51</f>
        <v>1611.5803541095981</v>
      </c>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379314.60366428288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1239</v>
      </c>
      <c r="B58" s="46" t="str">
        <f>VLOOKUP(A58,TRANSPORTE!A1:D117,3,FALSE)</f>
        <v>Transporte de concreto</v>
      </c>
      <c r="C58" s="316"/>
      <c r="D58" s="316"/>
      <c r="E58" s="316"/>
      <c r="F58" s="316"/>
      <c r="G58" s="316"/>
      <c r="H58" s="310" t="s">
        <v>1999</v>
      </c>
      <c r="I58" s="278">
        <v>1.01</v>
      </c>
      <c r="J58" s="285">
        <v>1</v>
      </c>
      <c r="K58" s="278">
        <f>I58*J58</f>
        <v>1.01</v>
      </c>
      <c r="L58" s="916">
        <f>VLOOKUP(A58,TRANSPORTE!A1:D117,4,FALSE)</f>
        <v>1444.5959348519261</v>
      </c>
      <c r="M58" s="917"/>
      <c r="N58" s="286">
        <f>K58*L58</f>
        <v>1459.0418942004453</v>
      </c>
    </row>
    <row r="59" spans="1:14">
      <c r="A59" t="s">
        <v>1291</v>
      </c>
      <c r="B59" s="46" t="str">
        <f>VLOOKUP(A59,TRANSPORTE!A1:D117,3,FALSE)</f>
        <v>Transporte de material seleccionado para relleno</v>
      </c>
      <c r="C59" s="47"/>
      <c r="D59" s="47"/>
      <c r="E59" s="47"/>
      <c r="F59" s="47"/>
      <c r="G59" s="47"/>
      <c r="H59" s="310" t="s">
        <v>1999</v>
      </c>
      <c r="I59" s="278">
        <v>0.5</v>
      </c>
      <c r="J59" s="285">
        <v>1</v>
      </c>
      <c r="K59" s="278">
        <f>I59*J59</f>
        <v>0.5</v>
      </c>
      <c r="L59" s="916">
        <f>VLOOKUP(A59,TRANSPORTE!A1:D117,4,FALSE)</f>
        <v>1417.5203733168512</v>
      </c>
      <c r="M59" s="917"/>
      <c r="N59" s="286">
        <f>K59*L59</f>
        <v>708.7601866584256</v>
      </c>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2167.8020808588708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s="164" t="s">
        <v>13</v>
      </c>
      <c r="B69" s="49" t="str">
        <f>VLOOKUP(A69,'MANO DE OBRA'!A8:D68,3,FALSE)</f>
        <v>Obrero (5)</v>
      </c>
      <c r="C69" s="47"/>
      <c r="D69" s="47"/>
      <c r="E69" s="47"/>
      <c r="F69" s="47"/>
      <c r="G69" s="47"/>
      <c r="H69" s="47"/>
      <c r="I69" s="291">
        <f>K69/J69*100</f>
        <v>169163.49999999997</v>
      </c>
      <c r="J69" s="292">
        <v>185</v>
      </c>
      <c r="K69" s="293">
        <f>VLOOKUP(A69,'MANO DE OBRA'!A8:D99,4,FALSE)</f>
        <v>312952.47499999998</v>
      </c>
      <c r="L69" s="50"/>
      <c r="M69" s="433">
        <v>10</v>
      </c>
      <c r="N69" s="394">
        <f>K69/M69</f>
        <v>31295.247499999998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127"/>
    </row>
    <row r="75" spans="1:15" ht="15.75" thickBot="1">
      <c r="B75" s="918" t="s">
        <v>953</v>
      </c>
      <c r="C75" s="872"/>
      <c r="D75" s="872"/>
      <c r="E75" s="872"/>
      <c r="F75" s="872"/>
      <c r="G75" s="872"/>
      <c r="H75" s="872"/>
      <c r="I75" s="872"/>
      <c r="J75" s="872"/>
      <c r="K75" s="872"/>
      <c r="L75" s="872"/>
      <c r="M75" s="873"/>
      <c r="N75" s="459">
        <f>SUM(N69:N74)</f>
        <v>41963.871861440799</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432286.64712915325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86457.329425830656</v>
      </c>
      <c r="M82" s="865"/>
      <c r="N82" s="51"/>
    </row>
    <row r="83" spans="1:14">
      <c r="B83" s="89" t="s">
        <v>973</v>
      </c>
      <c r="C83" s="90"/>
      <c r="D83" s="90"/>
      <c r="E83" s="90"/>
      <c r="F83" s="90"/>
      <c r="G83" s="90"/>
      <c r="H83" s="90"/>
      <c r="I83" s="87"/>
      <c r="J83" s="88"/>
      <c r="K83" s="303">
        <v>0.05</v>
      </c>
      <c r="L83" s="864">
        <f>N77*K83</f>
        <v>21614.332356457664</v>
      </c>
      <c r="M83" s="865"/>
      <c r="N83" s="51"/>
    </row>
    <row r="84" spans="1:14" ht="15.75" thickBot="1">
      <c r="B84" s="91" t="s">
        <v>974</v>
      </c>
      <c r="C84" s="92"/>
      <c r="D84" s="92"/>
      <c r="E84" s="92"/>
      <c r="F84" s="92"/>
      <c r="G84" s="92"/>
      <c r="H84" s="92"/>
      <c r="I84" s="93"/>
      <c r="J84" s="94"/>
      <c r="K84" s="304">
        <v>0.05</v>
      </c>
      <c r="L84" s="866">
        <f>N77*K84</f>
        <v>21614.332356457664</v>
      </c>
      <c r="M84" s="867"/>
      <c r="N84" s="51"/>
    </row>
    <row r="85" spans="1:14" ht="15.75" thickBot="1">
      <c r="B85" s="829" t="s">
        <v>953</v>
      </c>
      <c r="C85" s="830"/>
      <c r="D85" s="830"/>
      <c r="E85" s="830"/>
      <c r="F85" s="830"/>
      <c r="G85" s="830"/>
      <c r="H85" s="830"/>
      <c r="I85" s="830"/>
      <c r="J85" s="830"/>
      <c r="K85" s="830"/>
      <c r="L85" s="830"/>
      <c r="M85" s="831"/>
      <c r="N85" s="52">
        <f>L82+L83+L84</f>
        <v>129685.99413874597</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561972.64126789919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31.5" customHeight="1" thickBot="1">
      <c r="A31" t="s">
        <v>1845</v>
      </c>
      <c r="B31" s="80" t="s">
        <v>1684</v>
      </c>
      <c r="C31" s="971" t="s">
        <v>2145</v>
      </c>
      <c r="D31" s="972"/>
      <c r="E31" s="972"/>
      <c r="F31" s="972"/>
      <c r="G31" s="972"/>
      <c r="H31" s="972"/>
      <c r="I31" s="972"/>
      <c r="J31" s="998"/>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160</v>
      </c>
      <c r="B36" s="878" t="str">
        <f>VLOOKUP(A36,EQUIPOS!A6:D154,3,FALSE)</f>
        <v>COMPACTADOR MANUAL VIBRATORIO (RANA) con motor de 6 HP</v>
      </c>
      <c r="C36" s="879"/>
      <c r="D36" s="879"/>
      <c r="E36" s="879"/>
      <c r="F36" s="879"/>
      <c r="G36" s="879"/>
      <c r="H36" s="880"/>
      <c r="I36" s="266"/>
      <c r="J36" s="267"/>
      <c r="K36" s="268">
        <f>VLOOKUP(A36,EQUIPOS!A6:D163,4,FALSE)</f>
        <v>8427.7199118733861</v>
      </c>
      <c r="L36" s="269"/>
      <c r="M36" s="335">
        <v>18.75</v>
      </c>
      <c r="N36" s="271">
        <f>K36/M36</f>
        <v>449.47839529991393</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119.016074538136</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568.49446983804989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0.05</v>
      </c>
      <c r="L48" s="266"/>
      <c r="M48" s="401">
        <f>VLOOKUP(A48,MATERIALES!A5:D396,4,FALSE)</f>
        <v>22383.060473744416</v>
      </c>
      <c r="N48" s="271">
        <f>K48*M48</f>
        <v>1119.1530236872209</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0.05</v>
      </c>
      <c r="L49" s="420"/>
      <c r="M49" s="401">
        <f>VLOOKUP(A49,MATERIALES!A6:D397,4,FALSE)</f>
        <v>1757.0702471889367</v>
      </c>
      <c r="N49" s="271">
        <f>K49*M49</f>
        <v>87.853512359446839</v>
      </c>
    </row>
    <row r="50" spans="1:14">
      <c r="A50" s="163" t="s">
        <v>429</v>
      </c>
      <c r="B50" s="43" t="str">
        <f>VLOOKUP(A50,MATERIALES!A6:D373,3,FALSE)</f>
        <v>Cuneta prefabricada de concreto tipo V de (0,8*0,3*0,22)</v>
      </c>
      <c r="C50" s="424"/>
      <c r="D50" s="424"/>
      <c r="E50" s="424"/>
      <c r="F50" s="424"/>
      <c r="G50" s="424"/>
      <c r="H50" s="424"/>
      <c r="I50" s="424"/>
      <c r="J50" s="311" t="str">
        <f>VLOOKUP(A50,MATERIALES!A6:D642,2,FALSE)</f>
        <v>m</v>
      </c>
      <c r="K50" s="396">
        <v>1</v>
      </c>
      <c r="L50" s="420"/>
      <c r="M50" s="401">
        <f>VLOOKUP(A50,MATERIALES!A6:D398,4,FALSE)</f>
        <v>60434.263279109924</v>
      </c>
      <c r="N50" s="271">
        <f>K50*M50</f>
        <v>60434.263279109924</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61641.269815156593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1291</v>
      </c>
      <c r="B58" s="46" t="str">
        <f>VLOOKUP(A58,TRANSPORTE!A1:D117,3,FALSE)</f>
        <v>Transporte de material seleccionado para relleno</v>
      </c>
      <c r="C58" s="316"/>
      <c r="D58" s="316"/>
      <c r="E58" s="316"/>
      <c r="F58" s="316"/>
      <c r="G58" s="316"/>
      <c r="H58" s="310" t="s">
        <v>1999</v>
      </c>
      <c r="I58" s="278">
        <v>0.05</v>
      </c>
      <c r="J58" s="285">
        <v>1</v>
      </c>
      <c r="K58" s="278">
        <f>I58*J58</f>
        <v>0.05</v>
      </c>
      <c r="L58" s="916">
        <f>VLOOKUP(A58,TRANSPORTE!A1:D117,4,FALSE)</f>
        <v>1417.5203733168512</v>
      </c>
      <c r="M58" s="917"/>
      <c r="N58" s="286">
        <f>K58*L58</f>
        <v>70.876018665842565</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70.876018665842565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150</v>
      </c>
      <c r="N69" s="394">
        <f>K69/M69</f>
        <v>1669.0798666666665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127"/>
    </row>
    <row r="75" spans="1:15" ht="15.75" thickBot="1">
      <c r="B75" s="918" t="s">
        <v>953</v>
      </c>
      <c r="C75" s="872"/>
      <c r="D75" s="872"/>
      <c r="E75" s="872"/>
      <c r="F75" s="872"/>
      <c r="G75" s="872"/>
      <c r="H75" s="872"/>
      <c r="I75" s="872"/>
      <c r="J75" s="872"/>
      <c r="K75" s="872"/>
      <c r="L75" s="872"/>
      <c r="M75" s="873"/>
      <c r="N75" s="459">
        <f>SUM(N69:N74)</f>
        <v>2380.3214907627198</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64660.961794423201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12932.19235888464</v>
      </c>
      <c r="M82" s="865"/>
      <c r="N82" s="51"/>
    </row>
    <row r="83" spans="1:14">
      <c r="B83" s="89" t="s">
        <v>973</v>
      </c>
      <c r="C83" s="90"/>
      <c r="D83" s="90"/>
      <c r="E83" s="90"/>
      <c r="F83" s="90"/>
      <c r="G83" s="90"/>
      <c r="H83" s="90"/>
      <c r="I83" s="87"/>
      <c r="J83" s="88"/>
      <c r="K83" s="303">
        <v>0.05</v>
      </c>
      <c r="L83" s="864">
        <f>N77*K83</f>
        <v>3233.0480897211601</v>
      </c>
      <c r="M83" s="865"/>
      <c r="N83" s="51"/>
    </row>
    <row r="84" spans="1:14" ht="15.75" thickBot="1">
      <c r="B84" s="91" t="s">
        <v>974</v>
      </c>
      <c r="C84" s="92"/>
      <c r="D84" s="92"/>
      <c r="E84" s="92"/>
      <c r="F84" s="92"/>
      <c r="G84" s="92"/>
      <c r="H84" s="92"/>
      <c r="I84" s="93"/>
      <c r="J84" s="94"/>
      <c r="K84" s="304">
        <v>0.05</v>
      </c>
      <c r="L84" s="866">
        <f>N77*K84</f>
        <v>3233.0480897211601</v>
      </c>
      <c r="M84" s="867"/>
      <c r="N84" s="51"/>
    </row>
    <row r="85" spans="1:14" ht="15.75" thickBot="1">
      <c r="B85" s="829" t="s">
        <v>953</v>
      </c>
      <c r="C85" s="830"/>
      <c r="D85" s="830"/>
      <c r="E85" s="830"/>
      <c r="F85" s="830"/>
      <c r="G85" s="830"/>
      <c r="H85" s="830"/>
      <c r="I85" s="830"/>
      <c r="J85" s="830"/>
      <c r="K85" s="830"/>
      <c r="L85" s="830"/>
      <c r="M85" s="831"/>
      <c r="N85" s="52">
        <f>L82+L83+L84</f>
        <v>19398.28853832696</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84059.250332750162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1136</v>
      </c>
      <c r="C31" s="81" t="s">
        <v>2146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147.22886430720399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147.22886430720399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833</v>
      </c>
      <c r="B48" s="43" t="str">
        <f>VLOOKUP(A48,MATERIALES!A5:D373,3,FALSE)</f>
        <v>Concreto Resistencia  14 (Mpa)</v>
      </c>
      <c r="C48" s="280"/>
      <c r="D48" s="280"/>
      <c r="E48" s="280"/>
      <c r="F48" s="280"/>
      <c r="G48" s="280"/>
      <c r="H48" s="280"/>
      <c r="I48" s="267"/>
      <c r="J48" s="223" t="str">
        <f>VLOOKUP(A48,MATERIALES!A4:D640,2,FALSE)</f>
        <v>m3</v>
      </c>
      <c r="K48" s="281">
        <v>7.0000000000000007E-2</v>
      </c>
      <c r="L48" s="266"/>
      <c r="M48" s="401">
        <f>VLOOKUP(A48,MATERIALES!A5:D396,4,FALSE)</f>
        <v>362012.82965317491</v>
      </c>
      <c r="N48" s="271">
        <f>K48*M48</f>
        <v>25340.898075722245</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0" t="str">
        <f>VLOOKUP(A49,MATERIALES!A5:D641,2,FALSE)</f>
        <v>m2</v>
      </c>
      <c r="K49" s="396">
        <v>0.3</v>
      </c>
      <c r="L49" s="420"/>
      <c r="M49" s="401">
        <f>VLOOKUP(A49,MATERIALES!A6:D397,4,FALSE)</f>
        <v>5371.9345136986603</v>
      </c>
      <c r="N49" s="271">
        <f>K49*M49</f>
        <v>1611.5803541095981</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26952.478429831845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1239</v>
      </c>
      <c r="B58" s="46" t="str">
        <f>VLOOKUP(A58,TRANSPORTE!A1:D117,3,FALSE)</f>
        <v>Transporte de concreto</v>
      </c>
      <c r="C58" s="316"/>
      <c r="D58" s="316"/>
      <c r="E58" s="316"/>
      <c r="F58" s="316"/>
      <c r="G58" s="316"/>
      <c r="H58" s="310" t="s">
        <v>1999</v>
      </c>
      <c r="I58" s="278">
        <v>7.0000000000000007E-2</v>
      </c>
      <c r="J58" s="285">
        <v>1</v>
      </c>
      <c r="K58" s="278">
        <f>I58*J58</f>
        <v>7.0000000000000007E-2</v>
      </c>
      <c r="L58" s="916">
        <f>VLOOKUP(A58,TRANSPORTE!A1:D117,4,FALSE)</f>
        <v>1444.5959348519261</v>
      </c>
      <c r="M58" s="917"/>
      <c r="N58" s="286">
        <f>K58*L58</f>
        <v>101.12171543963484</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101.12171543963484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983"/>
      <c r="N68" s="98" t="s">
        <v>951</v>
      </c>
    </row>
    <row r="69" spans="1:15">
      <c r="A69" s="164"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0">
        <v>100</v>
      </c>
      <c r="N69" s="394">
        <f>K69/M69</f>
        <v>1877.7148499999998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127"/>
    </row>
    <row r="75" spans="1:15" ht="15.75" thickBot="1">
      <c r="B75" s="918" t="s">
        <v>953</v>
      </c>
      <c r="C75" s="872"/>
      <c r="D75" s="872"/>
      <c r="E75" s="872"/>
      <c r="F75" s="872"/>
      <c r="G75" s="872"/>
      <c r="H75" s="872"/>
      <c r="I75" s="872"/>
      <c r="J75" s="872"/>
      <c r="K75" s="872"/>
      <c r="L75" s="872"/>
      <c r="M75" s="873"/>
      <c r="N75" s="459">
        <f>SUM(N69:N74)</f>
        <v>2944.5772861440796</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30145.406295722762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6029.0812591445529</v>
      </c>
      <c r="M82" s="865"/>
      <c r="N82" s="51"/>
    </row>
    <row r="83" spans="1:14">
      <c r="B83" s="89" t="s">
        <v>973</v>
      </c>
      <c r="C83" s="90"/>
      <c r="D83" s="90"/>
      <c r="E83" s="90"/>
      <c r="F83" s="90"/>
      <c r="G83" s="90"/>
      <c r="H83" s="90"/>
      <c r="I83" s="87"/>
      <c r="J83" s="88"/>
      <c r="K83" s="303">
        <v>0.05</v>
      </c>
      <c r="L83" s="864">
        <f>N77*K83</f>
        <v>1507.2703147861382</v>
      </c>
      <c r="M83" s="865"/>
      <c r="N83" s="51"/>
    </row>
    <row r="84" spans="1:14" ht="15.75" thickBot="1">
      <c r="B84" s="91" t="s">
        <v>974</v>
      </c>
      <c r="C84" s="92"/>
      <c r="D84" s="92"/>
      <c r="E84" s="92"/>
      <c r="F84" s="92"/>
      <c r="G84" s="92"/>
      <c r="H84" s="92"/>
      <c r="I84" s="93"/>
      <c r="J84" s="94"/>
      <c r="K84" s="304">
        <v>0.05</v>
      </c>
      <c r="L84" s="866">
        <f>N77*K84</f>
        <v>1507.2703147861382</v>
      </c>
      <c r="M84" s="867"/>
      <c r="N84" s="51"/>
    </row>
    <row r="85" spans="1:14" ht="15.75" thickBot="1">
      <c r="B85" s="829" t="s">
        <v>953</v>
      </c>
      <c r="C85" s="830"/>
      <c r="D85" s="830"/>
      <c r="E85" s="830"/>
      <c r="F85" s="830"/>
      <c r="G85" s="830"/>
      <c r="H85" s="830"/>
      <c r="I85" s="830"/>
      <c r="J85" s="830"/>
      <c r="K85" s="830"/>
      <c r="L85" s="830"/>
      <c r="M85" s="831"/>
      <c r="N85" s="52">
        <f>L82+L83+L84</f>
        <v>9043.6218887168288</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39189.028184439594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1685</v>
      </c>
      <c r="C31" s="81" t="s">
        <v>2147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77.289077871469317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77.289077871469317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400</v>
      </c>
      <c r="B48" s="43" t="str">
        <f>VLOOKUP(A48,MATERIALES!A5:D373,3,FALSE)</f>
        <v>Bordillo Prefabricado En Concreto Ref.A85 Ntc-4109, 0,20 X 0,35 X 0.80 M</v>
      </c>
      <c r="C48" s="280"/>
      <c r="D48" s="280"/>
      <c r="E48" s="280"/>
      <c r="F48" s="280"/>
      <c r="G48" s="280"/>
      <c r="H48" s="280"/>
      <c r="I48" s="267"/>
      <c r="J48" s="223" t="str">
        <f>VLOOKUP(A48,MATERIALES!A4:D640,2,FALSE)</f>
        <v>u</v>
      </c>
      <c r="K48" s="281">
        <v>1.25</v>
      </c>
      <c r="L48" s="266"/>
      <c r="M48" s="401">
        <f>VLOOKUP(A48,MATERIALES!A5:D396,4,FALSE)</f>
        <v>22141.872330336791</v>
      </c>
      <c r="N48" s="271">
        <f>K48*M48</f>
        <v>27677.340412920988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27677.340412920988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B58" s="46"/>
      <c r="C58" s="316"/>
      <c r="D58" s="316"/>
      <c r="E58" s="316"/>
      <c r="F58" s="316"/>
      <c r="G58" s="316"/>
      <c r="H58" s="310"/>
      <c r="I58" s="278"/>
      <c r="J58" s="285"/>
      <c r="K58" s="278"/>
      <c r="L58" s="916"/>
      <c r="M58" s="917"/>
      <c r="N58" s="286"/>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983"/>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150</v>
      </c>
      <c r="N69" s="394">
        <f>K69/M69</f>
        <v>834.53993333333324</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1545.7815574293863</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29300.411048221842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5860.082209644369</v>
      </c>
      <c r="M82" s="865"/>
      <c r="N82" s="51"/>
    </row>
    <row r="83" spans="1:14">
      <c r="B83" s="89" t="s">
        <v>973</v>
      </c>
      <c r="C83" s="90"/>
      <c r="D83" s="90"/>
      <c r="E83" s="90"/>
      <c r="F83" s="90"/>
      <c r="G83" s="90"/>
      <c r="H83" s="90"/>
      <c r="I83" s="87"/>
      <c r="J83" s="88"/>
      <c r="K83" s="303">
        <v>0.05</v>
      </c>
      <c r="L83" s="864">
        <f>N77*K83</f>
        <v>1465.0205524110922</v>
      </c>
      <c r="M83" s="865"/>
      <c r="N83" s="51"/>
    </row>
    <row r="84" spans="1:14" ht="15.75" thickBot="1">
      <c r="B84" s="91" t="s">
        <v>974</v>
      </c>
      <c r="C84" s="92"/>
      <c r="D84" s="92"/>
      <c r="E84" s="92"/>
      <c r="F84" s="92"/>
      <c r="G84" s="92"/>
      <c r="H84" s="92"/>
      <c r="I84" s="93"/>
      <c r="J84" s="94"/>
      <c r="K84" s="304">
        <v>0.05</v>
      </c>
      <c r="L84" s="866">
        <f>N77*K84</f>
        <v>1465.0205524110922</v>
      </c>
      <c r="M84" s="867"/>
      <c r="N84" s="51"/>
    </row>
    <row r="85" spans="1:14" ht="15.75" thickBot="1">
      <c r="B85" s="829" t="s">
        <v>953</v>
      </c>
      <c r="C85" s="830"/>
      <c r="D85" s="830"/>
      <c r="E85" s="830"/>
      <c r="F85" s="830"/>
      <c r="G85" s="830"/>
      <c r="H85" s="830"/>
      <c r="I85" s="830"/>
      <c r="J85" s="830"/>
      <c r="K85" s="830"/>
      <c r="L85" s="830"/>
      <c r="M85" s="831"/>
      <c r="N85" s="52">
        <f>L82+L83+L84</f>
        <v>8790.123314466553</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38090.534362688399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1686</v>
      </c>
      <c r="C31" s="81" t="s">
        <v>2148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178.52411180720401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178.52411180720401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370126.28799383767</v>
      </c>
      <c r="N48" s="271">
        <f>K48*M48</f>
        <v>740.25257598767541</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7.0000000000000007E-2</v>
      </c>
      <c r="L49" s="420"/>
      <c r="M49" s="401">
        <f>VLOOKUP(A49,MATERIALES!A6:D397,4,FALSE)</f>
        <v>362012.82965317491</v>
      </c>
      <c r="N49" s="271">
        <f>K49*M49</f>
        <v>25340.898075722245</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5371.9345136986603</v>
      </c>
      <c r="N50" s="271">
        <f>K50*M50</f>
        <v>1611.5803541095981</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27692.731005819522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1239</v>
      </c>
      <c r="B58" s="46" t="str">
        <f>VLOOKUP(A58,TRANSPORTE!A1:D117,3,FALSE)</f>
        <v>Transporte de concreto</v>
      </c>
      <c r="C58" s="316"/>
      <c r="D58" s="316"/>
      <c r="E58" s="316"/>
      <c r="F58" s="316"/>
      <c r="G58" s="316"/>
      <c r="H58" s="310" t="s">
        <v>1999</v>
      </c>
      <c r="I58" s="412">
        <v>7.2000000000000008E-2</v>
      </c>
      <c r="J58" s="285">
        <v>1</v>
      </c>
      <c r="K58" s="278">
        <f>I58*J58</f>
        <v>7.2000000000000008E-2</v>
      </c>
      <c r="L58" s="916">
        <f>VLOOKUP(A58,TRANSPORTE!A1:D117,4,FALSE)</f>
        <v>1444.5959348519261</v>
      </c>
      <c r="M58" s="917"/>
      <c r="N58" s="286">
        <f>K58*L58</f>
        <v>104.01090730933869</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104.01090730933869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s="164" t="s">
        <v>11</v>
      </c>
      <c r="B69" s="49" t="str">
        <f>VLOOKUP(A69,'MANO DE OBRA'!A8:D68,3,FALSE)</f>
        <v>Obrero (4)</v>
      </c>
      <c r="C69" s="47"/>
      <c r="D69" s="47"/>
      <c r="E69" s="47"/>
      <c r="F69" s="47"/>
      <c r="G69" s="47"/>
      <c r="H69" s="47"/>
      <c r="I69" s="291">
        <f>K69/J69*100</f>
        <v>135330.79999999999</v>
      </c>
      <c r="J69" s="292">
        <v>185</v>
      </c>
      <c r="K69" s="293">
        <f>VLOOKUP(A69,'MANO DE OBRA'!A8:D99,4,FALSE)</f>
        <v>250361.97999999998</v>
      </c>
      <c r="L69" s="50"/>
      <c r="M69" s="433">
        <v>100</v>
      </c>
      <c r="N69" s="394">
        <f>K69/M69</f>
        <v>2503.6197999999999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127"/>
    </row>
    <row r="75" spans="1:15" ht="15.75" thickBot="1">
      <c r="B75" s="918" t="s">
        <v>953</v>
      </c>
      <c r="C75" s="872"/>
      <c r="D75" s="872"/>
      <c r="E75" s="872"/>
      <c r="F75" s="872"/>
      <c r="G75" s="872"/>
      <c r="H75" s="872"/>
      <c r="I75" s="872"/>
      <c r="J75" s="872"/>
      <c r="K75" s="872"/>
      <c r="L75" s="872"/>
      <c r="M75" s="873"/>
      <c r="N75" s="459">
        <f>SUM(N69:N74)</f>
        <v>3570.4822361440797</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31545.748261080142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6309.1496522160287</v>
      </c>
      <c r="M82" s="865"/>
      <c r="N82" s="51"/>
    </row>
    <row r="83" spans="1:14">
      <c r="B83" s="89" t="s">
        <v>973</v>
      </c>
      <c r="C83" s="90"/>
      <c r="D83" s="90"/>
      <c r="E83" s="90"/>
      <c r="F83" s="90"/>
      <c r="G83" s="90"/>
      <c r="H83" s="90"/>
      <c r="I83" s="87"/>
      <c r="J83" s="88"/>
      <c r="K83" s="303">
        <v>0.05</v>
      </c>
      <c r="L83" s="864">
        <f>N77*K83</f>
        <v>1577.2874130540072</v>
      </c>
      <c r="M83" s="865"/>
      <c r="N83" s="51"/>
    </row>
    <row r="84" spans="1:14" ht="15.75" thickBot="1">
      <c r="B84" s="91" t="s">
        <v>974</v>
      </c>
      <c r="C84" s="92"/>
      <c r="D84" s="92"/>
      <c r="E84" s="92"/>
      <c r="F84" s="92"/>
      <c r="G84" s="92"/>
      <c r="H84" s="92"/>
      <c r="I84" s="93"/>
      <c r="J84" s="94"/>
      <c r="K84" s="304">
        <v>0.05</v>
      </c>
      <c r="L84" s="866">
        <f>N77*K84</f>
        <v>1577.2874130540072</v>
      </c>
      <c r="M84" s="867"/>
      <c r="N84" s="51"/>
    </row>
    <row r="85" spans="1:14" ht="15.75" thickBot="1">
      <c r="B85" s="829" t="s">
        <v>953</v>
      </c>
      <c r="C85" s="830"/>
      <c r="D85" s="830"/>
      <c r="E85" s="830"/>
      <c r="F85" s="830"/>
      <c r="G85" s="830"/>
      <c r="H85" s="830"/>
      <c r="I85" s="830"/>
      <c r="J85" s="830"/>
      <c r="K85" s="830"/>
      <c r="L85" s="830"/>
      <c r="M85" s="831"/>
      <c r="N85" s="52">
        <f>L82+L83+L84</f>
        <v>9463.724478324044</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41009.472739404184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1687</v>
      </c>
      <c r="C31" s="81" t="s">
        <v>2149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98.152576204802656</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98.152576204802656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370126.28799383767</v>
      </c>
      <c r="N48" s="271">
        <f>K48*M48</f>
        <v>740.25257598767541</v>
      </c>
    </row>
    <row r="49" spans="1:14">
      <c r="A49" s="163" t="s">
        <v>400</v>
      </c>
      <c r="B49" s="43" t="str">
        <f>VLOOKUP(A49,MATERIALES!A6:D373,3,FALSE)</f>
        <v>Bordillo Prefabricado En Concreto Ref.A85 Ntc-4109, 0,20 X 0,35 X 0.80 M</v>
      </c>
      <c r="C49" s="424"/>
      <c r="D49" s="424"/>
      <c r="E49" s="424"/>
      <c r="F49" s="424"/>
      <c r="G49" s="424"/>
      <c r="H49" s="424"/>
      <c r="I49" s="424"/>
      <c r="J49" s="311" t="str">
        <f>VLOOKUP(A49,MATERIALES!A5:D641,2,FALSE)</f>
        <v>u</v>
      </c>
      <c r="K49" s="396">
        <v>1.25</v>
      </c>
      <c r="L49" s="420"/>
      <c r="M49" s="401">
        <f>VLOOKUP(A49,MATERIALES!A6:D397,4,FALSE)</f>
        <v>22141.872330336791</v>
      </c>
      <c r="N49" s="271">
        <f>K49*M49</f>
        <v>27677.340412920988</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28417.592988908666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1239</v>
      </c>
      <c r="B58" s="46" t="str">
        <f>VLOOKUP(A58,TRANSPORTE!A1:D117,3,FALSE)</f>
        <v>Transporte de concreto</v>
      </c>
      <c r="C58" s="316"/>
      <c r="D58" s="316"/>
      <c r="E58" s="316"/>
      <c r="F58" s="316"/>
      <c r="G58" s="316"/>
      <c r="H58" s="310" t="s">
        <v>1999</v>
      </c>
      <c r="I58" s="412">
        <v>2E-3</v>
      </c>
      <c r="J58" s="285">
        <v>1</v>
      </c>
      <c r="K58" s="412">
        <f>I58*J58</f>
        <v>2E-3</v>
      </c>
      <c r="L58" s="916">
        <f>VLOOKUP(A58,TRANSPORTE!A1:D117,4,FALSE)</f>
        <v>1444.5959348519261</v>
      </c>
      <c r="M58" s="917"/>
      <c r="N58" s="286">
        <f>K58*L58</f>
        <v>2.8891918697038523</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2.8891918697038523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871"/>
      <c r="N68" s="98" t="s">
        <v>951</v>
      </c>
    </row>
    <row r="69" spans="1:15">
      <c r="A69" s="164"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3">
        <v>150</v>
      </c>
      <c r="N69" s="394">
        <f>K69/M69</f>
        <v>1251.8099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1963.0515240960531</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30481.686281079226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6096.3372562158456</v>
      </c>
      <c r="M82" s="865"/>
      <c r="N82" s="51"/>
    </row>
    <row r="83" spans="1:14">
      <c r="B83" s="89" t="s">
        <v>973</v>
      </c>
      <c r="C83" s="90"/>
      <c r="D83" s="90"/>
      <c r="E83" s="90"/>
      <c r="F83" s="90"/>
      <c r="G83" s="90"/>
      <c r="H83" s="90"/>
      <c r="I83" s="87"/>
      <c r="J83" s="88"/>
      <c r="K83" s="303">
        <v>0.05</v>
      </c>
      <c r="L83" s="864">
        <f>N77*K83</f>
        <v>1524.0843140539614</v>
      </c>
      <c r="M83" s="865"/>
      <c r="N83" s="51"/>
    </row>
    <row r="84" spans="1:14" ht="15.75" thickBot="1">
      <c r="B84" s="91" t="s">
        <v>974</v>
      </c>
      <c r="C84" s="92"/>
      <c r="D84" s="92"/>
      <c r="E84" s="92"/>
      <c r="F84" s="92"/>
      <c r="G84" s="92"/>
      <c r="H84" s="92"/>
      <c r="I84" s="93"/>
      <c r="J84" s="94"/>
      <c r="K84" s="304">
        <v>0.05</v>
      </c>
      <c r="L84" s="866">
        <f>N77*K84</f>
        <v>1524.0843140539614</v>
      </c>
      <c r="M84" s="867"/>
      <c r="N84" s="51"/>
    </row>
    <row r="85" spans="1:14" ht="15.75" thickBot="1">
      <c r="B85" s="829" t="s">
        <v>953</v>
      </c>
      <c r="C85" s="830"/>
      <c r="D85" s="830"/>
      <c r="E85" s="830"/>
      <c r="F85" s="830"/>
      <c r="G85" s="830"/>
      <c r="H85" s="830"/>
      <c r="I85" s="830"/>
      <c r="J85" s="830"/>
      <c r="K85" s="830"/>
      <c r="L85" s="830"/>
      <c r="M85" s="831"/>
      <c r="N85" s="52">
        <f>L82+L83+L84</f>
        <v>9144.5058843237694</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39626.192165402994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1732</v>
      </c>
      <c r="C31" s="81" t="s">
        <v>1688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26.079372916666667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26.079372916666667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883</v>
      </c>
      <c r="B48" s="43" t="str">
        <f>VLOOKUP(A48,MATERIALES!A5:D373,3,FALSE)</f>
        <v>Geotextil Nt-2500 O Similar (Proveedores, Pavco, Geomatrix, Tensar, Omnes U Otros)</v>
      </c>
      <c r="C48" s="280"/>
      <c r="D48" s="280"/>
      <c r="E48" s="280"/>
      <c r="F48" s="280"/>
      <c r="G48" s="280"/>
      <c r="H48" s="280"/>
      <c r="I48" s="267"/>
      <c r="J48" s="223" t="str">
        <f>VLOOKUP(A48,MATERIALES!A4:D640,2,FALSE)</f>
        <v>m2</v>
      </c>
      <c r="K48" s="281">
        <v>1.1000000000000001</v>
      </c>
      <c r="L48" s="266"/>
      <c r="M48" s="401">
        <f>VLOOKUP(A48,MATERIALES!A5:D396,4,FALSE)</f>
        <v>5780.3467907706108</v>
      </c>
      <c r="N48" s="271">
        <f>K48*M48</f>
        <v>6358.3814698476726</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6358.3814698476726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B58" s="46"/>
      <c r="C58" s="316"/>
      <c r="D58" s="316"/>
      <c r="E58" s="316"/>
      <c r="F58" s="316"/>
      <c r="G58" s="316"/>
      <c r="H58" s="310"/>
      <c r="I58" s="278"/>
      <c r="J58" s="285"/>
      <c r="K58" s="278"/>
      <c r="L58" s="916"/>
      <c r="M58" s="917"/>
      <c r="N58" s="286"/>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983"/>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240</v>
      </c>
      <c r="N69" s="394">
        <f>K69/M69</f>
        <v>521.5874583333333</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521.5874583333333</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6906.0483010976723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1381.2096602195345</v>
      </c>
      <c r="M82" s="865"/>
      <c r="N82" s="51"/>
    </row>
    <row r="83" spans="1:14">
      <c r="B83" s="89" t="s">
        <v>973</v>
      </c>
      <c r="C83" s="90"/>
      <c r="D83" s="90"/>
      <c r="E83" s="90"/>
      <c r="F83" s="90"/>
      <c r="G83" s="90"/>
      <c r="H83" s="90"/>
      <c r="I83" s="87"/>
      <c r="J83" s="88"/>
      <c r="K83" s="303">
        <v>0.05</v>
      </c>
      <c r="L83" s="864">
        <f>N77*K83</f>
        <v>345.30241505488362</v>
      </c>
      <c r="M83" s="865"/>
      <c r="N83" s="51"/>
    </row>
    <row r="84" spans="1:14" ht="15.75" thickBot="1">
      <c r="B84" s="91" t="s">
        <v>974</v>
      </c>
      <c r="C84" s="92"/>
      <c r="D84" s="92"/>
      <c r="E84" s="92"/>
      <c r="F84" s="92"/>
      <c r="G84" s="92"/>
      <c r="H84" s="92"/>
      <c r="I84" s="93"/>
      <c r="J84" s="94"/>
      <c r="K84" s="304">
        <v>0.05</v>
      </c>
      <c r="L84" s="866">
        <f>N77*K84</f>
        <v>345.30241505488362</v>
      </c>
      <c r="M84" s="867"/>
      <c r="N84" s="51"/>
    </row>
    <row r="85" spans="1:14" ht="15.75" thickBot="1">
      <c r="B85" s="829" t="s">
        <v>953</v>
      </c>
      <c r="C85" s="830"/>
      <c r="D85" s="830"/>
      <c r="E85" s="830"/>
      <c r="F85" s="830"/>
      <c r="G85" s="830"/>
      <c r="H85" s="830"/>
      <c r="I85" s="830"/>
      <c r="J85" s="830"/>
      <c r="K85" s="830"/>
      <c r="L85" s="830"/>
      <c r="M85" s="831"/>
      <c r="N85" s="52">
        <f>L82+L83+L84</f>
        <v>2071.8144903293019</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8977.8627914269746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1733</v>
      </c>
      <c r="C31" s="81" t="s">
        <v>2045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26.079372916666667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26.079372916666667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876</v>
      </c>
      <c r="B48" s="43" t="str">
        <f>VLOOKUP(A48,MATERIALES!A5:D373,3,FALSE)</f>
        <v>Geotextil T-2400 O Similar (Proveedores Lafayet, Pavco, Geomatrix, Tensar, Omnes U Otros)</v>
      </c>
      <c r="C48" s="280"/>
      <c r="D48" s="280"/>
      <c r="E48" s="280"/>
      <c r="F48" s="280"/>
      <c r="G48" s="280"/>
      <c r="H48" s="280"/>
      <c r="I48" s="267"/>
      <c r="J48" s="223" t="str">
        <f>VLOOKUP(A48,MATERIALES!A4:D640,2,FALSE)</f>
        <v>m2</v>
      </c>
      <c r="K48" s="281">
        <v>1.1000000000000001</v>
      </c>
      <c r="L48" s="266"/>
      <c r="M48" s="401">
        <f>VLOOKUP(A48,MATERIALES!A5:D396,4,FALSE)</f>
        <v>5425.1819680824656</v>
      </c>
      <c r="N48" s="271">
        <f>K48*M48</f>
        <v>5967.7001648907126</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5967.7001648907126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B58" s="46"/>
      <c r="C58" s="316"/>
      <c r="D58" s="316"/>
      <c r="E58" s="316"/>
      <c r="F58" s="316"/>
      <c r="G58" s="316"/>
      <c r="H58" s="310"/>
      <c r="I58" s="278"/>
      <c r="J58" s="285"/>
      <c r="K58" s="278"/>
      <c r="L58" s="916"/>
      <c r="M58" s="917"/>
      <c r="N58" s="286"/>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983"/>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240</v>
      </c>
      <c r="N69" s="394">
        <f>K69/M69</f>
        <v>521.5874583333333</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521.5874583333333</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6515.3669961407122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1303.0733992281425</v>
      </c>
      <c r="M82" s="865"/>
      <c r="N82" s="51"/>
    </row>
    <row r="83" spans="1:14">
      <c r="B83" s="89" t="s">
        <v>973</v>
      </c>
      <c r="C83" s="90"/>
      <c r="D83" s="90"/>
      <c r="E83" s="90"/>
      <c r="F83" s="90"/>
      <c r="G83" s="90"/>
      <c r="H83" s="90"/>
      <c r="I83" s="87"/>
      <c r="J83" s="88"/>
      <c r="K83" s="303">
        <v>0.05</v>
      </c>
      <c r="L83" s="864">
        <f>N77*K83</f>
        <v>325.76834980703563</v>
      </c>
      <c r="M83" s="865"/>
      <c r="N83" s="51"/>
    </row>
    <row r="84" spans="1:14" ht="15.75" thickBot="1">
      <c r="B84" s="91" t="s">
        <v>974</v>
      </c>
      <c r="C84" s="92"/>
      <c r="D84" s="92"/>
      <c r="E84" s="92"/>
      <c r="F84" s="92"/>
      <c r="G84" s="92"/>
      <c r="H84" s="92"/>
      <c r="I84" s="93"/>
      <c r="J84" s="94"/>
      <c r="K84" s="304">
        <v>0.05</v>
      </c>
      <c r="L84" s="866">
        <f>N77*K84</f>
        <v>325.76834980703563</v>
      </c>
      <c r="M84" s="867"/>
      <c r="N84" s="51"/>
    </row>
    <row r="85" spans="1:14" ht="15.75" thickBot="1">
      <c r="B85" s="829" t="s">
        <v>953</v>
      </c>
      <c r="C85" s="830"/>
      <c r="D85" s="830"/>
      <c r="E85" s="830"/>
      <c r="F85" s="830"/>
      <c r="G85" s="830"/>
      <c r="H85" s="830"/>
      <c r="I85" s="830"/>
      <c r="J85" s="830"/>
      <c r="K85" s="830"/>
      <c r="L85" s="830"/>
      <c r="M85" s="831"/>
      <c r="N85" s="52">
        <f>L82+L83+L84</f>
        <v>1954.6100988422136</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8469.9770949829253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1137</v>
      </c>
      <c r="C31" s="81" t="s">
        <v>1689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375.54296999999997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375.54296999999997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542</v>
      </c>
      <c r="B48" s="43" t="str">
        <f>VLOOKUP(A48,MATERIALES!A5:D373,3,FALSE)</f>
        <v>Material drenante (3´´)</v>
      </c>
      <c r="C48" s="280"/>
      <c r="D48" s="280"/>
      <c r="E48" s="280"/>
      <c r="F48" s="280"/>
      <c r="G48" s="280"/>
      <c r="H48" s="280"/>
      <c r="I48" s="267"/>
      <c r="J48" s="223" t="str">
        <f>VLOOKUP(A48,MATERIALES!A4:D640,2,FALSE)</f>
        <v>m3</v>
      </c>
      <c r="K48" s="281">
        <v>1.1000000000000001</v>
      </c>
      <c r="L48" s="266"/>
      <c r="M48" s="401">
        <f>VLOOKUP(A48,MATERIALES!A5:D396,4,FALSE)</f>
        <v>54502.752253567654</v>
      </c>
      <c r="N48" s="271">
        <f>K48*M48</f>
        <v>59953.027478924421</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59953.027478924421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1261</v>
      </c>
      <c r="B58" s="46" t="str">
        <f>VLOOKUP(A58,TRANSPORTE!A1:D117,3,FALSE)</f>
        <v>Transporte de Material Drenante</v>
      </c>
      <c r="C58" s="316"/>
      <c r="D58" s="316"/>
      <c r="E58" s="316"/>
      <c r="F58" s="316"/>
      <c r="G58" s="316"/>
      <c r="H58" s="310" t="s">
        <v>1999</v>
      </c>
      <c r="I58" s="278">
        <v>1.1000000000000001</v>
      </c>
      <c r="J58" s="285">
        <v>1</v>
      </c>
      <c r="K58" s="278">
        <f>I58*J58</f>
        <v>1.1000000000000001</v>
      </c>
      <c r="L58" s="916">
        <f>VLOOKUP(A58,TRANSPORTE!A1:D117,4,FALSE)</f>
        <v>1417.5203733168512</v>
      </c>
      <c r="M58" s="917"/>
      <c r="N58" s="286">
        <f>K58*L58</f>
        <v>1559.2724106485364</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1559.2724106485364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983"/>
      <c r="N68" s="98" t="s">
        <v>951</v>
      </c>
    </row>
    <row r="69" spans="1:15">
      <c r="A69" s="164"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3">
        <v>25</v>
      </c>
      <c r="N69" s="394">
        <f>K69/M69</f>
        <v>7510.8593999999994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7510.8593999999994</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69398.70225957295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13879.740451914591</v>
      </c>
      <c r="M82" s="865"/>
      <c r="N82" s="51"/>
    </row>
    <row r="83" spans="1:14">
      <c r="B83" s="89" t="s">
        <v>973</v>
      </c>
      <c r="C83" s="90"/>
      <c r="D83" s="90"/>
      <c r="E83" s="90"/>
      <c r="F83" s="90"/>
      <c r="G83" s="90"/>
      <c r="H83" s="90"/>
      <c r="I83" s="87"/>
      <c r="J83" s="88"/>
      <c r="K83" s="303">
        <v>0.05</v>
      </c>
      <c r="L83" s="864">
        <f>N77*K83</f>
        <v>3469.9351129786478</v>
      </c>
      <c r="M83" s="865"/>
      <c r="N83" s="51"/>
    </row>
    <row r="84" spans="1:14" ht="15.75" thickBot="1">
      <c r="B84" s="91" t="s">
        <v>974</v>
      </c>
      <c r="C84" s="92"/>
      <c r="D84" s="92"/>
      <c r="E84" s="92"/>
      <c r="F84" s="92"/>
      <c r="G84" s="92"/>
      <c r="H84" s="92"/>
      <c r="I84" s="93"/>
      <c r="J84" s="94"/>
      <c r="K84" s="304">
        <v>0.05</v>
      </c>
      <c r="L84" s="866">
        <f>N77*K84</f>
        <v>3469.9351129786478</v>
      </c>
      <c r="M84" s="867"/>
      <c r="N84" s="51"/>
    </row>
    <row r="85" spans="1:14" ht="15.75" thickBot="1">
      <c r="B85" s="829" t="s">
        <v>953</v>
      </c>
      <c r="C85" s="830"/>
      <c r="D85" s="830"/>
      <c r="E85" s="830"/>
      <c r="F85" s="830"/>
      <c r="G85" s="830"/>
      <c r="H85" s="830"/>
      <c r="I85" s="830"/>
      <c r="J85" s="830"/>
      <c r="K85" s="830"/>
      <c r="L85" s="830"/>
      <c r="M85" s="831"/>
      <c r="N85" s="52">
        <f>L82+L83+L84</f>
        <v>20819.610677871886</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90218.312937444833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1138</v>
      </c>
      <c r="C31" s="81" t="s">
        <v>2150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160</v>
      </c>
      <c r="B36" s="878" t="str">
        <f>VLOOKUP(A36,EQUIPOS!A6:D154,3,FALSE)</f>
        <v>COMPACTADOR MANUAL VIBRATORIO (RANA) con motor de 6 HP</v>
      </c>
      <c r="C36" s="879"/>
      <c r="D36" s="879"/>
      <c r="E36" s="879"/>
      <c r="F36" s="879"/>
      <c r="G36" s="879"/>
      <c r="H36" s="880"/>
      <c r="I36" s="266"/>
      <c r="J36" s="267"/>
      <c r="K36" s="268">
        <f>VLOOKUP(A36,EQUIPOS!A6:D163,4,FALSE)</f>
        <v>8427.7199118733861</v>
      </c>
      <c r="L36" s="269"/>
      <c r="M36" s="335">
        <v>3</v>
      </c>
      <c r="N36" s="271">
        <f>K36/M36</f>
        <v>2809.2399706244619</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521.5874583333333</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3330.8274289577953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535</v>
      </c>
      <c r="B48" s="43" t="str">
        <f>VLOOKUP(A48,MATERIALES!A5:D373,3,FALSE)</f>
        <v>Material de Sub- Base CBR=20%</v>
      </c>
      <c r="C48" s="280"/>
      <c r="D48" s="280"/>
      <c r="E48" s="280"/>
      <c r="F48" s="280"/>
      <c r="G48" s="280"/>
      <c r="H48" s="280"/>
      <c r="I48" s="267"/>
      <c r="J48" s="223" t="str">
        <f>VLOOKUP(A48,MATERIALES!A4:D640,2,FALSE)</f>
        <v>m3</v>
      </c>
      <c r="K48" s="281">
        <v>1.25</v>
      </c>
      <c r="L48" s="266"/>
      <c r="M48" s="401">
        <f>VLOOKUP(A48,MATERIALES!A5:D396,4,FALSE)</f>
        <v>29097.978615867745</v>
      </c>
      <c r="N48" s="271">
        <f>K48*M48</f>
        <v>36372.473269834678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36372.473269834678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1252</v>
      </c>
      <c r="B60" s="46" t="str">
        <f>VLOOKUP(A60,TRANSPORTE!A1:D117,3,FALSE)</f>
        <v>Transporte de material de cobertura</v>
      </c>
      <c r="C60" s="316"/>
      <c r="D60" s="316"/>
      <c r="E60" s="316"/>
      <c r="F60" s="316"/>
      <c r="G60" s="316"/>
      <c r="H60" s="310" t="s">
        <v>339</v>
      </c>
      <c r="I60" s="278">
        <v>1.25</v>
      </c>
      <c r="J60" s="285">
        <v>1</v>
      </c>
      <c r="K60" s="278">
        <f>I60*J60</f>
        <v>1.25</v>
      </c>
      <c r="L60" s="916">
        <f>VLOOKUP(A60,TRANSPORTE!A1:D117,4,FALSE)</f>
        <v>1417.5203733168512</v>
      </c>
      <c r="M60" s="917"/>
      <c r="N60" s="286">
        <f>K60*L60</f>
        <v>1771.9004666460639</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308"/>
      <c r="C65" s="309"/>
      <c r="D65" s="309"/>
      <c r="E65" s="309"/>
      <c r="F65" s="309"/>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1771.9004666460639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4"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24</v>
      </c>
      <c r="N71" s="394">
        <f>K71/M71</f>
        <v>5215.8745833333332</v>
      </c>
      <c r="O71" s="106"/>
    </row>
    <row r="72" spans="1:15">
      <c r="A72" s="164"/>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5215.8745833333332</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46691.075748771866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9338.2151497543728</v>
      </c>
      <c r="M84" s="865"/>
      <c r="N84" s="51"/>
    </row>
    <row r="85" spans="1:14">
      <c r="B85" s="89" t="s">
        <v>973</v>
      </c>
      <c r="C85" s="90"/>
      <c r="D85" s="90"/>
      <c r="E85" s="90"/>
      <c r="F85" s="90"/>
      <c r="G85" s="90"/>
      <c r="H85" s="90"/>
      <c r="I85" s="87"/>
      <c r="J85" s="88"/>
      <c r="K85" s="303">
        <v>0.05</v>
      </c>
      <c r="L85" s="864">
        <f>N79*K85</f>
        <v>2334.5537874385932</v>
      </c>
      <c r="M85" s="865"/>
      <c r="N85" s="51"/>
    </row>
    <row r="86" spans="1:14" ht="15.75" thickBot="1">
      <c r="B86" s="91" t="s">
        <v>974</v>
      </c>
      <c r="C86" s="92"/>
      <c r="D86" s="92"/>
      <c r="E86" s="92"/>
      <c r="F86" s="92"/>
      <c r="G86" s="92"/>
      <c r="H86" s="92"/>
      <c r="I86" s="93"/>
      <c r="J86" s="94"/>
      <c r="K86" s="304">
        <v>0.05</v>
      </c>
      <c r="L86" s="866">
        <f>N79*K86</f>
        <v>2334.5537874385932</v>
      </c>
      <c r="M86" s="867"/>
      <c r="N86" s="51"/>
    </row>
    <row r="87" spans="1:14" ht="15.75" thickBot="1">
      <c r="B87" s="829" t="s">
        <v>953</v>
      </c>
      <c r="C87" s="830"/>
      <c r="D87" s="830"/>
      <c r="E87" s="830"/>
      <c r="F87" s="830"/>
      <c r="G87" s="830"/>
      <c r="H87" s="830"/>
      <c r="I87" s="830"/>
      <c r="J87" s="830"/>
      <c r="K87" s="830"/>
      <c r="L87" s="830"/>
      <c r="M87" s="831"/>
      <c r="N87" s="52">
        <f>L84+L85+L86</f>
        <v>14007.32272463156</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60698.398473403424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1139</v>
      </c>
      <c r="C31" s="81" t="s">
        <v>2151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197</v>
      </c>
      <c r="B36" s="878" t="str">
        <f>VLOOKUP(A36,EQUIPOS!A6:D154,3,FALSE)</f>
        <v>Equipo de perforación (TRACKDRILL), potencia 40 HP, 2100 golpes / minuto</v>
      </c>
      <c r="C36" s="879"/>
      <c r="D36" s="879"/>
      <c r="E36" s="879"/>
      <c r="F36" s="879"/>
      <c r="G36" s="879"/>
      <c r="H36" s="880"/>
      <c r="I36" s="266"/>
      <c r="J36" s="267"/>
      <c r="K36" s="268">
        <f>VLOOKUP(A36,EQUIPOS!A6:D163,4,FALSE)</f>
        <v>149982.63030288211</v>
      </c>
      <c r="L36" s="269"/>
      <c r="M36" s="335">
        <v>2.5</v>
      </c>
      <c r="N36" s="271">
        <f>K36/M36</f>
        <v>59993.052121152847</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423.19184653601991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60416.243967688868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12540.109630415311</v>
      </c>
      <c r="N48" s="271">
        <f>K48*M48</f>
        <v>12665.510726719463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12665.510726719463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4" t="s">
        <v>6</v>
      </c>
      <c r="B71" s="49" t="str">
        <f>VLOOKUP(A71,'MANO DE OBRA'!A8:D68,3,FALSE)</f>
        <v xml:space="preserve">Obrero </v>
      </c>
      <c r="C71" s="47"/>
      <c r="D71" s="47"/>
      <c r="E71" s="47"/>
      <c r="F71" s="47"/>
      <c r="G71" s="47"/>
      <c r="H71" s="47"/>
      <c r="I71" s="291">
        <f>K71/J71*100</f>
        <v>33832.699999999997</v>
      </c>
      <c r="J71" s="292">
        <v>185</v>
      </c>
      <c r="K71" s="293">
        <f>VLOOKUP(A71,'MANO DE OBRA'!A8:D99,4,FALSE)</f>
        <v>62590.494999999995</v>
      </c>
      <c r="L71" s="50"/>
      <c r="M71" s="433">
        <v>20</v>
      </c>
      <c r="N71" s="394">
        <f>K71/M71</f>
        <v>3129.5247499999996</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8463.8369307203975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81545.591625128727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16309.118325025745</v>
      </c>
      <c r="M84" s="865"/>
      <c r="N84" s="51"/>
    </row>
    <row r="85" spans="1:14">
      <c r="B85" s="89" t="s">
        <v>973</v>
      </c>
      <c r="C85" s="90"/>
      <c r="D85" s="90"/>
      <c r="E85" s="90"/>
      <c r="F85" s="90"/>
      <c r="G85" s="90"/>
      <c r="H85" s="90"/>
      <c r="I85" s="87"/>
      <c r="J85" s="88"/>
      <c r="K85" s="303">
        <v>0.05</v>
      </c>
      <c r="L85" s="864">
        <f>N79*K85</f>
        <v>4077.2795812564364</v>
      </c>
      <c r="M85" s="865"/>
      <c r="N85" s="51"/>
    </row>
    <row r="86" spans="1:14" ht="15.75" thickBot="1">
      <c r="B86" s="91" t="s">
        <v>974</v>
      </c>
      <c r="C86" s="92"/>
      <c r="D86" s="92"/>
      <c r="E86" s="92"/>
      <c r="F86" s="92"/>
      <c r="G86" s="92"/>
      <c r="H86" s="92"/>
      <c r="I86" s="93"/>
      <c r="J86" s="94"/>
      <c r="K86" s="304">
        <v>0.05</v>
      </c>
      <c r="L86" s="866">
        <f>N79*K86</f>
        <v>4077.2795812564364</v>
      </c>
      <c r="M86" s="867"/>
      <c r="N86" s="51"/>
    </row>
    <row r="87" spans="1:14" ht="15.75" thickBot="1">
      <c r="B87" s="829" t="s">
        <v>953</v>
      </c>
      <c r="C87" s="830"/>
      <c r="D87" s="830"/>
      <c r="E87" s="830"/>
      <c r="F87" s="830"/>
      <c r="G87" s="830"/>
      <c r="H87" s="830"/>
      <c r="I87" s="830"/>
      <c r="J87" s="830"/>
      <c r="K87" s="830"/>
      <c r="L87" s="830"/>
      <c r="M87" s="831"/>
      <c r="N87" s="52">
        <f>L84+L85+L86</f>
        <v>24463.677487538618</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106009.26911266735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1140</v>
      </c>
      <c r="C31" s="81" t="s">
        <v>2152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197</v>
      </c>
      <c r="B36" s="878" t="str">
        <f>VLOOKUP(A36,EQUIPOS!A6:D154,3,FALSE)</f>
        <v>Equipo de perforación (TRACKDRILL), potencia 40 HP, 2100 golpes / minuto</v>
      </c>
      <c r="C36" s="879"/>
      <c r="D36" s="879"/>
      <c r="E36" s="879"/>
      <c r="F36" s="879"/>
      <c r="G36" s="879"/>
      <c r="H36" s="880"/>
      <c r="I36" s="266"/>
      <c r="J36" s="267"/>
      <c r="K36" s="268">
        <f>VLOOKUP(A36,EQUIPOS!A6:D163,4,FALSE)</f>
        <v>149982.63030288211</v>
      </c>
      <c r="L36" s="269"/>
      <c r="M36" s="335">
        <v>1.25</v>
      </c>
      <c r="N36" s="271">
        <f>K36/M36</f>
        <v>119986.10424230569</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1159.3361680720398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121145.44041037773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12540.109630415311</v>
      </c>
      <c r="N48" s="271">
        <f>K48*M48</f>
        <v>12665.510726719463</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12665.510726719463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4"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10</v>
      </c>
      <c r="N71" s="394">
        <f>K71/M71</f>
        <v>12518.098999999998</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23186.723361440796</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156997.67449853799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31399.5348997076</v>
      </c>
      <c r="M84" s="865"/>
      <c r="N84" s="51"/>
    </row>
    <row r="85" spans="1:14">
      <c r="B85" s="89" t="s">
        <v>973</v>
      </c>
      <c r="C85" s="90"/>
      <c r="D85" s="90"/>
      <c r="E85" s="90"/>
      <c r="F85" s="90"/>
      <c r="G85" s="90"/>
      <c r="H85" s="90"/>
      <c r="I85" s="87"/>
      <c r="J85" s="88"/>
      <c r="K85" s="303">
        <v>0.05</v>
      </c>
      <c r="L85" s="864">
        <f>N79*K85</f>
        <v>7849.8837249269</v>
      </c>
      <c r="M85" s="865"/>
      <c r="N85" s="51"/>
    </row>
    <row r="86" spans="1:14" ht="15.75" thickBot="1">
      <c r="B86" s="91" t="s">
        <v>974</v>
      </c>
      <c r="C86" s="92"/>
      <c r="D86" s="92"/>
      <c r="E86" s="92"/>
      <c r="F86" s="92"/>
      <c r="G86" s="92"/>
      <c r="H86" s="92"/>
      <c r="I86" s="93"/>
      <c r="J86" s="94"/>
      <c r="K86" s="304">
        <v>0.05</v>
      </c>
      <c r="L86" s="866">
        <f>N79*K86</f>
        <v>7849.8837249269</v>
      </c>
      <c r="M86" s="867"/>
      <c r="N86" s="51"/>
    </row>
    <row r="87" spans="1:14" ht="15.75" thickBot="1">
      <c r="B87" s="829" t="s">
        <v>953</v>
      </c>
      <c r="C87" s="830"/>
      <c r="D87" s="830"/>
      <c r="E87" s="830"/>
      <c r="F87" s="830"/>
      <c r="G87" s="830"/>
      <c r="H87" s="830"/>
      <c r="I87" s="830"/>
      <c r="J87" s="830"/>
      <c r="K87" s="830"/>
      <c r="L87" s="830"/>
      <c r="M87" s="831"/>
      <c r="N87" s="52">
        <f>L84+L85+L86</f>
        <v>47099.302349561396</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204096.97684809938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1141</v>
      </c>
      <c r="C31" s="81" t="s">
        <v>1690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314</v>
      </c>
      <c r="B36" s="878" t="str">
        <f>VLOOKUP(A36,EQUIPOS!A6:D154,3,FALSE)</f>
        <v xml:space="preserve">Retroexcavadora E-200 sobre orugas
</v>
      </c>
      <c r="C36" s="879"/>
      <c r="D36" s="879"/>
      <c r="E36" s="879"/>
      <c r="F36" s="879"/>
      <c r="G36" s="879"/>
      <c r="H36" s="880"/>
      <c r="I36" s="266"/>
      <c r="J36" s="267"/>
      <c r="K36" s="268">
        <f>VLOOKUP(A36,EQUIPOS!A6:D163,4,FALSE)</f>
        <v>254964.5388153794</v>
      </c>
      <c r="L36" s="269"/>
      <c r="M36" s="335">
        <v>23</v>
      </c>
      <c r="N36" s="271">
        <f>K36/M36</f>
        <v>11085.414731103452</v>
      </c>
    </row>
    <row r="37" spans="1:14">
      <c r="A37" s="113" t="s">
        <v>328</v>
      </c>
      <c r="B37" s="878" t="str">
        <f>VLOOKUP(A37,EQUIPOS!A7:D154,3,FALSE)</f>
        <v xml:space="preserve">Taco metálico o puntal (escamas en concreto)
</v>
      </c>
      <c r="C37" s="879"/>
      <c r="D37" s="879"/>
      <c r="E37" s="879"/>
      <c r="F37" s="879"/>
      <c r="G37" s="879"/>
      <c r="H37" s="880"/>
      <c r="I37" s="420"/>
      <c r="J37" s="421"/>
      <c r="K37" s="268">
        <f>VLOOKUP(A37,EQUIPOS!A7:D164,4,FALSE)</f>
        <v>117.2814169165618</v>
      </c>
      <c r="L37" s="334"/>
      <c r="M37" s="335">
        <v>1</v>
      </c>
      <c r="N37" s="271">
        <f>K37/M37</f>
        <v>117.2814169165618</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N75*M41</f>
        <v>1159.3361680720398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12362.032316092052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706</v>
      </c>
      <c r="B48" s="43" t="str">
        <f>VLOOKUP(A48,MATERIALES!A5:D373,3,FALSE)</f>
        <v>Tubería PVC RD21 de 1´´ (para anclajes)</v>
      </c>
      <c r="C48" s="280"/>
      <c r="D48" s="280"/>
      <c r="E48" s="280"/>
      <c r="F48" s="280"/>
      <c r="G48" s="280"/>
      <c r="H48" s="280"/>
      <c r="I48" s="280"/>
      <c r="J48" s="310" t="str">
        <f>VLOOKUP(A48,MATERIALES!A4:D640,2,FALSE)</f>
        <v>m</v>
      </c>
      <c r="K48" s="281">
        <v>0.35</v>
      </c>
      <c r="L48" s="266"/>
      <c r="M48" s="401">
        <f>VLOOKUP(A48,MATERIALES!A5:D396,4,FALSE)</f>
        <v>3664.4774887603721</v>
      </c>
      <c r="N48" s="271">
        <f>K48*M48</f>
        <v>1282.5671210661301</v>
      </c>
    </row>
    <row r="49" spans="1:14">
      <c r="A49" s="163" t="s">
        <v>1691</v>
      </c>
      <c r="B49" s="43" t="str">
        <f>VLOOKUP(A49,MATERIALES!A6:D373,3,FALSE)</f>
        <v>Formaleta Metálica</v>
      </c>
      <c r="C49" s="424"/>
      <c r="D49" s="424"/>
      <c r="E49" s="424"/>
      <c r="F49" s="424"/>
      <c r="G49" s="424"/>
      <c r="H49" s="424"/>
      <c r="I49" s="424"/>
      <c r="J49" s="311" t="str">
        <f>VLOOKUP(A49,MATERIALES!A5:D641,2,FALSE)</f>
        <v>m2</v>
      </c>
      <c r="K49" s="396">
        <v>1</v>
      </c>
      <c r="L49" s="420"/>
      <c r="M49" s="401">
        <f>VLOOKUP(A49,MATERIALES!A6:D397,4,FALSE)</f>
        <v>17234.956564783199</v>
      </c>
      <c r="N49" s="271">
        <f>K49*M49</f>
        <v>17234.956564783199</v>
      </c>
    </row>
    <row r="50" spans="1:14">
      <c r="A50" s="163" t="s">
        <v>745</v>
      </c>
      <c r="B50" s="43" t="str">
        <f>VLOOKUP(A50,MATERIALES!A6:D373,3,FALSE)</f>
        <v>Acero PDR-60</v>
      </c>
      <c r="C50" s="424"/>
      <c r="D50" s="424"/>
      <c r="E50" s="424"/>
      <c r="F50" s="424"/>
      <c r="G50" s="424"/>
      <c r="H50" s="424"/>
      <c r="I50" s="424"/>
      <c r="J50" s="311" t="str">
        <f>VLOOKUP(A50,MATERIALES!A6:D642,2,FALSE)</f>
        <v>kg</v>
      </c>
      <c r="K50" s="396">
        <v>3.8</v>
      </c>
      <c r="L50" s="420"/>
      <c r="M50" s="401">
        <f>VLOOKUP(A50,MATERIALES!A6:D398,4,FALSE)</f>
        <v>2968.2267658959008</v>
      </c>
      <c r="N50" s="271">
        <f>K50*M50</f>
        <v>11279.261710404422</v>
      </c>
    </row>
    <row r="51" spans="1:14">
      <c r="A51" s="163" t="s">
        <v>832</v>
      </c>
      <c r="B51" s="43" t="str">
        <f>VLOOKUP(A51,MATERIALES!A6:D373,3,FALSE)</f>
        <v>Concreto Resistencia  21 (Mpa)</v>
      </c>
      <c r="C51" s="424"/>
      <c r="D51" s="424"/>
      <c r="E51" s="424"/>
      <c r="F51" s="424"/>
      <c r="G51" s="424"/>
      <c r="H51" s="424"/>
      <c r="I51" s="424"/>
      <c r="J51" s="311" t="str">
        <f>VLOOKUP(A51,MATERIALES!A6:D643,2,FALSE)</f>
        <v>m3</v>
      </c>
      <c r="K51" s="396">
        <v>0.18</v>
      </c>
      <c r="L51" s="420"/>
      <c r="M51" s="401">
        <f>VLOOKUP(A51,MATERIALES!A6:D399,4,FALSE)</f>
        <v>395797.57147273835</v>
      </c>
      <c r="N51" s="271">
        <f>K51*M51</f>
        <v>71243.562865092899</v>
      </c>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101040.34826134665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1239</v>
      </c>
      <c r="B58" s="46" t="str">
        <f>VLOOKUP(A58,TRANSPORTE!A1:D117,3,FALSE)</f>
        <v>Transporte de concreto</v>
      </c>
      <c r="C58" s="316"/>
      <c r="D58" s="316"/>
      <c r="E58" s="316"/>
      <c r="F58" s="316"/>
      <c r="G58" s="316"/>
      <c r="H58" s="310" t="s">
        <v>1999</v>
      </c>
      <c r="I58" s="278">
        <v>0.18</v>
      </c>
      <c r="J58" s="285">
        <v>1</v>
      </c>
      <c r="K58" s="278">
        <f>I58*J58</f>
        <v>0.18</v>
      </c>
      <c r="L58" s="916">
        <f>VLOOKUP(A58,TRANSPORTE!A1:D117,4,FALSE)</f>
        <v>1444.5959348519261</v>
      </c>
      <c r="M58" s="917"/>
      <c r="N58" s="286">
        <f>K58*L58</f>
        <v>260.02726827334669</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260.02726827334669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983"/>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10</v>
      </c>
      <c r="N69" s="394">
        <f>K69/M69</f>
        <v>12518.098999999998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127"/>
    </row>
    <row r="75" spans="1:15" ht="15.75" thickBot="1">
      <c r="B75" s="918" t="s">
        <v>953</v>
      </c>
      <c r="C75" s="872"/>
      <c r="D75" s="872"/>
      <c r="E75" s="872"/>
      <c r="F75" s="872"/>
      <c r="G75" s="872"/>
      <c r="H75" s="872"/>
      <c r="I75" s="872"/>
      <c r="J75" s="872"/>
      <c r="K75" s="872"/>
      <c r="L75" s="872"/>
      <c r="M75" s="873"/>
      <c r="N75" s="459">
        <f>SUM(N69:N74)</f>
        <v>23186.723361440796</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136849.13120715285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27369.826241430572</v>
      </c>
      <c r="M82" s="865"/>
      <c r="N82" s="51"/>
    </row>
    <row r="83" spans="1:14">
      <c r="B83" s="89" t="s">
        <v>973</v>
      </c>
      <c r="C83" s="90"/>
      <c r="D83" s="90"/>
      <c r="E83" s="90"/>
      <c r="F83" s="90"/>
      <c r="G83" s="90"/>
      <c r="H83" s="90"/>
      <c r="I83" s="87"/>
      <c r="J83" s="88"/>
      <c r="K83" s="303">
        <v>0.05</v>
      </c>
      <c r="L83" s="864">
        <f>N77*K83</f>
        <v>6842.456560357643</v>
      </c>
      <c r="M83" s="865"/>
      <c r="N83" s="51"/>
    </row>
    <row r="84" spans="1:14" ht="15.75" thickBot="1">
      <c r="B84" s="91" t="s">
        <v>974</v>
      </c>
      <c r="C84" s="92"/>
      <c r="D84" s="92"/>
      <c r="E84" s="92"/>
      <c r="F84" s="92"/>
      <c r="G84" s="92"/>
      <c r="H84" s="92"/>
      <c r="I84" s="93"/>
      <c r="J84" s="94"/>
      <c r="K84" s="304">
        <v>0.05</v>
      </c>
      <c r="L84" s="866">
        <f>N77*K84</f>
        <v>6842.456560357643</v>
      </c>
      <c r="M84" s="867"/>
      <c r="N84" s="51"/>
    </row>
    <row r="85" spans="1:14" ht="15.75" thickBot="1">
      <c r="B85" s="829" t="s">
        <v>953</v>
      </c>
      <c r="C85" s="830"/>
      <c r="D85" s="830"/>
      <c r="E85" s="830"/>
      <c r="F85" s="830"/>
      <c r="G85" s="830"/>
      <c r="H85" s="830"/>
      <c r="I85" s="830"/>
      <c r="J85" s="830"/>
      <c r="K85" s="830"/>
      <c r="L85" s="830"/>
      <c r="M85" s="831"/>
      <c r="N85" s="52">
        <f>L82+L83+L84</f>
        <v>41054.739362145854</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177903.87056929871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1142</v>
      </c>
      <c r="C31" s="81" t="s">
        <v>2153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N75*M41</f>
        <v>57.966808403602002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57.966808403602002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380</v>
      </c>
      <c r="B48" s="43" t="str">
        <f>VLOOKUP(A48,MATERIALES!A5:D373,3,FALSE)</f>
        <v>Armadura de Acero</v>
      </c>
      <c r="C48" s="280"/>
      <c r="D48" s="280"/>
      <c r="E48" s="280"/>
      <c r="F48" s="280"/>
      <c r="G48" s="280"/>
      <c r="H48" s="280"/>
      <c r="I48" s="280"/>
      <c r="J48" s="310" t="str">
        <f>VLOOKUP(A48,MATERIALES!A4:D640,2,FALSE)</f>
        <v>m</v>
      </c>
      <c r="K48" s="281">
        <v>1</v>
      </c>
      <c r="L48" s="266"/>
      <c r="M48" s="401">
        <f>VLOOKUP(A48,MATERIALES!A5:D396,4,FALSE)</f>
        <v>5371.9345136986603</v>
      </c>
      <c r="N48" s="271">
        <f>K48*M48</f>
        <v>5371.9345136986603</v>
      </c>
    </row>
    <row r="49" spans="1:14">
      <c r="A49" s="163" t="s">
        <v>690</v>
      </c>
      <c r="B49" s="43" t="str">
        <f>VLOOKUP(A49,MATERIALES!A6:D373,3,FALSE)</f>
        <v>Tornillos de Unión de D= 12 mm</v>
      </c>
      <c r="C49" s="424"/>
      <c r="D49" s="424"/>
      <c r="E49" s="424"/>
      <c r="F49" s="424"/>
      <c r="G49" s="424"/>
      <c r="H49" s="424"/>
      <c r="I49" s="424"/>
      <c r="J49" s="311" t="str">
        <f>VLOOKUP(A49,MATERIALES!A5:D641,2,FALSE)</f>
        <v>u</v>
      </c>
      <c r="K49" s="396">
        <v>4</v>
      </c>
      <c r="L49" s="420"/>
      <c r="M49" s="401">
        <f>VLOOKUP(A49,MATERIALES!A6:D397,4,FALSE)</f>
        <v>1376.5582191352817</v>
      </c>
      <c r="N49" s="271">
        <f>K49*M49</f>
        <v>5506.2328765411266</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9" t="s">
        <v>953</v>
      </c>
      <c r="C53" s="830"/>
      <c r="D53" s="830"/>
      <c r="E53" s="830"/>
      <c r="F53" s="830"/>
      <c r="G53" s="830"/>
      <c r="H53" s="830"/>
      <c r="I53" s="830"/>
      <c r="J53" s="830"/>
      <c r="K53" s="830"/>
      <c r="L53" s="830"/>
      <c r="M53" s="831"/>
      <c r="N53" s="393">
        <f>SUM(N48:N52)</f>
        <v>10878.167390239787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B58" s="46"/>
      <c r="C58" s="316"/>
      <c r="D58" s="316"/>
      <c r="E58" s="316"/>
      <c r="F58" s="316"/>
      <c r="G58" s="316"/>
      <c r="H58" s="310"/>
      <c r="I58" s="278"/>
      <c r="J58" s="285"/>
      <c r="K58" s="278"/>
      <c r="L58" s="916"/>
      <c r="M58" s="917"/>
      <c r="N58" s="286"/>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983"/>
      <c r="N68" s="98" t="s">
        <v>951</v>
      </c>
    </row>
    <row r="69" spans="1:15">
      <c r="A69" s="164" t="s">
        <v>7</v>
      </c>
      <c r="B69" s="49" t="str">
        <f>VLOOKUP(A69,'MANO DE OBRA'!A8:D68,3,FALSE)</f>
        <v>Obrero (2)</v>
      </c>
      <c r="C69" s="47"/>
      <c r="D69" s="47"/>
      <c r="E69" s="47"/>
      <c r="F69" s="47"/>
      <c r="G69" s="47"/>
      <c r="H69" s="47"/>
      <c r="I69" s="291">
        <f>K69/J69*100</f>
        <v>67665.399999999994</v>
      </c>
      <c r="J69" s="292">
        <v>185</v>
      </c>
      <c r="K69" s="293">
        <f>VLOOKUP(A69,'MANO DE OBRA'!A8:D99,4,FALSE)</f>
        <v>125180.98999999999</v>
      </c>
      <c r="L69" s="50"/>
      <c r="M69" s="433">
        <v>400</v>
      </c>
      <c r="N69" s="394">
        <f>K69/M69</f>
        <v>312.95247499999999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400</v>
      </c>
      <c r="N70" s="394">
        <f>K70/M70</f>
        <v>266.71560903601994</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127"/>
    </row>
    <row r="75" spans="1:15" ht="15.75" thickBot="1">
      <c r="B75" s="918" t="s">
        <v>953</v>
      </c>
      <c r="C75" s="872"/>
      <c r="D75" s="872"/>
      <c r="E75" s="872"/>
      <c r="F75" s="872"/>
      <c r="G75" s="872"/>
      <c r="H75" s="872"/>
      <c r="I75" s="872"/>
      <c r="J75" s="872"/>
      <c r="K75" s="872"/>
      <c r="L75" s="872"/>
      <c r="M75" s="873"/>
      <c r="N75" s="459">
        <f>SUM(N69:N74)</f>
        <v>579.66808403601999</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11515.802282679409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2303.1604565358821</v>
      </c>
      <c r="M82" s="865"/>
      <c r="N82" s="51"/>
    </row>
    <row r="83" spans="1:14">
      <c r="B83" s="89" t="s">
        <v>973</v>
      </c>
      <c r="C83" s="90"/>
      <c r="D83" s="90"/>
      <c r="E83" s="90"/>
      <c r="F83" s="90"/>
      <c r="G83" s="90"/>
      <c r="H83" s="90"/>
      <c r="I83" s="87"/>
      <c r="J83" s="88"/>
      <c r="K83" s="303">
        <v>0.05</v>
      </c>
      <c r="L83" s="864">
        <f>N77*K83</f>
        <v>575.79011413397052</v>
      </c>
      <c r="M83" s="865"/>
      <c r="N83" s="51"/>
    </row>
    <row r="84" spans="1:14" ht="15.75" thickBot="1">
      <c r="B84" s="91" t="s">
        <v>974</v>
      </c>
      <c r="C84" s="92"/>
      <c r="D84" s="92"/>
      <c r="E84" s="92"/>
      <c r="F84" s="92"/>
      <c r="G84" s="92"/>
      <c r="H84" s="92"/>
      <c r="I84" s="93"/>
      <c r="J84" s="94"/>
      <c r="K84" s="304">
        <v>0.05</v>
      </c>
      <c r="L84" s="866">
        <f>N77*K84</f>
        <v>575.79011413397052</v>
      </c>
      <c r="M84" s="867"/>
      <c r="N84" s="51"/>
    </row>
    <row r="85" spans="1:14" ht="15.75" thickBot="1">
      <c r="B85" s="829" t="s">
        <v>953</v>
      </c>
      <c r="C85" s="830"/>
      <c r="D85" s="830"/>
      <c r="E85" s="830"/>
      <c r="F85" s="830"/>
      <c r="G85" s="830"/>
      <c r="H85" s="830"/>
      <c r="I85" s="830"/>
      <c r="J85" s="830"/>
      <c r="K85" s="830"/>
      <c r="L85" s="830"/>
      <c r="M85" s="831"/>
      <c r="N85" s="52">
        <f>L82+L83+L84</f>
        <v>3454.7406848038236</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14970.542967483234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1143</v>
      </c>
      <c r="C31" s="81" t="s">
        <v>2154</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269</v>
      </c>
      <c r="B36" s="878" t="str">
        <f>VLOOKUP(A36,EQUIPOS!A6:D154,3,FALSE)</f>
        <v>Motoniveladora  potencia 215 HP, ancho de cuchilla 4,27 m, peso 18 ton.</v>
      </c>
      <c r="C36" s="879"/>
      <c r="D36" s="879"/>
      <c r="E36" s="879"/>
      <c r="F36" s="879"/>
      <c r="G36" s="879"/>
      <c r="H36" s="880"/>
      <c r="I36" s="266"/>
      <c r="J36" s="267"/>
      <c r="K36" s="268">
        <f>VLOOKUP(A36,EQUIPOS!A6:D163,4,FALSE)</f>
        <v>237724.12906973224</v>
      </c>
      <c r="L36" s="269"/>
      <c r="M36" s="335">
        <v>15</v>
      </c>
      <c r="N36" s="271">
        <f>K36/M36</f>
        <v>15848.275271315482</v>
      </c>
    </row>
    <row r="37" spans="1:14">
      <c r="A37" s="113" t="s">
        <v>365</v>
      </c>
      <c r="B37" s="878" t="str">
        <f>VLOOKUP(A37,EQUIPOS!A7:D154,3,FALSE)</f>
        <v xml:space="preserve">Vibrocompatador, potencia 153 HP, peso 10 Ton. </v>
      </c>
      <c r="C37" s="879"/>
      <c r="D37" s="879"/>
      <c r="E37" s="879"/>
      <c r="F37" s="879"/>
      <c r="G37" s="879"/>
      <c r="H37" s="880"/>
      <c r="I37" s="420"/>
      <c r="J37" s="421"/>
      <c r="K37" s="268">
        <f>VLOOKUP(A37,EQUIPOS!A7:D164,4,FALSE)</f>
        <v>144623.83552474083</v>
      </c>
      <c r="L37" s="334"/>
      <c r="M37" s="335">
        <v>15</v>
      </c>
      <c r="N37" s="271">
        <f>K37/M37</f>
        <v>9641.5890349827223</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122.69072025600332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25612.555026554208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550</v>
      </c>
      <c r="B48" s="43" t="str">
        <f>VLOOKUP(A48,MATERIALES!A5:D373,3,FALSE)</f>
        <v>Material seleccionado para Relleno</v>
      </c>
      <c r="C48" s="280"/>
      <c r="D48" s="280"/>
      <c r="E48" s="280"/>
      <c r="F48" s="280"/>
      <c r="G48" s="280"/>
      <c r="H48" s="280"/>
      <c r="I48" s="267"/>
      <c r="J48" s="223" t="str">
        <f>VLOOKUP(A48,MATERIALES!A4:D640,2,FALSE)</f>
        <v>m3</v>
      </c>
      <c r="K48" s="281">
        <v>1.05</v>
      </c>
      <c r="L48" s="266"/>
      <c r="M48" s="401">
        <f>VLOOKUP(A48,MATERIALES!A5:D396,4,FALSE)</f>
        <v>22383.060473744416</v>
      </c>
      <c r="N48" s="271">
        <f>K48*M48</f>
        <v>23502.213497431636</v>
      </c>
    </row>
    <row r="49" spans="1:14">
      <c r="A49" s="163"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74.983252587043793</v>
      </c>
      <c r="N49" s="271">
        <f>K49*M49</f>
        <v>2249.4975776113138</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25751.711075042949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1291</v>
      </c>
      <c r="B60" s="46" t="str">
        <f>VLOOKUP(A60,TRANSPORTE!A1:D117,3,FALSE)</f>
        <v>Transporte de material seleccionado para relleno</v>
      </c>
      <c r="C60" s="316"/>
      <c r="D60" s="316"/>
      <c r="E60" s="316"/>
      <c r="F60" s="316"/>
      <c r="G60" s="316"/>
      <c r="H60" s="310" t="s">
        <v>1999</v>
      </c>
      <c r="I60" s="278">
        <v>1.05</v>
      </c>
      <c r="J60" s="285">
        <v>1</v>
      </c>
      <c r="K60" s="278">
        <f>I60*J60</f>
        <v>1.05</v>
      </c>
      <c r="L60" s="916">
        <f>VLOOKUP(A60,TRANSPORTE!A1:D117,4,FALSE)</f>
        <v>1417.5203733168512</v>
      </c>
      <c r="M60" s="917"/>
      <c r="N60" s="286">
        <f>K60*L60</f>
        <v>1488.3963919826938</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1488.3963919826938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4"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120</v>
      </c>
      <c r="N71" s="394">
        <f>K71/M71</f>
        <v>889.05203012006655</v>
      </c>
      <c r="O71" s="106"/>
    </row>
    <row r="72" spans="1:15">
      <c r="A72" s="164"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120</v>
      </c>
      <c r="N72" s="394">
        <f>K72/M72</f>
        <v>1564.7623749999998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2453.8144051200661</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55306.476898699912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11061.295379739982</v>
      </c>
      <c r="M84" s="865"/>
      <c r="N84" s="51"/>
    </row>
    <row r="85" spans="1:14">
      <c r="B85" s="89" t="s">
        <v>973</v>
      </c>
      <c r="C85" s="90"/>
      <c r="D85" s="90"/>
      <c r="E85" s="90"/>
      <c r="F85" s="90"/>
      <c r="G85" s="90"/>
      <c r="H85" s="90"/>
      <c r="I85" s="87"/>
      <c r="J85" s="88"/>
      <c r="K85" s="303">
        <v>0.05</v>
      </c>
      <c r="L85" s="864">
        <f>N79*K85</f>
        <v>2765.3238449349956</v>
      </c>
      <c r="M85" s="865"/>
      <c r="N85" s="51"/>
    </row>
    <row r="86" spans="1:14" ht="15.75" thickBot="1">
      <c r="B86" s="91" t="s">
        <v>974</v>
      </c>
      <c r="C86" s="92"/>
      <c r="D86" s="92"/>
      <c r="E86" s="92"/>
      <c r="F86" s="92"/>
      <c r="G86" s="92"/>
      <c r="H86" s="92"/>
      <c r="I86" s="93"/>
      <c r="J86" s="94"/>
      <c r="K86" s="304">
        <v>0.05</v>
      </c>
      <c r="L86" s="866">
        <f>N79*K86</f>
        <v>2765.3238449349956</v>
      </c>
      <c r="M86" s="867"/>
      <c r="N86" s="51"/>
    </row>
    <row r="87" spans="1:14" ht="15.75" thickBot="1">
      <c r="B87" s="829" t="s">
        <v>953</v>
      </c>
      <c r="C87" s="830"/>
      <c r="D87" s="830"/>
      <c r="E87" s="830"/>
      <c r="F87" s="830"/>
      <c r="G87" s="830"/>
      <c r="H87" s="830"/>
      <c r="I87" s="830"/>
      <c r="J87" s="830"/>
      <c r="K87" s="830"/>
      <c r="L87" s="830"/>
      <c r="M87" s="831"/>
      <c r="N87" s="52">
        <f>L84+L85+L86</f>
        <v>16591.943069609973</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71898.419968309885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32.25" customHeight="1" thickBot="1">
      <c r="A31" t="s">
        <v>1845</v>
      </c>
      <c r="B31" s="80" t="s">
        <v>1144</v>
      </c>
      <c r="C31" s="971" t="s">
        <v>2155</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SUM(N36:N41)</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70083.131972542105</v>
      </c>
      <c r="N48" s="271">
        <f>K48*M48</f>
        <v>77091.445169796323</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8503.4200126684409</v>
      </c>
      <c r="N49" s="271">
        <f>K49*M49</f>
        <v>9778.9330145687054</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5371.9345136986603</v>
      </c>
      <c r="N50" s="271">
        <f>K50*M50</f>
        <v>10743.869027397321</v>
      </c>
    </row>
    <row r="51" spans="1:14">
      <c r="A51" s="163" t="s">
        <v>921</v>
      </c>
      <c r="B51" s="43" t="str">
        <f>VLOOKUP(A51,MATERIALES!A6:D373,3,FALSE)</f>
        <v>Malla para gaviones (2M3)</v>
      </c>
      <c r="C51" s="424"/>
      <c r="D51" s="424"/>
      <c r="E51" s="424"/>
      <c r="F51" s="424"/>
      <c r="G51" s="424"/>
      <c r="H51" s="424"/>
      <c r="I51" s="424"/>
      <c r="J51" s="311" t="str">
        <f>VLOOKUP(A51,MATERIALES!A6:D643,2,FALSE)</f>
        <v>u</v>
      </c>
      <c r="K51" s="396">
        <v>0.5</v>
      </c>
      <c r="L51" s="420"/>
      <c r="M51" s="401">
        <f>VLOOKUP(A51,MATERIALES!A6:D399,4,FALSE)</f>
        <v>58166.251179093371</v>
      </c>
      <c r="N51" s="271">
        <f>K51*M51</f>
        <v>29083.125589546686</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126697.37280130903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6">
        <f>VLOOKUP(A60,TRANSPORTE!A1:D117,4,FALSE)</f>
        <v>1417.5203733168512</v>
      </c>
      <c r="M60" s="917"/>
      <c r="N60" s="286">
        <f>K60*L60</f>
        <v>1559.2724106485364</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1559.2724106485364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4"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17852.411180720395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147001.67695171398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29400.335390342796</v>
      </c>
      <c r="M84" s="865"/>
      <c r="N84" s="51"/>
    </row>
    <row r="85" spans="1:14">
      <c r="B85" s="89" t="s">
        <v>973</v>
      </c>
      <c r="C85" s="90"/>
      <c r="D85" s="90"/>
      <c r="E85" s="90"/>
      <c r="F85" s="90"/>
      <c r="G85" s="90"/>
      <c r="H85" s="90"/>
      <c r="I85" s="87"/>
      <c r="J85" s="88"/>
      <c r="K85" s="303">
        <v>0.05</v>
      </c>
      <c r="L85" s="864">
        <f>N79*K85</f>
        <v>7350.083847585699</v>
      </c>
      <c r="M85" s="865"/>
      <c r="N85" s="51"/>
    </row>
    <row r="86" spans="1:14" ht="15.75" thickBot="1">
      <c r="B86" s="91" t="s">
        <v>974</v>
      </c>
      <c r="C86" s="92"/>
      <c r="D86" s="92"/>
      <c r="E86" s="92"/>
      <c r="F86" s="92"/>
      <c r="G86" s="92"/>
      <c r="H86" s="92"/>
      <c r="I86" s="93"/>
      <c r="J86" s="94"/>
      <c r="K86" s="304">
        <v>0.05</v>
      </c>
      <c r="L86" s="866">
        <f>N79*K86</f>
        <v>7350.083847585699</v>
      </c>
      <c r="M86" s="867"/>
      <c r="N86" s="51"/>
    </row>
    <row r="87" spans="1:14" ht="15.75" thickBot="1">
      <c r="B87" s="829" t="s">
        <v>953</v>
      </c>
      <c r="C87" s="830"/>
      <c r="D87" s="830"/>
      <c r="E87" s="830"/>
      <c r="F87" s="830"/>
      <c r="G87" s="830"/>
      <c r="H87" s="830"/>
      <c r="I87" s="830"/>
      <c r="J87" s="830"/>
      <c r="K87" s="830"/>
      <c r="L87" s="830"/>
      <c r="M87" s="831"/>
      <c r="N87" s="52">
        <f>L84+L85+L86</f>
        <v>44100.503085514196</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191102.18003722816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31.5" customHeight="1" thickBot="1">
      <c r="A31" t="s">
        <v>1845</v>
      </c>
      <c r="B31" s="80" t="s">
        <v>1692</v>
      </c>
      <c r="C31" s="971" t="s">
        <v>2156</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SUM(N36:N41)</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70083.131972542105</v>
      </c>
      <c r="N48" s="271">
        <f>K48*M48</f>
        <v>77091.445169796323</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8503.4200126684409</v>
      </c>
      <c r="N49" s="271">
        <f>K49*M49</f>
        <v>9778.9330145687054</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5371.9345136986603</v>
      </c>
      <c r="N50" s="271">
        <f>K50*M50</f>
        <v>10743.869027397321</v>
      </c>
    </row>
    <row r="51" spans="1:14">
      <c r="A51" s="163" t="s">
        <v>925</v>
      </c>
      <c r="B51" s="43" t="str">
        <f>VLOOKUP(A51,MATERIALES!A6:D373,3,FALSE)</f>
        <v>Malla Ciclónica Para Gaviones Galvanizada Aleación Zn-5A1-Mm Cal 12 (2M3)</v>
      </c>
      <c r="C51" s="424"/>
      <c r="D51" s="424"/>
      <c r="E51" s="424"/>
      <c r="F51" s="424"/>
      <c r="G51" s="424"/>
      <c r="H51" s="424"/>
      <c r="I51" s="424"/>
      <c r="J51" s="311" t="str">
        <f>VLOOKUP(A51,MATERIALES!A6:D643,2,FALSE)</f>
        <v>u</v>
      </c>
      <c r="K51" s="396">
        <v>0.5</v>
      </c>
      <c r="L51" s="420"/>
      <c r="M51" s="401">
        <f>VLOOKUP(A51,MATERIALES!A6:D399,4,FALSE)</f>
        <v>102547.99156046005</v>
      </c>
      <c r="N51" s="271">
        <f>K51*M51</f>
        <v>51273.995780230027</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148888.24299199236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6">
        <f>VLOOKUP(A60,TRANSPORTE!A1:D117,4,FALSE)</f>
        <v>1417.5203733168512</v>
      </c>
      <c r="M60" s="917"/>
      <c r="N60" s="286">
        <f>K60*L60</f>
        <v>1559.2724106485364</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308"/>
      <c r="C65" s="309"/>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1559.2724106485364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4"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17852.411180720395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169192.54714239732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33838.509428479469</v>
      </c>
      <c r="M84" s="865"/>
      <c r="N84" s="51"/>
    </row>
    <row r="85" spans="1:14">
      <c r="B85" s="89" t="s">
        <v>973</v>
      </c>
      <c r="C85" s="90"/>
      <c r="D85" s="90"/>
      <c r="E85" s="90"/>
      <c r="F85" s="90"/>
      <c r="G85" s="90"/>
      <c r="H85" s="90"/>
      <c r="I85" s="87"/>
      <c r="J85" s="88"/>
      <c r="K85" s="303">
        <v>0.05</v>
      </c>
      <c r="L85" s="864">
        <f>N79*K85</f>
        <v>8459.6273571198672</v>
      </c>
      <c r="M85" s="865"/>
      <c r="N85" s="51"/>
    </row>
    <row r="86" spans="1:14" ht="15.75" thickBot="1">
      <c r="B86" s="91" t="s">
        <v>974</v>
      </c>
      <c r="C86" s="92"/>
      <c r="D86" s="92"/>
      <c r="E86" s="92"/>
      <c r="F86" s="92"/>
      <c r="G86" s="92"/>
      <c r="H86" s="92"/>
      <c r="I86" s="93"/>
      <c r="J86" s="94"/>
      <c r="K86" s="304">
        <v>0.05</v>
      </c>
      <c r="L86" s="866">
        <f>N79*K86</f>
        <v>8459.6273571198672</v>
      </c>
      <c r="M86" s="867"/>
      <c r="N86" s="51"/>
    </row>
    <row r="87" spans="1:14" ht="15.75" thickBot="1">
      <c r="B87" s="829" t="s">
        <v>953</v>
      </c>
      <c r="C87" s="830"/>
      <c r="D87" s="830"/>
      <c r="E87" s="830"/>
      <c r="F87" s="830"/>
      <c r="G87" s="830"/>
      <c r="H87" s="830"/>
      <c r="I87" s="830"/>
      <c r="J87" s="830"/>
      <c r="K87" s="830"/>
      <c r="L87" s="830"/>
      <c r="M87" s="831"/>
      <c r="N87" s="52">
        <f>L84+L85+L86</f>
        <v>50757.764142719207</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219950.31128511654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30.75" customHeight="1" thickBot="1">
      <c r="A31" t="s">
        <v>1845</v>
      </c>
      <c r="B31" s="80" t="s">
        <v>1693</v>
      </c>
      <c r="C31" s="971" t="s">
        <v>2157</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70083.131972542105</v>
      </c>
      <c r="N48" s="271">
        <f>K48*M48</f>
        <v>77091.445169796323</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8503.4200126684409</v>
      </c>
      <c r="N49" s="271">
        <f>K49*M49</f>
        <v>9778.9330145687054</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5371.9345136986603</v>
      </c>
      <c r="N50" s="271">
        <f>K50*M50</f>
        <v>10743.869027397321</v>
      </c>
    </row>
    <row r="51" spans="1:14">
      <c r="A51" s="163" t="s">
        <v>927</v>
      </c>
      <c r="B51" s="43" t="str">
        <f>VLOOKUP(A51,MATERIALES!A6:D373,3,FALSE)</f>
        <v>Malla Ciclónica Para Gaviones Galvanizada Y Plastificada Con Pvc Cal 12 (2M3)</v>
      </c>
      <c r="C51" s="424"/>
      <c r="D51" s="424"/>
      <c r="E51" s="424"/>
      <c r="F51" s="424"/>
      <c r="G51" s="424"/>
      <c r="H51" s="424"/>
      <c r="I51" s="424"/>
      <c r="J51" s="311" t="str">
        <f>VLOOKUP(A51,MATERIALES!A6:D643,2,FALSE)</f>
        <v>u</v>
      </c>
      <c r="K51" s="396">
        <v>0.5</v>
      </c>
      <c r="L51" s="420"/>
      <c r="M51" s="401">
        <f>VLOOKUP(A51,MATERIALES!A6:D399,4,FALSE)</f>
        <v>104355.27861393061</v>
      </c>
      <c r="N51" s="271">
        <f>K51*M51</f>
        <v>52177.639306965306</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149791.88651872764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6">
        <f>VLOOKUP(A60,TRANSPORTE!A1:D117,4,FALSE)</f>
        <v>1417.5203733168512</v>
      </c>
      <c r="M60" s="917"/>
      <c r="N60" s="286">
        <f>K60*L60</f>
        <v>1559.2724106485364</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1559.2724106485364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4"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17852.411180720395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170096.1906691326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34019.238133826519</v>
      </c>
      <c r="M84" s="865"/>
      <c r="N84" s="51"/>
    </row>
    <row r="85" spans="1:14">
      <c r="B85" s="89" t="s">
        <v>973</v>
      </c>
      <c r="C85" s="90"/>
      <c r="D85" s="90"/>
      <c r="E85" s="90"/>
      <c r="F85" s="90"/>
      <c r="G85" s="90"/>
      <c r="H85" s="90"/>
      <c r="I85" s="87"/>
      <c r="J85" s="88"/>
      <c r="K85" s="303">
        <v>0.05</v>
      </c>
      <c r="L85" s="864">
        <f>N79*K85</f>
        <v>8504.8095334566297</v>
      </c>
      <c r="M85" s="865"/>
      <c r="N85" s="51"/>
    </row>
    <row r="86" spans="1:14" ht="15.75" thickBot="1">
      <c r="B86" s="91" t="s">
        <v>974</v>
      </c>
      <c r="C86" s="92"/>
      <c r="D86" s="92"/>
      <c r="E86" s="92"/>
      <c r="F86" s="92"/>
      <c r="G86" s="92"/>
      <c r="H86" s="92"/>
      <c r="I86" s="93"/>
      <c r="J86" s="94"/>
      <c r="K86" s="304">
        <v>0.05</v>
      </c>
      <c r="L86" s="866">
        <f>N79*K86</f>
        <v>8504.8095334566297</v>
      </c>
      <c r="M86" s="867"/>
      <c r="N86" s="51"/>
    </row>
    <row r="87" spans="1:14" ht="15.75" thickBot="1">
      <c r="B87" s="829" t="s">
        <v>953</v>
      </c>
      <c r="C87" s="830"/>
      <c r="D87" s="830"/>
      <c r="E87" s="830"/>
      <c r="F87" s="830"/>
      <c r="G87" s="830"/>
      <c r="H87" s="830"/>
      <c r="I87" s="830"/>
      <c r="J87" s="830"/>
      <c r="K87" s="830"/>
      <c r="L87" s="830"/>
      <c r="M87" s="831"/>
      <c r="N87" s="52">
        <f>L84+L85+L86</f>
        <v>51028.857200739782</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221125.04786987239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7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29.25" customHeight="1" thickBot="1">
      <c r="A31" t="s">
        <v>1845</v>
      </c>
      <c r="B31" s="80" t="s">
        <v>1694</v>
      </c>
      <c r="C31" s="971" t="s">
        <v>2158</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70083.131972542105</v>
      </c>
      <c r="N48" s="271">
        <f>K48*M48</f>
        <v>77091.445169796323</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8503.4200126684409</v>
      </c>
      <c r="N49" s="271">
        <f>K49*M49</f>
        <v>9778.9330145687054</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5371.9345136986603</v>
      </c>
      <c r="N50" s="271">
        <f>K50*M50</f>
        <v>10743.869027397321</v>
      </c>
    </row>
    <row r="51" spans="1:14">
      <c r="A51" s="166" t="s">
        <v>929</v>
      </c>
      <c r="B51" s="43" t="str">
        <f>VLOOKUP(A51,MATERIALES!A6:D373,3,FALSE)</f>
        <v>Malla Ciclónica Para Gaviones Galvanizada Aleación Zn-5A1-Mm Y Plastificada Pvc Cal 12 (2M3)</v>
      </c>
      <c r="C51" s="424"/>
      <c r="D51" s="424"/>
      <c r="E51" s="424"/>
      <c r="F51" s="424"/>
      <c r="G51" s="424"/>
      <c r="H51" s="424"/>
      <c r="I51" s="424"/>
      <c r="J51" s="311" t="str">
        <f>VLOOKUP(A51,MATERIALES!A6:D643,2,FALSE)</f>
        <v>u</v>
      </c>
      <c r="K51" s="396">
        <v>0.5</v>
      </c>
      <c r="L51" s="420"/>
      <c r="M51" s="401">
        <f>VLOOKUP(A51,MATERIALES!A6:D399,4,FALSE)</f>
        <v>137655.82191352817</v>
      </c>
      <c r="N51" s="271">
        <f>K51*M51</f>
        <v>68827.910956764084</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166442.15816852642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6">
        <f>VLOOKUP(A60,TRANSPORTE!A1:D117,4,FALSE)</f>
        <v>1417.5203733168512</v>
      </c>
      <c r="M60" s="917"/>
      <c r="N60" s="286">
        <f>K60*L60</f>
        <v>1559.2724106485364</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1559.2724106485364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17852.411180720395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186746.46231893139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37349.292463786282</v>
      </c>
      <c r="M84" s="865"/>
      <c r="N84" s="51"/>
    </row>
    <row r="85" spans="1:14">
      <c r="B85" s="89" t="s">
        <v>973</v>
      </c>
      <c r="C85" s="90"/>
      <c r="D85" s="90"/>
      <c r="E85" s="90"/>
      <c r="F85" s="90"/>
      <c r="G85" s="90"/>
      <c r="H85" s="90"/>
      <c r="I85" s="87"/>
      <c r="J85" s="88"/>
      <c r="K85" s="303">
        <v>0.05</v>
      </c>
      <c r="L85" s="864">
        <f>N79*K85</f>
        <v>9337.3231159465704</v>
      </c>
      <c r="M85" s="865"/>
      <c r="N85" s="51"/>
    </row>
    <row r="86" spans="1:14" ht="15.75" thickBot="1">
      <c r="B86" s="91" t="s">
        <v>974</v>
      </c>
      <c r="C86" s="92"/>
      <c r="D86" s="92"/>
      <c r="E86" s="92"/>
      <c r="F86" s="92"/>
      <c r="G86" s="92"/>
      <c r="H86" s="92"/>
      <c r="I86" s="93"/>
      <c r="J86" s="94"/>
      <c r="K86" s="304">
        <v>0.05</v>
      </c>
      <c r="L86" s="866">
        <f>N79*K86</f>
        <v>9337.3231159465704</v>
      </c>
      <c r="M86" s="867"/>
      <c r="N86" s="51"/>
    </row>
    <row r="87" spans="1:14" ht="15.75" thickBot="1">
      <c r="B87" s="829" t="s">
        <v>953</v>
      </c>
      <c r="C87" s="830"/>
      <c r="D87" s="830"/>
      <c r="E87" s="830"/>
      <c r="F87" s="830"/>
      <c r="G87" s="830"/>
      <c r="H87" s="830"/>
      <c r="I87" s="830"/>
      <c r="J87" s="830"/>
      <c r="K87" s="830"/>
      <c r="L87" s="830"/>
      <c r="M87" s="831"/>
      <c r="N87" s="52">
        <f>L84+L85+L86</f>
        <v>56023.938695679426</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242770.4010146108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30.75" customHeight="1" thickBot="1">
      <c r="A31" t="s">
        <v>1845</v>
      </c>
      <c r="B31" s="80" t="s">
        <v>1145</v>
      </c>
      <c r="C31" s="971" t="s">
        <v>1734</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70083.131972542105</v>
      </c>
      <c r="N48" s="271">
        <f>K48*M48</f>
        <v>77091.445169796323</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8503.4200126684409</v>
      </c>
      <c r="N49" s="271">
        <f>K49*M49</f>
        <v>4251.7100063342205</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5371.9345136986603</v>
      </c>
      <c r="N50" s="271">
        <f>K50*M50</f>
        <v>5371.9345136986603</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82817.323752854325</v>
      </c>
      <c r="N51" s="271">
        <f>K51*M51</f>
        <v>82817.323752854325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169532.41344268352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16">
        <f>VLOOKUP(A60,TRANSPORTE!A1:D117,4,FALSE)</f>
        <v>1417.5203733168512</v>
      </c>
      <c r="M60" s="917"/>
      <c r="N60" s="286">
        <f>K60*L60</f>
        <v>1559.2724106485364</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1559.2724106485364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17852.411180720395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189836.71759308848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37967.343518617701</v>
      </c>
      <c r="M84" s="865"/>
      <c r="N84" s="51"/>
    </row>
    <row r="85" spans="1:14">
      <c r="B85" s="89" t="s">
        <v>973</v>
      </c>
      <c r="C85" s="90"/>
      <c r="D85" s="90"/>
      <c r="E85" s="90"/>
      <c r="F85" s="90"/>
      <c r="G85" s="90"/>
      <c r="H85" s="90"/>
      <c r="I85" s="87"/>
      <c r="J85" s="88"/>
      <c r="K85" s="303">
        <v>0.05</v>
      </c>
      <c r="L85" s="864">
        <f>N79*K85</f>
        <v>9491.8358796544253</v>
      </c>
      <c r="M85" s="865"/>
      <c r="N85" s="51"/>
    </row>
    <row r="86" spans="1:14" ht="15.75" thickBot="1">
      <c r="B86" s="91" t="s">
        <v>974</v>
      </c>
      <c r="C86" s="92"/>
      <c r="D86" s="92"/>
      <c r="E86" s="92"/>
      <c r="F86" s="92"/>
      <c r="G86" s="92"/>
      <c r="H86" s="92"/>
      <c r="I86" s="93"/>
      <c r="J86" s="94"/>
      <c r="K86" s="304">
        <v>0.05</v>
      </c>
      <c r="L86" s="866">
        <f>N79*K86</f>
        <v>9491.8358796544253</v>
      </c>
      <c r="M86" s="867"/>
      <c r="N86" s="51"/>
    </row>
    <row r="87" spans="1:14" ht="15.75" thickBot="1">
      <c r="B87" s="829" t="s">
        <v>953</v>
      </c>
      <c r="C87" s="830"/>
      <c r="D87" s="830"/>
      <c r="E87" s="830"/>
      <c r="F87" s="830"/>
      <c r="G87" s="830"/>
      <c r="H87" s="830"/>
      <c r="I87" s="830"/>
      <c r="J87" s="830"/>
      <c r="K87" s="830"/>
      <c r="L87" s="830"/>
      <c r="M87" s="831"/>
      <c r="N87" s="52">
        <f>L84+L85+L86</f>
        <v>56951.015277926555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246787.73287101503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30.75" customHeight="1" thickBot="1">
      <c r="A31" t="s">
        <v>1845</v>
      </c>
      <c r="B31" s="80" t="s">
        <v>1695</v>
      </c>
      <c r="C31" s="971" t="s">
        <v>1696</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70083.131972542105</v>
      </c>
      <c r="N48" s="271">
        <f>K48*M48</f>
        <v>77091.445169796323</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8503.4200126684409</v>
      </c>
      <c r="N49" s="271">
        <f>K49*M49</f>
        <v>4251.7100063342205</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5371.9345136986603</v>
      </c>
      <c r="N50" s="271">
        <f>K50*M50</f>
        <v>5371.9345136986603</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82817.323752854325</v>
      </c>
      <c r="N51" s="271">
        <f>K51*M51</f>
        <v>82817.323752854325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169532.41344268352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916">
        <f>VLOOKUP(A60,TRANSPORTE!A1:D117,4,FALSE)</f>
        <v>1417.5203733168512</v>
      </c>
      <c r="M60" s="917"/>
      <c r="N60" s="286">
        <f>K60*L60</f>
        <v>1559.2724106485364</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1559.2724106485364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17852.411180720395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189836.71759308848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37967.343518617701</v>
      </c>
      <c r="M84" s="865"/>
      <c r="N84" s="51"/>
    </row>
    <row r="85" spans="1:14">
      <c r="B85" s="89" t="s">
        <v>973</v>
      </c>
      <c r="C85" s="90"/>
      <c r="D85" s="90"/>
      <c r="E85" s="90"/>
      <c r="F85" s="90"/>
      <c r="G85" s="90"/>
      <c r="H85" s="90"/>
      <c r="I85" s="87"/>
      <c r="J85" s="88"/>
      <c r="K85" s="303">
        <v>0.05</v>
      </c>
      <c r="L85" s="864">
        <f>N79*K85</f>
        <v>9491.8358796544253</v>
      </c>
      <c r="M85" s="865"/>
      <c r="N85" s="51"/>
    </row>
    <row r="86" spans="1:14" ht="15.75" thickBot="1">
      <c r="B86" s="91" t="s">
        <v>974</v>
      </c>
      <c r="C86" s="92"/>
      <c r="D86" s="92"/>
      <c r="E86" s="92"/>
      <c r="F86" s="92"/>
      <c r="G86" s="92"/>
      <c r="H86" s="92"/>
      <c r="I86" s="93"/>
      <c r="J86" s="94"/>
      <c r="K86" s="304">
        <v>0.05</v>
      </c>
      <c r="L86" s="866">
        <f>N79*K86</f>
        <v>9491.8358796544253</v>
      </c>
      <c r="M86" s="867"/>
      <c r="N86" s="51"/>
    </row>
    <row r="87" spans="1:14" ht="15.75" thickBot="1">
      <c r="B87" s="829" t="s">
        <v>953</v>
      </c>
      <c r="C87" s="830"/>
      <c r="D87" s="830"/>
      <c r="E87" s="830"/>
      <c r="F87" s="830"/>
      <c r="G87" s="830"/>
      <c r="H87" s="830"/>
      <c r="I87" s="830"/>
      <c r="J87" s="830"/>
      <c r="K87" s="830"/>
      <c r="L87" s="830"/>
      <c r="M87" s="831"/>
      <c r="N87" s="52">
        <f>L84+L85+L86</f>
        <v>56951.015277926555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246787.73287101503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30.75" customHeight="1" thickBot="1">
      <c r="A31" t="s">
        <v>1845</v>
      </c>
      <c r="B31" s="80" t="s">
        <v>1697</v>
      </c>
      <c r="C31" s="971" t="s">
        <v>1698</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70083.131972542105</v>
      </c>
      <c r="N48" s="271">
        <f>K48*M48</f>
        <v>77091.445169796323</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8503.4200126684409</v>
      </c>
      <c r="N49" s="271">
        <f>K49*M49</f>
        <v>4251.7100063342205</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5371.9345136986603</v>
      </c>
      <c r="N50" s="271">
        <f>K50*M50</f>
        <v>5371.9345136986603</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82817.323752854325</v>
      </c>
      <c r="N51" s="271">
        <f>K51*M51</f>
        <v>82817.323752854325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169532.41344268352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916">
        <f>VLOOKUP(A60,TRANSPORTE!A1:D117,4,FALSE)</f>
        <v>1417.5203733168512</v>
      </c>
      <c r="M60" s="917"/>
      <c r="N60" s="286">
        <f>K60*L60</f>
        <v>1559.2724106485364</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1559.2724106485364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17852.411180720395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189836.71759308848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37967.343518617701</v>
      </c>
      <c r="M84" s="865"/>
      <c r="N84" s="51"/>
    </row>
    <row r="85" spans="1:14">
      <c r="B85" s="89" t="s">
        <v>973</v>
      </c>
      <c r="C85" s="90"/>
      <c r="D85" s="90"/>
      <c r="E85" s="90"/>
      <c r="F85" s="90"/>
      <c r="G85" s="90"/>
      <c r="H85" s="90"/>
      <c r="I85" s="87"/>
      <c r="J85" s="88"/>
      <c r="K85" s="303">
        <v>0.05</v>
      </c>
      <c r="L85" s="864">
        <f>N79*K85</f>
        <v>9491.8358796544253</v>
      </c>
      <c r="M85" s="865"/>
      <c r="N85" s="51"/>
    </row>
    <row r="86" spans="1:14" ht="15.75" thickBot="1">
      <c r="B86" s="91" t="s">
        <v>974</v>
      </c>
      <c r="C86" s="92"/>
      <c r="D86" s="92"/>
      <c r="E86" s="92"/>
      <c r="F86" s="92"/>
      <c r="G86" s="92"/>
      <c r="H86" s="92"/>
      <c r="I86" s="93"/>
      <c r="J86" s="94"/>
      <c r="K86" s="304">
        <v>0.05</v>
      </c>
      <c r="L86" s="866">
        <f>N79*K86</f>
        <v>9491.8358796544253</v>
      </c>
      <c r="M86" s="867"/>
      <c r="N86" s="51"/>
    </row>
    <row r="87" spans="1:14" ht="15.75" thickBot="1">
      <c r="B87" s="829" t="s">
        <v>953</v>
      </c>
      <c r="C87" s="830"/>
      <c r="D87" s="830"/>
      <c r="E87" s="830"/>
      <c r="F87" s="830"/>
      <c r="G87" s="830"/>
      <c r="H87" s="830"/>
      <c r="I87" s="830"/>
      <c r="J87" s="830"/>
      <c r="K87" s="830"/>
      <c r="L87" s="830"/>
      <c r="M87" s="831"/>
      <c r="N87" s="52">
        <f>L84+L85+L86</f>
        <v>56951.015277926555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246787.73287101503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30.75" customHeight="1" thickBot="1">
      <c r="A31" t="s">
        <v>1845</v>
      </c>
      <c r="B31" s="80" t="s">
        <v>1699</v>
      </c>
      <c r="C31" s="971" t="s">
        <v>1700</v>
      </c>
      <c r="D31" s="972"/>
      <c r="E31" s="972"/>
      <c r="F31" s="972"/>
      <c r="G31" s="972"/>
      <c r="H31" s="972"/>
      <c r="I31" s="972"/>
      <c r="J31" s="998"/>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892.62055903601981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892.62055903601981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70083.131972542105</v>
      </c>
      <c r="N48" s="271">
        <f>K48*M48</f>
        <v>77091.445169796323</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8503.4200126684409</v>
      </c>
      <c r="N49" s="271">
        <f>K49*M49</f>
        <v>4251.7100063342205</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5371.9345136986603</v>
      </c>
      <c r="N50" s="271">
        <f>K50*M50</f>
        <v>5371.9345136986603</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82817.323752854325</v>
      </c>
      <c r="N51" s="271">
        <f>K51*M51</f>
        <v>82817.323752854325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169532.41344268352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916">
        <f>VLOOKUP(A60,TRANSPORTE!A1:D117,4,FALSE)</f>
        <v>1417.5203733168512</v>
      </c>
      <c r="M60" s="917"/>
      <c r="N60" s="286">
        <f>K60*L60</f>
        <v>1559.2724106485364</v>
      </c>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f>N60+N61+N62+N63+N64</f>
        <v>1559.2724106485364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v>
      </c>
      <c r="N71" s="394">
        <f>K71/M71</f>
        <v>12518.098999999998</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17852.411180720395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189836.71759308848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37967.343518617701</v>
      </c>
      <c r="M84" s="865"/>
      <c r="N84" s="51"/>
    </row>
    <row r="85" spans="1:14">
      <c r="B85" s="89" t="s">
        <v>973</v>
      </c>
      <c r="C85" s="90"/>
      <c r="D85" s="90"/>
      <c r="E85" s="90"/>
      <c r="F85" s="90"/>
      <c r="G85" s="90"/>
      <c r="H85" s="90"/>
      <c r="I85" s="87"/>
      <c r="J85" s="88"/>
      <c r="K85" s="303">
        <v>0.05</v>
      </c>
      <c r="L85" s="864">
        <f>N79*K85</f>
        <v>9491.8358796544253</v>
      </c>
      <c r="M85" s="865"/>
      <c r="N85" s="51"/>
    </row>
    <row r="86" spans="1:14" ht="15.75" thickBot="1">
      <c r="B86" s="91" t="s">
        <v>974</v>
      </c>
      <c r="C86" s="92"/>
      <c r="D86" s="92"/>
      <c r="E86" s="92"/>
      <c r="F86" s="92"/>
      <c r="G86" s="92"/>
      <c r="H86" s="92"/>
      <c r="I86" s="93"/>
      <c r="J86" s="94"/>
      <c r="K86" s="304">
        <v>0.05</v>
      </c>
      <c r="L86" s="866">
        <f>N79*K86</f>
        <v>9491.8358796544253</v>
      </c>
      <c r="M86" s="867"/>
      <c r="N86" s="51"/>
    </row>
    <row r="87" spans="1:14" ht="15.75" thickBot="1">
      <c r="B87" s="829" t="s">
        <v>953</v>
      </c>
      <c r="C87" s="830"/>
      <c r="D87" s="830"/>
      <c r="E87" s="830"/>
      <c r="F87" s="830"/>
      <c r="G87" s="830"/>
      <c r="H87" s="830"/>
      <c r="I87" s="830"/>
      <c r="J87" s="830"/>
      <c r="K87" s="830"/>
      <c r="L87" s="830"/>
      <c r="M87" s="831"/>
      <c r="N87" s="52">
        <f>L84+L85+L86</f>
        <v>56951.015277926555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246787.73287101503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28.5" customHeight="1" thickBot="1">
      <c r="A31" t="s">
        <v>1845</v>
      </c>
      <c r="B31" s="80" t="s">
        <v>1701</v>
      </c>
      <c r="C31" s="971" t="s">
        <v>1702</v>
      </c>
      <c r="D31" s="972"/>
      <c r="E31" s="972"/>
      <c r="F31" s="972"/>
      <c r="G31" s="972"/>
      <c r="H31" s="972"/>
      <c r="I31" s="972"/>
      <c r="J31" s="998"/>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7806.1395716296292</v>
      </c>
      <c r="N48" s="271">
        <f>K48*M48</f>
        <v>10147.981443118519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10147.981443118519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200</v>
      </c>
      <c r="N71" s="394">
        <f>K71/M71</f>
        <v>1251.8099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1785.2411180720399</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11933.222561190558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2386.6445122381115</v>
      </c>
      <c r="M84" s="865"/>
      <c r="N84" s="51"/>
    </row>
    <row r="85" spans="1:14">
      <c r="B85" s="89" t="s">
        <v>973</v>
      </c>
      <c r="C85" s="90"/>
      <c r="D85" s="90"/>
      <c r="E85" s="90"/>
      <c r="F85" s="90"/>
      <c r="G85" s="90"/>
      <c r="H85" s="90"/>
      <c r="I85" s="87"/>
      <c r="J85" s="88"/>
      <c r="K85" s="303">
        <v>0.05</v>
      </c>
      <c r="L85" s="864">
        <f>N79*K85</f>
        <v>596.66112805952787</v>
      </c>
      <c r="M85" s="865"/>
      <c r="N85" s="51"/>
    </row>
    <row r="86" spans="1:14" ht="15.75" thickBot="1">
      <c r="B86" s="91" t="s">
        <v>974</v>
      </c>
      <c r="C86" s="92"/>
      <c r="D86" s="92"/>
      <c r="E86" s="92"/>
      <c r="F86" s="92"/>
      <c r="G86" s="92"/>
      <c r="H86" s="92"/>
      <c r="I86" s="93"/>
      <c r="J86" s="94"/>
      <c r="K86" s="304">
        <v>0.05</v>
      </c>
      <c r="L86" s="866">
        <f>N79*K86</f>
        <v>596.66112805952787</v>
      </c>
      <c r="M86" s="867"/>
      <c r="N86" s="51"/>
    </row>
    <row r="87" spans="1:14" ht="15.75" thickBot="1">
      <c r="B87" s="829" t="s">
        <v>953</v>
      </c>
      <c r="C87" s="830"/>
      <c r="D87" s="830"/>
      <c r="E87" s="830"/>
      <c r="F87" s="830"/>
      <c r="G87" s="830"/>
      <c r="H87" s="830"/>
      <c r="I87" s="830"/>
      <c r="J87" s="830"/>
      <c r="K87" s="830"/>
      <c r="L87" s="830"/>
      <c r="M87" s="831"/>
      <c r="N87" s="52">
        <f>L84+L85+L86</f>
        <v>3579.9667683571674</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15513.189329547726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30" customHeight="1" thickBot="1">
      <c r="A31" t="s">
        <v>1845</v>
      </c>
      <c r="B31" s="80" t="s">
        <v>1703</v>
      </c>
      <c r="C31" s="971" t="s">
        <v>1704</v>
      </c>
      <c r="D31" s="972"/>
      <c r="E31" s="972"/>
      <c r="F31" s="972"/>
      <c r="G31" s="972"/>
      <c r="H31" s="972"/>
      <c r="I31" s="972"/>
      <c r="J31" s="998"/>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15680.306503360607</v>
      </c>
      <c r="N48" s="271">
        <f>K48*M48</f>
        <v>20384.398454368791</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20384.398454368791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200</v>
      </c>
      <c r="N71" s="394">
        <f>K71/M71</f>
        <v>1251.8099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1785.2411180720399</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22169.639572440832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4433.9279144881666</v>
      </c>
      <c r="M84" s="865"/>
      <c r="N84" s="51"/>
    </row>
    <row r="85" spans="1:14">
      <c r="B85" s="89" t="s">
        <v>973</v>
      </c>
      <c r="C85" s="90"/>
      <c r="D85" s="90"/>
      <c r="E85" s="90"/>
      <c r="F85" s="90"/>
      <c r="G85" s="90"/>
      <c r="H85" s="90"/>
      <c r="I85" s="87"/>
      <c r="J85" s="88"/>
      <c r="K85" s="303">
        <v>0.05</v>
      </c>
      <c r="L85" s="864">
        <f>N79*K85</f>
        <v>1108.4819786220417</v>
      </c>
      <c r="M85" s="865"/>
      <c r="N85" s="51"/>
    </row>
    <row r="86" spans="1:14" ht="15.75" thickBot="1">
      <c r="B86" s="91" t="s">
        <v>974</v>
      </c>
      <c r="C86" s="92"/>
      <c r="D86" s="92"/>
      <c r="E86" s="92"/>
      <c r="F86" s="92"/>
      <c r="G86" s="92"/>
      <c r="H86" s="92"/>
      <c r="I86" s="93"/>
      <c r="J86" s="94"/>
      <c r="K86" s="304">
        <v>0.05</v>
      </c>
      <c r="L86" s="866">
        <f>N79*K86</f>
        <v>1108.4819786220417</v>
      </c>
      <c r="M86" s="867"/>
      <c r="N86" s="51"/>
    </row>
    <row r="87" spans="1:14" ht="15.75" thickBot="1">
      <c r="B87" s="829" t="s">
        <v>953</v>
      </c>
      <c r="C87" s="830"/>
      <c r="D87" s="830"/>
      <c r="E87" s="830"/>
      <c r="F87" s="830"/>
      <c r="G87" s="830"/>
      <c r="H87" s="830"/>
      <c r="I87" s="830"/>
      <c r="J87" s="830"/>
      <c r="K87" s="830"/>
      <c r="L87" s="830"/>
      <c r="M87" s="831"/>
      <c r="N87" s="52">
        <f>L84+L85+L86</f>
        <v>6650.8918717322495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28820.531444173081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30.75" customHeight="1" thickBot="1">
      <c r="A31" t="s">
        <v>1845</v>
      </c>
      <c r="B31" s="80" t="s">
        <v>1705</v>
      </c>
      <c r="C31" s="971" t="s">
        <v>2159</v>
      </c>
      <c r="D31" s="972"/>
      <c r="E31" s="972"/>
      <c r="F31" s="972"/>
      <c r="G31" s="972"/>
      <c r="H31" s="972"/>
      <c r="I31" s="972"/>
      <c r="J31" s="998"/>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7"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7806.1395716296292</v>
      </c>
      <c r="N48" s="271">
        <f>K48*M48</f>
        <v>10147.981443118519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10147.981443118519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200</v>
      </c>
      <c r="N71" s="394">
        <f>K71/M71</f>
        <v>1251.8099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1785.2411180720399</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11933.222561190558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2386.6445122381115</v>
      </c>
      <c r="M84" s="865"/>
      <c r="N84" s="51"/>
    </row>
    <row r="85" spans="1:14">
      <c r="B85" s="89" t="s">
        <v>973</v>
      </c>
      <c r="C85" s="90"/>
      <c r="D85" s="90"/>
      <c r="E85" s="90"/>
      <c r="F85" s="90"/>
      <c r="G85" s="90"/>
      <c r="H85" s="90"/>
      <c r="I85" s="87"/>
      <c r="J85" s="88"/>
      <c r="K85" s="303">
        <v>0.05</v>
      </c>
      <c r="L85" s="864">
        <f>N79*K85</f>
        <v>596.66112805952787</v>
      </c>
      <c r="M85" s="865"/>
      <c r="N85" s="51"/>
    </row>
    <row r="86" spans="1:14" ht="15.75" thickBot="1">
      <c r="B86" s="91" t="s">
        <v>974</v>
      </c>
      <c r="C86" s="92"/>
      <c r="D86" s="92"/>
      <c r="E86" s="92"/>
      <c r="F86" s="92"/>
      <c r="G86" s="92"/>
      <c r="H86" s="92"/>
      <c r="I86" s="93"/>
      <c r="J86" s="94"/>
      <c r="K86" s="304">
        <v>0.05</v>
      </c>
      <c r="L86" s="866">
        <f>N79*K86</f>
        <v>596.66112805952787</v>
      </c>
      <c r="M86" s="867"/>
      <c r="N86" s="51"/>
    </row>
    <row r="87" spans="1:14" ht="15.75" thickBot="1">
      <c r="B87" s="829" t="s">
        <v>953</v>
      </c>
      <c r="C87" s="830"/>
      <c r="D87" s="830"/>
      <c r="E87" s="830"/>
      <c r="F87" s="830"/>
      <c r="G87" s="830"/>
      <c r="H87" s="830"/>
      <c r="I87" s="830"/>
      <c r="J87" s="830"/>
      <c r="K87" s="830"/>
      <c r="L87" s="830"/>
      <c r="M87" s="831"/>
      <c r="N87" s="52">
        <f>L84+L85+L86</f>
        <v>3579.9667683571674</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15513.189329547726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30" customHeight="1" thickBot="1">
      <c r="A31" t="s">
        <v>1845</v>
      </c>
      <c r="B31" s="80" t="s">
        <v>1706</v>
      </c>
      <c r="C31" s="971" t="s">
        <v>2160</v>
      </c>
      <c r="D31" s="972"/>
      <c r="E31" s="972"/>
      <c r="F31" s="972"/>
      <c r="G31" s="972"/>
      <c r="H31" s="972"/>
      <c r="I31" s="972"/>
      <c r="J31" s="998"/>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c r="C41" s="887"/>
      <c r="D41" s="887"/>
      <c r="E41" s="38"/>
      <c r="F41" s="39"/>
      <c r="G41" s="39"/>
      <c r="H41" s="40"/>
      <c r="I41" s="36"/>
      <c r="J41" s="37"/>
      <c r="K41" s="278"/>
      <c r="L41" s="275"/>
      <c r="M41" s="400"/>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15680.306503360607</v>
      </c>
      <c r="N48" s="271">
        <f>K48*M48</f>
        <v>20384.398454368791</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20384.398454368791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200</v>
      </c>
      <c r="N71" s="394">
        <f>K71/M71</f>
        <v>1251.8099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1785.2411180720399</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22169.639572440832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4433.9279144881666</v>
      </c>
      <c r="M84" s="865"/>
      <c r="N84" s="51"/>
    </row>
    <row r="85" spans="1:14">
      <c r="B85" s="89" t="s">
        <v>973</v>
      </c>
      <c r="C85" s="90"/>
      <c r="D85" s="90"/>
      <c r="E85" s="90"/>
      <c r="F85" s="90"/>
      <c r="G85" s="90"/>
      <c r="H85" s="90"/>
      <c r="I85" s="87"/>
      <c r="J85" s="88"/>
      <c r="K85" s="303">
        <v>0.05</v>
      </c>
      <c r="L85" s="864">
        <f>N79*K85</f>
        <v>1108.4819786220417</v>
      </c>
      <c r="M85" s="865"/>
      <c r="N85" s="51"/>
    </row>
    <row r="86" spans="1:14" ht="15.75" thickBot="1">
      <c r="B86" s="91" t="s">
        <v>974</v>
      </c>
      <c r="C86" s="92"/>
      <c r="D86" s="92"/>
      <c r="E86" s="92"/>
      <c r="F86" s="92"/>
      <c r="G86" s="92"/>
      <c r="H86" s="92"/>
      <c r="I86" s="93"/>
      <c r="J86" s="94"/>
      <c r="K86" s="304">
        <v>0.05</v>
      </c>
      <c r="L86" s="866">
        <f>N79*K86</f>
        <v>1108.4819786220417</v>
      </c>
      <c r="M86" s="867"/>
      <c r="N86" s="51"/>
    </row>
    <row r="87" spans="1:14" ht="15.75" thickBot="1">
      <c r="B87" s="829" t="s">
        <v>953</v>
      </c>
      <c r="C87" s="830"/>
      <c r="D87" s="830"/>
      <c r="E87" s="830"/>
      <c r="F87" s="830"/>
      <c r="G87" s="830"/>
      <c r="H87" s="830"/>
      <c r="I87" s="830"/>
      <c r="J87" s="830"/>
      <c r="K87" s="830"/>
      <c r="L87" s="830"/>
      <c r="M87" s="831"/>
      <c r="N87" s="52">
        <f>L84+L85+L86</f>
        <v>6650.8918717322495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28820.531444173081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1707</v>
      </c>
      <c r="C31" s="81" t="s">
        <v>2161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152</v>
      </c>
      <c r="B36" s="878" t="str">
        <f>VLOOKUP(A36,EQUIPOS!A6:D154,3,FALSE)</f>
        <v xml:space="preserve">Carrotanque de agua(1000 Galones) </v>
      </c>
      <c r="C36" s="879"/>
      <c r="D36" s="879"/>
      <c r="E36" s="879"/>
      <c r="F36" s="879"/>
      <c r="G36" s="879"/>
      <c r="H36" s="880"/>
      <c r="I36" s="266"/>
      <c r="J36" s="267"/>
      <c r="K36" s="268">
        <f>VLOOKUP(A36,EQUIPOS!A6:D163,4,FALSE)</f>
        <v>106043.60659483154</v>
      </c>
      <c r="L36" s="269"/>
      <c r="M36" s="335">
        <v>15</v>
      </c>
      <c r="N36" s="271">
        <f>K36/M36</f>
        <v>7069.5737729887687</v>
      </c>
    </row>
    <row r="37" spans="1:14">
      <c r="A37" s="113" t="s">
        <v>174</v>
      </c>
      <c r="B37" s="878" t="str">
        <f>VLOOKUP(A37,EQUIPOS!A7:D154,3,FALSE)</f>
        <v>Compactador vibratorio tipo DD-20</v>
      </c>
      <c r="C37" s="879"/>
      <c r="D37" s="879"/>
      <c r="E37" s="879"/>
      <c r="F37" s="879"/>
      <c r="G37" s="879"/>
      <c r="H37" s="880"/>
      <c r="I37" s="420"/>
      <c r="J37" s="421"/>
      <c r="K37" s="268">
        <f>VLOOKUP(A37,EQUIPOS!A7:D164,4,FALSE)</f>
        <v>58785.947533437815</v>
      </c>
      <c r="L37" s="334"/>
      <c r="M37" s="335">
        <v>15</v>
      </c>
      <c r="N37" s="271">
        <f>K37/M37</f>
        <v>3919.0631688958542</v>
      </c>
    </row>
    <row r="38" spans="1:14">
      <c r="A38" s="113" t="s">
        <v>269</v>
      </c>
      <c r="B38" s="878" t="str">
        <f>VLOOKUP(A38,EQUIPOS!A8:D154,3,FALSE)</f>
        <v>Motoniveladora  potencia 215 HP, ancho de cuchilla 4,27 m, peso 18 ton.</v>
      </c>
      <c r="C38" s="879"/>
      <c r="D38" s="879"/>
      <c r="E38" s="879"/>
      <c r="F38" s="879"/>
      <c r="G38" s="879"/>
      <c r="H38" s="880"/>
      <c r="I38" s="327"/>
      <c r="J38" s="329"/>
      <c r="K38" s="268">
        <f>VLOOKUP(A38,EQUIPOS!A8:D165,4,FALSE)</f>
        <v>237724.12906973224</v>
      </c>
      <c r="L38" s="422"/>
      <c r="M38" s="423">
        <v>15</v>
      </c>
      <c r="N38" s="271">
        <f>K38/M38</f>
        <v>15848.275271315482</v>
      </c>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0.02</v>
      </c>
      <c r="N41" s="343">
        <f>N75*M41</f>
        <v>49.076288102401321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SUM(N36:N41)</f>
        <v>26885.988501302509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22383.060473744416</v>
      </c>
      <c r="N48" s="271">
        <f>K48*M48</f>
        <v>29097.978615867742</v>
      </c>
    </row>
    <row r="49" spans="1:14">
      <c r="A49" s="166" t="s">
        <v>774</v>
      </c>
      <c r="B49" s="43" t="str">
        <f>VLOOKUP(A49,MATERIALES!A6:D373,3,FALSE)</f>
        <v>Agua</v>
      </c>
      <c r="C49" s="424"/>
      <c r="D49" s="424"/>
      <c r="E49" s="424"/>
      <c r="F49" s="424"/>
      <c r="G49" s="424"/>
      <c r="H49" s="424"/>
      <c r="I49" s="424"/>
      <c r="J49" s="310" t="s">
        <v>422</v>
      </c>
      <c r="K49" s="396">
        <v>30</v>
      </c>
      <c r="L49" s="420"/>
      <c r="M49" s="401">
        <f>VLOOKUP(A49,MATERIALES!A6:D397,4,FALSE)</f>
        <v>74.983252587043793</v>
      </c>
      <c r="N49" s="271">
        <f>K49*M49</f>
        <v>2249.4975776113138</v>
      </c>
    </row>
    <row r="50" spans="1:14">
      <c r="B50" s="319"/>
      <c r="C50" s="47"/>
      <c r="D50" s="47"/>
      <c r="E50" s="47"/>
      <c r="F50" s="47"/>
      <c r="G50" s="47"/>
      <c r="H50" s="47"/>
      <c r="I50" s="47"/>
      <c r="J50" s="287"/>
      <c r="K50" s="169"/>
      <c r="L50" s="317"/>
      <c r="M50" s="425"/>
      <c r="N50" s="272"/>
    </row>
    <row r="51" spans="1:14">
      <c r="B51" s="168"/>
      <c r="C51" s="316"/>
      <c r="D51" s="316"/>
      <c r="E51" s="316"/>
      <c r="F51" s="316"/>
      <c r="G51" s="316"/>
      <c r="H51" s="316"/>
      <c r="I51" s="316"/>
      <c r="J51" s="310"/>
      <c r="K51" s="44"/>
      <c r="L51" s="317"/>
      <c r="M51" s="425"/>
      <c r="N51" s="272"/>
    </row>
    <row r="52" spans="1:14" ht="15.75" thickBot="1">
      <c r="B52" s="449"/>
      <c r="C52" s="447"/>
      <c r="D52" s="447"/>
      <c r="E52" s="447"/>
      <c r="F52" s="447"/>
      <c r="G52" s="447"/>
      <c r="H52" s="447"/>
      <c r="I52" s="447"/>
      <c r="J52" s="448"/>
      <c r="K52" s="126"/>
      <c r="L52" s="445"/>
      <c r="M52" s="481"/>
      <c r="N52" s="482"/>
    </row>
    <row r="53" spans="1:14" ht="15.75" thickBot="1">
      <c r="B53" s="918" t="s">
        <v>953</v>
      </c>
      <c r="C53" s="872"/>
      <c r="D53" s="872"/>
      <c r="E53" s="872"/>
      <c r="F53" s="872"/>
      <c r="G53" s="872"/>
      <c r="H53" s="872"/>
      <c r="I53" s="872"/>
      <c r="J53" s="872"/>
      <c r="K53" s="872"/>
      <c r="L53" s="872"/>
      <c r="M53" s="873"/>
      <c r="N53" s="104">
        <f>SUM(N48:N52)</f>
        <v>31347.476193479055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15" t="s">
        <v>961</v>
      </c>
      <c r="M57" s="894"/>
      <c r="N57" s="76" t="s">
        <v>951</v>
      </c>
    </row>
    <row r="58" spans="1:14">
      <c r="A58" t="s">
        <v>1291</v>
      </c>
      <c r="B58" s="46" t="str">
        <f>VLOOKUP(A58,TRANSPORTE!A1:D117,3,FALSE)</f>
        <v>Transporte de material seleccionado para relleno</v>
      </c>
      <c r="C58" s="316"/>
      <c r="D58" s="316"/>
      <c r="E58" s="316"/>
      <c r="F58" s="316"/>
      <c r="G58" s="316"/>
      <c r="H58" s="310" t="s">
        <v>1999</v>
      </c>
      <c r="I58" s="278">
        <v>1.3</v>
      </c>
      <c r="J58" s="285">
        <v>1</v>
      </c>
      <c r="K58" s="278">
        <f>I58*J58</f>
        <v>1.3</v>
      </c>
      <c r="L58" s="916">
        <f>VLOOKUP(A58,TRANSPORTE!A1:D117,4,FALSE)</f>
        <v>1417.5203733168512</v>
      </c>
      <c r="M58" s="917"/>
      <c r="N58" s="286">
        <f>K58*L58</f>
        <v>1842.7764853119065</v>
      </c>
    </row>
    <row r="59" spans="1:14">
      <c r="B59" s="46"/>
      <c r="C59" s="47"/>
      <c r="D59" s="47"/>
      <c r="E59" s="47"/>
      <c r="F59" s="47"/>
      <c r="G59" s="47"/>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907"/>
      <c r="M63" s="908"/>
      <c r="N63" s="127"/>
    </row>
    <row r="64" spans="1:14" ht="15.75" thickBot="1">
      <c r="B64" s="918" t="s">
        <v>953</v>
      </c>
      <c r="C64" s="872"/>
      <c r="D64" s="872"/>
      <c r="E64" s="872"/>
      <c r="F64" s="872"/>
      <c r="G64" s="872"/>
      <c r="H64" s="872"/>
      <c r="I64" s="872"/>
      <c r="J64" s="872"/>
      <c r="K64" s="872"/>
      <c r="L64" s="872"/>
      <c r="M64" s="873"/>
      <c r="N64" s="104">
        <f>N58+N59+N60+N61+N62</f>
        <v>1842.7764853119065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8" t="s">
        <v>963</v>
      </c>
      <c r="C68" s="869"/>
      <c r="D68" s="869"/>
      <c r="E68" s="869"/>
      <c r="F68" s="869"/>
      <c r="G68" s="869"/>
      <c r="H68" s="869"/>
      <c r="I68" s="73" t="s">
        <v>964</v>
      </c>
      <c r="J68" s="75" t="s">
        <v>1410</v>
      </c>
      <c r="K68" s="74" t="s">
        <v>966</v>
      </c>
      <c r="L68" s="870" t="s">
        <v>950</v>
      </c>
      <c r="M68" s="983"/>
      <c r="N68" s="98" t="s">
        <v>951</v>
      </c>
    </row>
    <row r="69" spans="1:15">
      <c r="A69" s="167" t="s">
        <v>9</v>
      </c>
      <c r="B69" s="49" t="str">
        <f>VLOOKUP(A69,'MANO DE OBRA'!A8:D68,3,FALSE)</f>
        <v>Obrero (3)</v>
      </c>
      <c r="C69" s="47"/>
      <c r="D69" s="47"/>
      <c r="E69" s="47"/>
      <c r="F69" s="47"/>
      <c r="G69" s="47"/>
      <c r="H69" s="47"/>
      <c r="I69" s="291">
        <f>K69/J69*100</f>
        <v>101498.09999999999</v>
      </c>
      <c r="J69" s="292">
        <v>185</v>
      </c>
      <c r="K69" s="293">
        <f>VLOOKUP(A69,'MANO DE OBRA'!A8:D99,4,FALSE)</f>
        <v>187771.48499999999</v>
      </c>
      <c r="L69" s="50"/>
      <c r="M69" s="433">
        <v>120</v>
      </c>
      <c r="N69" s="394">
        <f>K69/M69</f>
        <v>1564.7623749999998</v>
      </c>
      <c r="O69" s="106"/>
    </row>
    <row r="70" spans="1:15">
      <c r="A70" s="167"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120</v>
      </c>
      <c r="N70" s="394">
        <f>K70/M70</f>
        <v>889.05203012006655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905"/>
      <c r="C74" s="906"/>
      <c r="D74" s="906"/>
      <c r="E74" s="906"/>
      <c r="F74" s="906"/>
      <c r="G74" s="906"/>
      <c r="H74" s="906"/>
      <c r="I74" s="126"/>
      <c r="J74" s="126"/>
      <c r="K74" s="126"/>
      <c r="L74" s="919"/>
      <c r="M74" s="919"/>
      <c r="N74" s="45"/>
    </row>
    <row r="75" spans="1:15" ht="15.75" thickBot="1">
      <c r="B75" s="918" t="s">
        <v>953</v>
      </c>
      <c r="C75" s="872"/>
      <c r="D75" s="872"/>
      <c r="E75" s="872"/>
      <c r="F75" s="872"/>
      <c r="G75" s="872"/>
      <c r="H75" s="872"/>
      <c r="I75" s="872"/>
      <c r="J75" s="872"/>
      <c r="K75" s="872"/>
      <c r="L75" s="872"/>
      <c r="M75" s="873"/>
      <c r="N75" s="300">
        <f>SUM(N69:N74)</f>
        <v>2453.8144051200661</v>
      </c>
    </row>
    <row r="76" spans="1:15" ht="15.75" thickBot="1">
      <c r="B76" s="33"/>
      <c r="C76" s="34"/>
      <c r="D76" s="34"/>
      <c r="E76" s="34"/>
      <c r="F76" s="34"/>
      <c r="G76" s="34"/>
      <c r="H76" s="34"/>
      <c r="I76" s="34"/>
      <c r="J76" s="34"/>
      <c r="K76" s="34"/>
      <c r="L76" s="34"/>
      <c r="M76" s="34"/>
      <c r="N76" s="35"/>
    </row>
    <row r="77" spans="1:15" ht="15.75" thickBot="1">
      <c r="B77" s="829" t="s">
        <v>967</v>
      </c>
      <c r="C77" s="830"/>
      <c r="D77" s="830"/>
      <c r="E77" s="830"/>
      <c r="F77" s="830"/>
      <c r="G77" s="830"/>
      <c r="H77" s="830"/>
      <c r="I77" s="830"/>
      <c r="J77" s="830"/>
      <c r="K77" s="830"/>
      <c r="L77" s="830"/>
      <c r="M77" s="831"/>
      <c r="N77" s="99">
        <f>N43+N53+N64+N75</f>
        <v>62530.055585213537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4" t="s">
        <v>969</v>
      </c>
      <c r="C81" s="875"/>
      <c r="D81" s="875"/>
      <c r="E81" s="875"/>
      <c r="F81" s="875"/>
      <c r="G81" s="875"/>
      <c r="H81" s="875"/>
      <c r="I81" s="313"/>
      <c r="J81" s="333"/>
      <c r="K81" s="301" t="s">
        <v>970</v>
      </c>
      <c r="L81" s="876" t="s">
        <v>971</v>
      </c>
      <c r="M81" s="877"/>
      <c r="N81" s="302"/>
    </row>
    <row r="82" spans="1:14">
      <c r="B82" s="862" t="s">
        <v>972</v>
      </c>
      <c r="C82" s="863"/>
      <c r="D82" s="863"/>
      <c r="E82" s="863"/>
      <c r="F82" s="863"/>
      <c r="G82" s="863"/>
      <c r="H82" s="863"/>
      <c r="I82" s="87"/>
      <c r="J82" s="88"/>
      <c r="K82" s="303">
        <v>0.2</v>
      </c>
      <c r="L82" s="864">
        <f>N77*K82</f>
        <v>12506.011117042708</v>
      </c>
      <c r="M82" s="865"/>
      <c r="N82" s="51"/>
    </row>
    <row r="83" spans="1:14">
      <c r="B83" s="89" t="s">
        <v>973</v>
      </c>
      <c r="C83" s="90"/>
      <c r="D83" s="90"/>
      <c r="E83" s="90"/>
      <c r="F83" s="90"/>
      <c r="G83" s="90"/>
      <c r="H83" s="90"/>
      <c r="I83" s="87"/>
      <c r="J83" s="88"/>
      <c r="K83" s="303">
        <v>0.05</v>
      </c>
      <c r="L83" s="864">
        <f>N77*K83</f>
        <v>3126.502779260677</v>
      </c>
      <c r="M83" s="865"/>
      <c r="N83" s="51"/>
    </row>
    <row r="84" spans="1:14" ht="15.75" thickBot="1">
      <c r="B84" s="91" t="s">
        <v>974</v>
      </c>
      <c r="C84" s="92"/>
      <c r="D84" s="92"/>
      <c r="E84" s="92"/>
      <c r="F84" s="92"/>
      <c r="G84" s="92"/>
      <c r="H84" s="92"/>
      <c r="I84" s="93"/>
      <c r="J84" s="94"/>
      <c r="K84" s="304">
        <v>0.05</v>
      </c>
      <c r="L84" s="866">
        <f>N77*K84</f>
        <v>3126.502779260677</v>
      </c>
      <c r="M84" s="867"/>
      <c r="N84" s="51"/>
    </row>
    <row r="85" spans="1:14" ht="15.75" thickBot="1">
      <c r="B85" s="829" t="s">
        <v>953</v>
      </c>
      <c r="C85" s="830"/>
      <c r="D85" s="830"/>
      <c r="E85" s="830"/>
      <c r="F85" s="830"/>
      <c r="G85" s="830"/>
      <c r="H85" s="830"/>
      <c r="I85" s="830"/>
      <c r="J85" s="830"/>
      <c r="K85" s="830"/>
      <c r="L85" s="830"/>
      <c r="M85" s="831"/>
      <c r="N85" s="52">
        <f>L82+L83+L84</f>
        <v>18759.016675564064</v>
      </c>
    </row>
    <row r="86" spans="1:14" ht="15.75" thickBot="1">
      <c r="B86" s="33"/>
      <c r="C86" s="34"/>
      <c r="D86" s="34"/>
      <c r="E86" s="34"/>
      <c r="F86" s="34"/>
      <c r="G86" s="34"/>
      <c r="H86" s="34"/>
      <c r="I86" s="34"/>
      <c r="J86" s="34"/>
      <c r="K86" s="34"/>
      <c r="L86" s="34"/>
      <c r="M86" s="34"/>
      <c r="N86" s="35"/>
    </row>
    <row r="87" spans="1:14" ht="15.75" thickBot="1">
      <c r="A87" t="s">
        <v>2016</v>
      </c>
      <c r="B87" s="829" t="s">
        <v>975</v>
      </c>
      <c r="C87" s="830"/>
      <c r="D87" s="830"/>
      <c r="E87" s="830"/>
      <c r="F87" s="830"/>
      <c r="G87" s="830"/>
      <c r="H87" s="830"/>
      <c r="I87" s="830"/>
      <c r="J87" s="830"/>
      <c r="K87" s="830"/>
      <c r="L87" s="830"/>
      <c r="M87" s="831"/>
      <c r="N87" s="187">
        <f>N77+N85</f>
        <v>81289.072260777597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73" t="s">
        <v>2218</v>
      </c>
      <c r="C104" s="974"/>
      <c r="D104" s="974"/>
      <c r="E104" s="974"/>
      <c r="F104" s="974"/>
      <c r="G104" s="974"/>
      <c r="H104" s="974"/>
      <c r="I104" s="974"/>
      <c r="J104" s="974"/>
      <c r="K104" s="974"/>
      <c r="L104" s="974"/>
      <c r="M104" s="974"/>
      <c r="N104" s="975"/>
    </row>
    <row r="105" spans="2:14" ht="15" customHeight="1">
      <c r="B105" s="973"/>
      <c r="C105" s="974"/>
      <c r="D105" s="974"/>
      <c r="E105" s="974"/>
      <c r="F105" s="974"/>
      <c r="G105" s="974"/>
      <c r="H105" s="974"/>
      <c r="I105" s="974"/>
      <c r="J105" s="974"/>
      <c r="K105" s="974"/>
      <c r="L105" s="974"/>
      <c r="M105" s="974"/>
      <c r="N105" s="975"/>
    </row>
    <row r="106" spans="2:14" ht="30" customHeight="1">
      <c r="B106" s="976" t="s">
        <v>2219</v>
      </c>
      <c r="C106" s="977"/>
      <c r="D106" s="977"/>
      <c r="E106" s="977"/>
      <c r="F106" s="977"/>
      <c r="G106" s="977"/>
      <c r="H106" s="977"/>
      <c r="I106" s="977"/>
      <c r="J106" s="977"/>
      <c r="K106" s="977"/>
      <c r="L106" s="977"/>
      <c r="M106" s="977"/>
      <c r="N106" s="978"/>
    </row>
    <row r="107" spans="2:14">
      <c r="B107" s="976"/>
      <c r="C107" s="977"/>
      <c r="D107" s="977"/>
      <c r="E107" s="977"/>
      <c r="F107" s="977"/>
      <c r="G107" s="977"/>
      <c r="H107" s="977"/>
      <c r="I107" s="977"/>
      <c r="J107" s="977"/>
      <c r="K107" s="977"/>
      <c r="L107" s="977"/>
      <c r="M107" s="977"/>
      <c r="N107" s="97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9"/>
      <c r="K117" s="979"/>
      <c r="L117" s="979"/>
      <c r="M117" s="979"/>
      <c r="N117" s="980"/>
    </row>
    <row r="118" spans="2:14" ht="15.75" thickBot="1">
      <c r="B118" s="418" t="s">
        <v>2221</v>
      </c>
      <c r="C118" s="419"/>
      <c r="D118" s="419"/>
      <c r="E118" s="258"/>
      <c r="F118" s="258"/>
      <c r="G118" s="258"/>
      <c r="H118" s="258"/>
      <c r="I118" s="258"/>
      <c r="J118" s="981"/>
      <c r="K118" s="981"/>
      <c r="L118" s="981"/>
      <c r="M118" s="981"/>
      <c r="N118" s="982"/>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2047</v>
      </c>
      <c r="C31" s="81" t="s">
        <v>1454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106.68624361440799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106.68624361440799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7" t="s">
        <v>1709</v>
      </c>
      <c r="B48" s="43" t="str">
        <f>VLOOKUP(A48,MATERIALES!A5:D373,3,FALSE)</f>
        <v>Impermeabilizante para concreto</v>
      </c>
      <c r="C48" s="280"/>
      <c r="D48" s="280"/>
      <c r="E48" s="280"/>
      <c r="F48" s="280"/>
      <c r="G48" s="280"/>
      <c r="H48" s="280"/>
      <c r="I48" s="267"/>
      <c r="J48" s="310" t="str">
        <f>VLOOKUP(A48,MATERIALES!A4:D640,2,FALSE)</f>
        <v>kg</v>
      </c>
      <c r="K48" s="441">
        <v>0.7</v>
      </c>
      <c r="L48" s="266"/>
      <c r="M48" s="401">
        <f>VLOOKUP(A48,MATERIALES!A5:D396,4,FALSE)</f>
        <v>15005.302420975971</v>
      </c>
      <c r="N48" s="271">
        <f>K48*M48</f>
        <v>10503.711694683179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10503.711694683179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50</v>
      </c>
      <c r="N71" s="394">
        <f>K71/M71</f>
        <v>2133.7248722881595</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45"/>
    </row>
    <row r="77" spans="1:15" ht="15.75" thickBot="1">
      <c r="B77" s="918" t="s">
        <v>953</v>
      </c>
      <c r="C77" s="872"/>
      <c r="D77" s="872"/>
      <c r="E77" s="872"/>
      <c r="F77" s="872"/>
      <c r="G77" s="872"/>
      <c r="H77" s="872"/>
      <c r="I77" s="872"/>
      <c r="J77" s="872"/>
      <c r="K77" s="872"/>
      <c r="L77" s="872"/>
      <c r="M77" s="873"/>
      <c r="N77" s="300">
        <f>SUM(N71:N76)</f>
        <v>2133.7248722881595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12744.122810585746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2548.8245621171495</v>
      </c>
      <c r="M84" s="865"/>
      <c r="N84" s="51"/>
    </row>
    <row r="85" spans="1:14">
      <c r="B85" s="89" t="s">
        <v>973</v>
      </c>
      <c r="C85" s="90"/>
      <c r="D85" s="90"/>
      <c r="E85" s="90"/>
      <c r="F85" s="90"/>
      <c r="G85" s="90"/>
      <c r="H85" s="90"/>
      <c r="I85" s="87"/>
      <c r="J85" s="88"/>
      <c r="K85" s="303">
        <v>0.05</v>
      </c>
      <c r="L85" s="864">
        <f>N79*K85</f>
        <v>637.20614052928738</v>
      </c>
      <c r="M85" s="865"/>
      <c r="N85" s="51"/>
    </row>
    <row r="86" spans="1:14" ht="15.75" thickBot="1">
      <c r="B86" s="91" t="s">
        <v>974</v>
      </c>
      <c r="C86" s="92"/>
      <c r="D86" s="92"/>
      <c r="E86" s="92"/>
      <c r="F86" s="92"/>
      <c r="G86" s="92"/>
      <c r="H86" s="92"/>
      <c r="I86" s="93"/>
      <c r="J86" s="94"/>
      <c r="K86" s="304">
        <v>0.05</v>
      </c>
      <c r="L86" s="866">
        <f>N79*K86</f>
        <v>637.20614052928738</v>
      </c>
      <c r="M86" s="867"/>
      <c r="N86" s="51"/>
    </row>
    <row r="87" spans="1:14" ht="15.75" thickBot="1">
      <c r="B87" s="829" t="s">
        <v>953</v>
      </c>
      <c r="C87" s="830"/>
      <c r="D87" s="830"/>
      <c r="E87" s="830"/>
      <c r="F87" s="830"/>
      <c r="G87" s="830"/>
      <c r="H87" s="830"/>
      <c r="I87" s="830"/>
      <c r="J87" s="830"/>
      <c r="K87" s="830"/>
      <c r="L87" s="830"/>
      <c r="M87" s="831"/>
      <c r="N87" s="52">
        <f>L84+L85+L86</f>
        <v>3823.2368431757245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52">
        <f>N79+N87</f>
        <v>16567.359653761472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1710</v>
      </c>
      <c r="C31" s="81" t="s">
        <v>2162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579.66808403601988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579.66808403601988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7" t="s">
        <v>479</v>
      </c>
      <c r="B48" s="43" t="str">
        <f>VLOOKUP(A48,MATERIALES!A5:D373,3,FALSE)</f>
        <v>Imprimante y puente de adherencia</v>
      </c>
      <c r="C48" s="280"/>
      <c r="D48" s="280"/>
      <c r="E48" s="280"/>
      <c r="F48" s="280"/>
      <c r="G48" s="280"/>
      <c r="H48" s="280"/>
      <c r="I48" s="280"/>
      <c r="J48" s="310" t="str">
        <f>VLOOKUP(A48,MATERIALES!A4:D640,2,FALSE)</f>
        <v>kg</v>
      </c>
      <c r="K48" s="442">
        <v>0.2</v>
      </c>
      <c r="L48" s="266"/>
      <c r="M48" s="401">
        <f>VLOOKUP(A48,MATERIALES!A5:D396,4,FALSE)</f>
        <v>33863.070025885718</v>
      </c>
      <c r="N48" s="271">
        <f>K48*M48</f>
        <v>6772.6140051771436</v>
      </c>
    </row>
    <row r="49" spans="1:14">
      <c r="A49" s="166" t="s">
        <v>481</v>
      </c>
      <c r="B49" s="43" t="str">
        <f>VLOOKUP(A49,MATERIALES!A6:D373,3,FALSE)</f>
        <v>Láminas impermeabilizantes</v>
      </c>
      <c r="C49" s="424"/>
      <c r="D49" s="424"/>
      <c r="E49" s="424"/>
      <c r="F49" s="424"/>
      <c r="G49" s="424"/>
      <c r="H49" s="424"/>
      <c r="I49" s="424"/>
      <c r="J49" s="50" t="str">
        <f>VLOOKUP(A49,MATERIALES!A5:D641,2,FALSE)</f>
        <v>m2</v>
      </c>
      <c r="K49" s="396">
        <v>1.05</v>
      </c>
      <c r="L49" s="420"/>
      <c r="M49" s="401">
        <f>VLOOKUP(A49,MATERIALES!A6:D397,4,FALSE)</f>
        <v>2462.1366521118857</v>
      </c>
      <c r="N49" s="271">
        <f>K49*M49</f>
        <v>2585.24348471748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8" t="s">
        <v>953</v>
      </c>
      <c r="C55" s="872"/>
      <c r="D55" s="872"/>
      <c r="E55" s="872"/>
      <c r="F55" s="872"/>
      <c r="G55" s="872"/>
      <c r="H55" s="872"/>
      <c r="I55" s="872"/>
      <c r="J55" s="872"/>
      <c r="K55" s="872"/>
      <c r="L55" s="872"/>
      <c r="M55" s="873"/>
      <c r="N55" s="104">
        <f>SUM(N48:N54)</f>
        <v>9357.8574898946245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907"/>
      <c r="M65" s="908"/>
      <c r="N65" s="127"/>
    </row>
    <row r="66" spans="1:15" ht="15.75" thickBot="1">
      <c r="B66" s="918" t="s">
        <v>953</v>
      </c>
      <c r="C66" s="872"/>
      <c r="D66" s="872"/>
      <c r="E66" s="872"/>
      <c r="F66" s="872"/>
      <c r="G66" s="872"/>
      <c r="H66" s="872"/>
      <c r="I66" s="872"/>
      <c r="J66" s="872"/>
      <c r="K66" s="872"/>
      <c r="L66" s="872"/>
      <c r="M66" s="873"/>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20</v>
      </c>
      <c r="N71" s="394">
        <f>K71/M71</f>
        <v>5334.3121807203988</v>
      </c>
      <c r="O71" s="106"/>
    </row>
    <row r="72" spans="1:15">
      <c r="A72" s="167" t="s">
        <v>7</v>
      </c>
      <c r="B72" s="49" t="str">
        <f>VLOOKUP(A72,'MANO DE OBRA'!A8:D69,3,FALSE)</f>
        <v>Obrero (2)</v>
      </c>
      <c r="C72" s="47"/>
      <c r="D72" s="47"/>
      <c r="E72" s="47"/>
      <c r="F72" s="47"/>
      <c r="G72" s="47"/>
      <c r="H72" s="47"/>
      <c r="I72" s="291">
        <f>K72/J72*100</f>
        <v>67665.399999999994</v>
      </c>
      <c r="J72" s="292">
        <v>185</v>
      </c>
      <c r="K72" s="293">
        <f>VLOOKUP(A72,'MANO DE OBRA'!A8:D100,4,FALSE)</f>
        <v>125180.98999999999</v>
      </c>
      <c r="L72" s="50"/>
      <c r="M72" s="433">
        <v>20</v>
      </c>
      <c r="N72" s="394">
        <f>K72/M72</f>
        <v>6259.0494999999992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05"/>
      <c r="C76" s="906"/>
      <c r="D76" s="906"/>
      <c r="E76" s="906"/>
      <c r="F76" s="906"/>
      <c r="G76" s="906"/>
      <c r="H76" s="906"/>
      <c r="I76" s="126"/>
      <c r="J76" s="126"/>
      <c r="K76" s="126"/>
      <c r="L76" s="919"/>
      <c r="M76" s="919"/>
      <c r="N76" s="127"/>
    </row>
    <row r="77" spans="1:15" ht="15.75" thickBot="1">
      <c r="B77" s="918" t="s">
        <v>953</v>
      </c>
      <c r="C77" s="872"/>
      <c r="D77" s="872"/>
      <c r="E77" s="872"/>
      <c r="F77" s="872"/>
      <c r="G77" s="872"/>
      <c r="H77" s="872"/>
      <c r="I77" s="872"/>
      <c r="J77" s="872"/>
      <c r="K77" s="872"/>
      <c r="L77" s="872"/>
      <c r="M77" s="873"/>
      <c r="N77" s="459">
        <f>SUM(N71:N76)</f>
        <v>11593.361680720398</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21530.887254651043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4306.1774509302086</v>
      </c>
      <c r="M84" s="865"/>
      <c r="N84" s="51"/>
    </row>
    <row r="85" spans="1:14">
      <c r="B85" s="89" t="s">
        <v>973</v>
      </c>
      <c r="C85" s="90"/>
      <c r="D85" s="90"/>
      <c r="E85" s="90"/>
      <c r="F85" s="90"/>
      <c r="G85" s="90"/>
      <c r="H85" s="90"/>
      <c r="I85" s="87"/>
      <c r="J85" s="88"/>
      <c r="K85" s="303">
        <v>0.05</v>
      </c>
      <c r="L85" s="864">
        <f>N79*K85</f>
        <v>1076.5443627325521</v>
      </c>
      <c r="M85" s="865"/>
      <c r="N85" s="51"/>
    </row>
    <row r="86" spans="1:14" ht="15.75" thickBot="1">
      <c r="B86" s="91" t="s">
        <v>974</v>
      </c>
      <c r="C86" s="92"/>
      <c r="D86" s="92"/>
      <c r="E86" s="92"/>
      <c r="F86" s="92"/>
      <c r="G86" s="92"/>
      <c r="H86" s="92"/>
      <c r="I86" s="93"/>
      <c r="J86" s="94"/>
      <c r="K86" s="304">
        <v>0.05</v>
      </c>
      <c r="L86" s="866">
        <f>N79*K86</f>
        <v>1076.5443627325521</v>
      </c>
      <c r="M86" s="867"/>
      <c r="N86" s="51"/>
    </row>
    <row r="87" spans="1:14" ht="15.75" thickBot="1">
      <c r="B87" s="829" t="s">
        <v>953</v>
      </c>
      <c r="C87" s="830"/>
      <c r="D87" s="830"/>
      <c r="E87" s="830"/>
      <c r="F87" s="830"/>
      <c r="G87" s="830"/>
      <c r="H87" s="830"/>
      <c r="I87" s="830"/>
      <c r="J87" s="830"/>
      <c r="K87" s="830"/>
      <c r="L87" s="830"/>
      <c r="M87" s="831"/>
      <c r="N87" s="52">
        <f>L84+L85+L86</f>
        <v>6459.2661763953129</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27990.153431046354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8.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1146</v>
      </c>
      <c r="C31" s="81" t="s">
        <v>2163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138</v>
      </c>
      <c r="B36" s="878" t="str">
        <f>VLOOKUP(A36,EQUIPOS!A6:D154,3,FALSE)</f>
        <v>Camioneta D-300</v>
      </c>
      <c r="C36" s="879"/>
      <c r="D36" s="879"/>
      <c r="E36" s="879"/>
      <c r="F36" s="879"/>
      <c r="G36" s="879"/>
      <c r="H36" s="880"/>
      <c r="I36" s="266"/>
      <c r="J36" s="267"/>
      <c r="K36" s="268">
        <f>VLOOKUP(A36,EQUIPOS!A6:D163,4,FALSE)</f>
        <v>49942.043922212652</v>
      </c>
      <c r="L36" s="269"/>
      <c r="M36" s="335">
        <v>1500</v>
      </c>
      <c r="N36" s="271">
        <f>K36/M36</f>
        <v>33.294695948141765</v>
      </c>
    </row>
    <row r="37" spans="1:14">
      <c r="A37" s="113" t="s">
        <v>361</v>
      </c>
      <c r="B37" s="878" t="str">
        <f>VLOOKUP(A37,EQUIPOS!A7:D154,3,FALSE)</f>
        <v>Vehículo delineador</v>
      </c>
      <c r="C37" s="879"/>
      <c r="D37" s="879"/>
      <c r="E37" s="879"/>
      <c r="F37" s="879"/>
      <c r="G37" s="879"/>
      <c r="H37" s="880"/>
      <c r="I37" s="420"/>
      <c r="J37" s="421"/>
      <c r="K37" s="268">
        <f>VLOOKUP(A37,EQUIPOS!A7:D164,4,FALSE)</f>
        <v>141568.23393898288</v>
      </c>
      <c r="L37" s="334"/>
      <c r="M37" s="335">
        <v>1500</v>
      </c>
      <c r="N37" s="271">
        <f>K37/M37</f>
        <v>94.37882262598859</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0.24538144051200664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127.91890001464236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4.5999999999999999E-2</v>
      </c>
      <c r="L48" s="266"/>
      <c r="M48" s="401">
        <f>VLOOKUP(A48,MATERIALES!A5:D396,4,FALSE)</f>
        <v>6541.0923174372629</v>
      </c>
      <c r="N48" s="271">
        <f>K48*M48</f>
        <v>300.89024660211408</v>
      </c>
    </row>
    <row r="49" spans="1:14">
      <c r="A49" s="166" t="s">
        <v>605</v>
      </c>
      <c r="B49" s="43" t="str">
        <f>VLOOKUP(A49,MATERIALES!A6:D373,3,FALSE)</f>
        <v>Pintura acrílica pura para tráfico</v>
      </c>
      <c r="C49" s="424"/>
      <c r="D49" s="424"/>
      <c r="E49" s="424"/>
      <c r="F49" s="424"/>
      <c r="G49" s="424"/>
      <c r="H49" s="424"/>
      <c r="I49" s="424"/>
      <c r="J49" s="311" t="str">
        <f>VLOOKUP(A49,MATERIALES!A5:D641,2,FALSE)</f>
        <v>gal</v>
      </c>
      <c r="K49" s="396">
        <v>1.4E-2</v>
      </c>
      <c r="L49" s="420"/>
      <c r="M49" s="401">
        <f>VLOOKUP(A49,MATERIALES!A6:D397,4,FALSE)</f>
        <v>85034.200126684431</v>
      </c>
      <c r="N49" s="271">
        <f>K49*M49</f>
        <v>1190.4788017735821</v>
      </c>
    </row>
    <row r="50" spans="1:14">
      <c r="A50" s="166" t="s">
        <v>841</v>
      </c>
      <c r="B50" s="43" t="str">
        <f>VLOOKUP(A50,MATERIALES!A6:D373,3,FALSE)</f>
        <v>Disolvente para pintura Trafico (acrílico)</v>
      </c>
      <c r="C50" s="424"/>
      <c r="D50" s="424"/>
      <c r="E50" s="424"/>
      <c r="F50" s="424"/>
      <c r="G50" s="424"/>
      <c r="H50" s="424"/>
      <c r="I50" s="424"/>
      <c r="J50" s="311" t="str">
        <f>VLOOKUP(A50,MATERIALES!A6:D642,2,FALSE)</f>
        <v>gal</v>
      </c>
      <c r="K50" s="443">
        <v>4.2999999999999999E-4</v>
      </c>
      <c r="L50" s="420"/>
      <c r="M50" s="401">
        <f>VLOOKUP(A50,MATERIALES!A6:D398,4,FALSE)</f>
        <v>24621.366521118856</v>
      </c>
      <c r="N50" s="271">
        <f>K50*M50</f>
        <v>10.587187604081109</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1501.9562359797771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12000</v>
      </c>
      <c r="N71" s="394">
        <f>K71/M71</f>
        <v>15.647623749999999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12000</v>
      </c>
      <c r="N72" s="394">
        <f>K72/M72</f>
        <v>8.8905203012006648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24.538144051200664</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1654.41328004562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330.88265600912405</v>
      </c>
      <c r="M84" s="865"/>
      <c r="N84" s="51"/>
    </row>
    <row r="85" spans="1:14">
      <c r="B85" s="89" t="s">
        <v>973</v>
      </c>
      <c r="C85" s="90"/>
      <c r="D85" s="90"/>
      <c r="E85" s="90"/>
      <c r="F85" s="90"/>
      <c r="G85" s="90"/>
      <c r="H85" s="90"/>
      <c r="I85" s="87"/>
      <c r="J85" s="88"/>
      <c r="K85" s="303">
        <v>0.05</v>
      </c>
      <c r="L85" s="864">
        <f>N79*K85</f>
        <v>82.720664002281012</v>
      </c>
      <c r="M85" s="865"/>
      <c r="N85" s="51"/>
    </row>
    <row r="86" spans="1:14" ht="15.75" thickBot="1">
      <c r="B86" s="91" t="s">
        <v>974</v>
      </c>
      <c r="C86" s="92"/>
      <c r="D86" s="92"/>
      <c r="E86" s="92"/>
      <c r="F86" s="92"/>
      <c r="G86" s="92"/>
      <c r="H86" s="92"/>
      <c r="I86" s="93"/>
      <c r="J86" s="94"/>
      <c r="K86" s="304">
        <v>0.05</v>
      </c>
      <c r="L86" s="866">
        <f>N79*K86</f>
        <v>82.720664002281012</v>
      </c>
      <c r="M86" s="867"/>
      <c r="N86" s="51"/>
    </row>
    <row r="87" spans="1:14" ht="15.75" thickBot="1">
      <c r="B87" s="829" t="s">
        <v>953</v>
      </c>
      <c r="C87" s="830"/>
      <c r="D87" s="830"/>
      <c r="E87" s="830"/>
      <c r="F87" s="830"/>
      <c r="G87" s="830"/>
      <c r="H87" s="830"/>
      <c r="I87" s="830"/>
      <c r="J87" s="830"/>
      <c r="K87" s="830"/>
      <c r="L87" s="830"/>
      <c r="M87" s="831"/>
      <c r="N87" s="52">
        <f>L84+L85+L86</f>
        <v>496.32398401368607</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2150.7372640593062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1147</v>
      </c>
      <c r="C31" s="81" t="s">
        <v>2164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138</v>
      </c>
      <c r="B36" s="878" t="str">
        <f>VLOOKUP(A36,EQUIPOS!A6:D154,3,FALSE)</f>
        <v>Camioneta D-300</v>
      </c>
      <c r="C36" s="879"/>
      <c r="D36" s="879"/>
      <c r="E36" s="879"/>
      <c r="F36" s="879"/>
      <c r="G36" s="879"/>
      <c r="H36" s="880"/>
      <c r="I36" s="266"/>
      <c r="J36" s="267"/>
      <c r="K36" s="268">
        <f>VLOOKUP(A36,EQUIPOS!A6:D163,4,FALSE)</f>
        <v>49942.043922212652</v>
      </c>
      <c r="L36" s="269"/>
      <c r="M36" s="335">
        <v>1200</v>
      </c>
      <c r="N36" s="271">
        <f>K36/M36</f>
        <v>41.618369935177206</v>
      </c>
    </row>
    <row r="37" spans="1:14">
      <c r="A37" s="113" t="s">
        <v>201</v>
      </c>
      <c r="B37" s="878" t="str">
        <f>VLOOKUP(A37,EQUIPOS!A7:D154,3,FALSE)</f>
        <v>Equipo autopropulsado para pintura termoplástica</v>
      </c>
      <c r="C37" s="879"/>
      <c r="D37" s="879"/>
      <c r="E37" s="879"/>
      <c r="F37" s="879"/>
      <c r="G37" s="879"/>
      <c r="H37" s="880"/>
      <c r="I37" s="420"/>
      <c r="J37" s="421"/>
      <c r="K37" s="268">
        <f>VLOOKUP(A37,EQUIPOS!A7:D164,4,FALSE)</f>
        <v>138841.73461867651</v>
      </c>
      <c r="L37" s="334"/>
      <c r="M37" s="335">
        <v>1200</v>
      </c>
      <c r="N37" s="271">
        <f>K37/M37</f>
        <v>115.70144551556376</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0.43712366522334167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157.75693911596431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0.108</v>
      </c>
      <c r="L48" s="266"/>
      <c r="M48" s="401">
        <f>VLOOKUP(A48,MATERIALES!A5:D396,4,FALSE)</f>
        <v>6541.0923174372629</v>
      </c>
      <c r="N48" s="271">
        <f>K48*M48</f>
        <v>706.43797028322433</v>
      </c>
    </row>
    <row r="49" spans="1:14">
      <c r="A49" s="166" t="s">
        <v>626</v>
      </c>
      <c r="B49" s="43" t="str">
        <f>VLOOKUP(A49,MATERIALES!A6:D373,3,FALSE)</f>
        <v xml:space="preserve">Resina termoplástica </v>
      </c>
      <c r="C49" s="424"/>
      <c r="D49" s="424"/>
      <c r="E49" s="424"/>
      <c r="F49" s="424"/>
      <c r="G49" s="424"/>
      <c r="H49" s="424"/>
      <c r="I49" s="424"/>
      <c r="J49" s="311" t="str">
        <f>VLOOKUP(A49,MATERIALES!A5:D641,2,FALSE)</f>
        <v>kg</v>
      </c>
      <c r="K49" s="396">
        <v>7.8E-2</v>
      </c>
      <c r="L49" s="420"/>
      <c r="M49" s="401">
        <f>VLOOKUP(A49,MATERIALES!A6:D397,4,FALSE)</f>
        <v>9087.5225523402351</v>
      </c>
      <c r="N49" s="271">
        <f>K49*M49</f>
        <v>708.82675908253839</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1415.2647293657628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13</v>
      </c>
      <c r="B71" s="49" t="str">
        <f>VLOOKUP(A71,'MANO DE OBRA'!A8:D68,3,FALSE)</f>
        <v>Obrero (5)</v>
      </c>
      <c r="C71" s="47"/>
      <c r="D71" s="47"/>
      <c r="E71" s="47"/>
      <c r="F71" s="47"/>
      <c r="G71" s="47"/>
      <c r="H71" s="47"/>
      <c r="I71" s="291">
        <f>K71/J71*100</f>
        <v>169163.49999999997</v>
      </c>
      <c r="J71" s="292">
        <v>185</v>
      </c>
      <c r="K71" s="293">
        <f>VLOOKUP(A71,'MANO DE OBRA'!A8:D99,4,FALSE)</f>
        <v>312952.47499999998</v>
      </c>
      <c r="L71" s="50"/>
      <c r="M71" s="433">
        <v>9600</v>
      </c>
      <c r="N71" s="394">
        <f>K71/M71</f>
        <v>32.599216145833331</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9600</v>
      </c>
      <c r="N72" s="394">
        <f>K72/M72</f>
        <v>11.113150376500831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43.712366522334165</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1616.7340350040613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323.3468070008123</v>
      </c>
      <c r="M84" s="865"/>
      <c r="N84" s="51"/>
    </row>
    <row r="85" spans="1:14">
      <c r="B85" s="89" t="s">
        <v>973</v>
      </c>
      <c r="C85" s="90"/>
      <c r="D85" s="90"/>
      <c r="E85" s="90"/>
      <c r="F85" s="90"/>
      <c r="G85" s="90"/>
      <c r="H85" s="90"/>
      <c r="I85" s="87"/>
      <c r="J85" s="88"/>
      <c r="K85" s="303">
        <v>0.05</v>
      </c>
      <c r="L85" s="864">
        <f>N79*K85</f>
        <v>80.836701750203076</v>
      </c>
      <c r="M85" s="865"/>
      <c r="N85" s="51"/>
    </row>
    <row r="86" spans="1:14" ht="15.75" thickBot="1">
      <c r="B86" s="91" t="s">
        <v>974</v>
      </c>
      <c r="C86" s="92"/>
      <c r="D86" s="92"/>
      <c r="E86" s="92"/>
      <c r="F86" s="92"/>
      <c r="G86" s="92"/>
      <c r="H86" s="92"/>
      <c r="I86" s="93"/>
      <c r="J86" s="94"/>
      <c r="K86" s="304">
        <v>0.05</v>
      </c>
      <c r="L86" s="866">
        <f>N79*K86</f>
        <v>80.836701750203076</v>
      </c>
      <c r="M86" s="867"/>
      <c r="N86" s="51"/>
    </row>
    <row r="87" spans="1:14" ht="15.75" thickBot="1">
      <c r="B87" s="829" t="s">
        <v>953</v>
      </c>
      <c r="C87" s="830"/>
      <c r="D87" s="830"/>
      <c r="E87" s="830"/>
      <c r="F87" s="830"/>
      <c r="G87" s="830"/>
      <c r="H87" s="830"/>
      <c r="I87" s="830"/>
      <c r="J87" s="830"/>
      <c r="K87" s="830"/>
      <c r="L87" s="830"/>
      <c r="M87" s="831"/>
      <c r="N87" s="52">
        <f>L84+L85+L86</f>
        <v>485.02021050121846</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2101.7542455052799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1148</v>
      </c>
      <c r="C31" s="81" t="s">
        <v>2165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199</v>
      </c>
      <c r="B36" s="878" t="str">
        <f>VLOOKUP(A36,EQUIPOS!A6:D154,3,FALSE)</f>
        <v xml:space="preserve">Equipo de pintura (Compresor), Presión máxima de trabajo 3300 psi.
</v>
      </c>
      <c r="C36" s="879"/>
      <c r="D36" s="879"/>
      <c r="E36" s="879"/>
      <c r="F36" s="879"/>
      <c r="G36" s="879"/>
      <c r="H36" s="880"/>
      <c r="I36" s="266"/>
      <c r="J36" s="267"/>
      <c r="K36" s="268">
        <f>VLOOKUP(A36,EQUIPOS!A6:D163,4,FALSE)</f>
        <v>20288.955343398888</v>
      </c>
      <c r="L36" s="269"/>
      <c r="M36" s="335">
        <v>6.1</v>
      </c>
      <c r="N36" s="271">
        <f>K36/M36</f>
        <v>3326.0582530162114</v>
      </c>
    </row>
    <row r="37" spans="1:14">
      <c r="A37" s="113" t="s">
        <v>138</v>
      </c>
      <c r="B37" s="878" t="str">
        <f>VLOOKUP(A37,EQUIPOS!A7:D154,3,FALSE)</f>
        <v>Camioneta D-300</v>
      </c>
      <c r="C37" s="879"/>
      <c r="D37" s="879"/>
      <c r="E37" s="879"/>
      <c r="F37" s="879"/>
      <c r="G37" s="879"/>
      <c r="H37" s="880"/>
      <c r="I37" s="420"/>
      <c r="J37" s="421"/>
      <c r="K37" s="268">
        <f>VLOOKUP(A37,EQUIPOS!A7:D164,4,FALSE)</f>
        <v>49942.043922212652</v>
      </c>
      <c r="L37" s="334"/>
      <c r="M37" s="335">
        <v>6.1</v>
      </c>
      <c r="N37" s="271">
        <f>K37/M37</f>
        <v>8187.2203151168287</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85.991540699673777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11599.270108832714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0.38200000000000001</v>
      </c>
      <c r="L48" s="266"/>
      <c r="M48" s="401">
        <f>VLOOKUP(A48,MATERIALES!A5:D396,4,FALSE)</f>
        <v>6541.0923174372629</v>
      </c>
      <c r="N48" s="271">
        <f>K48*M48</f>
        <v>2498.6972652610343</v>
      </c>
    </row>
    <row r="49" spans="1:14">
      <c r="A49" s="166" t="s">
        <v>841</v>
      </c>
      <c r="B49" s="43" t="str">
        <f>VLOOKUP(A49,MATERIALES!A6:D373,3,FALSE)</f>
        <v>Disolvente para pintura Trafico (acrílico)</v>
      </c>
      <c r="C49" s="424"/>
      <c r="D49" s="424"/>
      <c r="E49" s="424"/>
      <c r="F49" s="424"/>
      <c r="G49" s="424"/>
      <c r="H49" s="424"/>
      <c r="I49" s="424"/>
      <c r="J49" s="311" t="str">
        <f>VLOOKUP(A49,MATERIALES!A5:D641,2,FALSE)</f>
        <v>gal</v>
      </c>
      <c r="K49" s="396">
        <v>0.05</v>
      </c>
      <c r="L49" s="420"/>
      <c r="M49" s="401">
        <f>VLOOKUP(A49,MATERIALES!A6:D397,4,FALSE)</f>
        <v>24621.366521118856</v>
      </c>
      <c r="N49" s="271">
        <f>K49*M49</f>
        <v>1231.0683260559429</v>
      </c>
    </row>
    <row r="50" spans="1:14">
      <c r="A50" s="166" t="s">
        <v>605</v>
      </c>
      <c r="B50" s="43" t="str">
        <f>VLOOKUP(A50,MATERIALES!A6:D373,3,FALSE)</f>
        <v>Pintura acrílica pura para tráfico</v>
      </c>
      <c r="C50" s="424"/>
      <c r="D50" s="424"/>
      <c r="E50" s="424"/>
      <c r="F50" s="424"/>
      <c r="G50" s="424"/>
      <c r="H50" s="424"/>
      <c r="I50" s="424"/>
      <c r="J50" s="311" t="str">
        <f>VLOOKUP(A50,MATERIALES!A6:D642,2,FALSE)</f>
        <v>gal</v>
      </c>
      <c r="K50" s="396">
        <v>0.12</v>
      </c>
      <c r="L50" s="420"/>
      <c r="M50" s="401">
        <f>VLOOKUP(A50,MATERIALES!A6:D398,4,FALSE)</f>
        <v>85034.200126684431</v>
      </c>
      <c r="N50" s="271">
        <f>K50*M50</f>
        <v>10204.104015202131</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13933.869606519107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871"/>
      <c r="N70" s="98" t="s">
        <v>951</v>
      </c>
    </row>
    <row r="71" spans="1:15">
      <c r="A71" s="167" t="s">
        <v>13</v>
      </c>
      <c r="B71" s="49" t="str">
        <f>VLOOKUP(A71,'MANO DE OBRA'!A8:D68,3,FALSE)</f>
        <v>Obrero (5)</v>
      </c>
      <c r="C71" s="47"/>
      <c r="D71" s="47"/>
      <c r="E71" s="47"/>
      <c r="F71" s="47"/>
      <c r="G71" s="47"/>
      <c r="H71" s="47"/>
      <c r="I71" s="291">
        <f>K71/J71*100</f>
        <v>169163.49999999997</v>
      </c>
      <c r="J71" s="292">
        <v>185</v>
      </c>
      <c r="K71" s="293">
        <f>VLOOKUP(A71,'MANO DE OBRA'!A8:D99,4,FALSE)</f>
        <v>312952.47499999998</v>
      </c>
      <c r="L71" s="50"/>
      <c r="M71" s="433">
        <v>48.8</v>
      </c>
      <c r="N71" s="394">
        <f>K71/M71</f>
        <v>6412.9605532786882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48.8</v>
      </c>
      <c r="N72" s="394">
        <f>K72/M72</f>
        <v>2186.1935166886883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8599.1540699673769</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34132.293785319198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6826.4587570638396</v>
      </c>
      <c r="M84" s="865"/>
      <c r="N84" s="51"/>
    </row>
    <row r="85" spans="1:14">
      <c r="B85" s="89" t="s">
        <v>973</v>
      </c>
      <c r="C85" s="90"/>
      <c r="D85" s="90"/>
      <c r="E85" s="90"/>
      <c r="F85" s="90"/>
      <c r="G85" s="90"/>
      <c r="H85" s="90"/>
      <c r="I85" s="87"/>
      <c r="J85" s="88"/>
      <c r="K85" s="303">
        <v>0.05</v>
      </c>
      <c r="L85" s="864">
        <f>N79*K85</f>
        <v>1706.6146892659599</v>
      </c>
      <c r="M85" s="865"/>
      <c r="N85" s="51"/>
    </row>
    <row r="86" spans="1:14" ht="15.75" thickBot="1">
      <c r="B86" s="91" t="s">
        <v>974</v>
      </c>
      <c r="C86" s="92"/>
      <c r="D86" s="92"/>
      <c r="E86" s="92"/>
      <c r="F86" s="92"/>
      <c r="G86" s="92"/>
      <c r="H86" s="92"/>
      <c r="I86" s="93"/>
      <c r="J86" s="94"/>
      <c r="K86" s="304">
        <v>0.05</v>
      </c>
      <c r="L86" s="866">
        <f>N79*K86</f>
        <v>1706.6146892659599</v>
      </c>
      <c r="M86" s="867"/>
      <c r="N86" s="51"/>
    </row>
    <row r="87" spans="1:14" ht="15.75" thickBot="1">
      <c r="B87" s="829" t="s">
        <v>953</v>
      </c>
      <c r="C87" s="830"/>
      <c r="D87" s="830"/>
      <c r="E87" s="830"/>
      <c r="F87" s="830"/>
      <c r="G87" s="830"/>
      <c r="H87" s="830"/>
      <c r="I87" s="830"/>
      <c r="J87" s="830"/>
      <c r="K87" s="830"/>
      <c r="L87" s="830"/>
      <c r="M87" s="831"/>
      <c r="N87" s="52">
        <f>L84+L85+L86</f>
        <v>10239.688135595759</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44371.981920914957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1149</v>
      </c>
      <c r="C31" s="81" t="s">
        <v>2166</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138</v>
      </c>
      <c r="B36" s="878" t="str">
        <f>VLOOKUP(A36,EQUIPOS!A6:D154,3,FALSE)</f>
        <v>Camioneta D-300</v>
      </c>
      <c r="C36" s="879"/>
      <c r="D36" s="879"/>
      <c r="E36" s="879"/>
      <c r="F36" s="879"/>
      <c r="G36" s="879"/>
      <c r="H36" s="880"/>
      <c r="I36" s="266"/>
      <c r="J36" s="267"/>
      <c r="K36" s="268">
        <f>VLOOKUP(A36,EQUIPOS!A6:D163,4,FALSE)</f>
        <v>49942.043922212652</v>
      </c>
      <c r="L36" s="269"/>
      <c r="M36" s="335">
        <v>6</v>
      </c>
      <c r="N36" s="271">
        <f>K36/M36</f>
        <v>8323.6739870354413</v>
      </c>
    </row>
    <row r="37" spans="1:14">
      <c r="A37" s="113" t="s">
        <v>1711</v>
      </c>
      <c r="B37" s="878" t="str">
        <f>VLOOKUP(A37,EQUIPOS!A7:D154,3,FALSE)</f>
        <v>Caldera para pintura termoplástica</v>
      </c>
      <c r="C37" s="879"/>
      <c r="D37" s="879"/>
      <c r="E37" s="879"/>
      <c r="F37" s="879"/>
      <c r="G37" s="879"/>
      <c r="H37" s="880"/>
      <c r="I37" s="420"/>
      <c r="J37" s="421"/>
      <c r="K37" s="268">
        <f>VLOOKUP(A37,EQUIPOS!A7:D164,4,FALSE)</f>
        <v>53400.37676465213</v>
      </c>
      <c r="L37" s="334"/>
      <c r="M37" s="335">
        <v>6</v>
      </c>
      <c r="N37" s="271">
        <f>K37/M37</f>
        <v>8900.0627941086877</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100.46441950300166</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17324.20120064713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447</v>
      </c>
      <c r="B48" s="43" t="str">
        <f>VLOOKUP(A48,MATERIALES!A5:D373,3,FALSE)</f>
        <v>Esferas reflectivas</v>
      </c>
      <c r="C48" s="280"/>
      <c r="D48" s="280"/>
      <c r="E48" s="280"/>
      <c r="F48" s="280"/>
      <c r="G48" s="280"/>
      <c r="H48" s="280"/>
      <c r="I48" s="267"/>
      <c r="J48" s="223" t="str">
        <f>VLOOKUP(A48,MATERIALES!A4:D640,2,FALSE)</f>
        <v>kg</v>
      </c>
      <c r="K48" s="281">
        <v>0.9</v>
      </c>
      <c r="L48" s="266"/>
      <c r="M48" s="401">
        <f>VLOOKUP(A48,MATERIALES!A5:D396,4,FALSE)</f>
        <v>6541.0923174372629</v>
      </c>
      <c r="N48" s="271">
        <f>K48*M48</f>
        <v>5886.9830856935369</v>
      </c>
    </row>
    <row r="49" spans="1:14">
      <c r="A49" s="166" t="s">
        <v>626</v>
      </c>
      <c r="B49" s="43" t="str">
        <f>VLOOKUP(A49,MATERIALES!A6:D373,3,FALSE)</f>
        <v xml:space="preserve">Resina termoplástica </v>
      </c>
      <c r="C49" s="424"/>
      <c r="D49" s="424"/>
      <c r="E49" s="424"/>
      <c r="F49" s="424"/>
      <c r="G49" s="424"/>
      <c r="H49" s="424"/>
      <c r="I49" s="424"/>
      <c r="J49" s="310" t="str">
        <f>VLOOKUP(A49,MATERIALES!A5:D641,2,FALSE)</f>
        <v>kg</v>
      </c>
      <c r="K49" s="396">
        <v>0.65</v>
      </c>
      <c r="L49" s="420"/>
      <c r="M49" s="401">
        <f>VLOOKUP(A49,MATERIALES!A6:D397,4,FALSE)</f>
        <v>9087.5225523402351</v>
      </c>
      <c r="N49" s="271">
        <f>K49*M49</f>
        <v>5906.8896590211534</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11793.87274471469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15</v>
      </c>
      <c r="B71" s="49" t="str">
        <f>VLOOKUP(A71,'MANO DE OBRA'!A8:D68,3,FALSE)</f>
        <v>Obrero (6)</v>
      </c>
      <c r="C71" s="47"/>
      <c r="D71" s="47"/>
      <c r="E71" s="47"/>
      <c r="F71" s="47"/>
      <c r="G71" s="47"/>
      <c r="H71" s="47"/>
      <c r="I71" s="291">
        <f>K71/J71*100</f>
        <v>202996.19999999998</v>
      </c>
      <c r="J71" s="292">
        <v>185</v>
      </c>
      <c r="K71" s="293">
        <f>VLOOKUP(A71,'MANO DE OBRA'!A8:D99,4,FALSE)</f>
        <v>375542.97</v>
      </c>
      <c r="L71" s="50"/>
      <c r="M71" s="433">
        <v>48</v>
      </c>
      <c r="N71" s="394">
        <f>K71/M71</f>
        <v>7823.8118749999994</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v>
      </c>
      <c r="N72" s="394">
        <f>K72/M72</f>
        <v>2222.6300753001665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10046.441950300166</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39164.515895661985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7832.9031791323978</v>
      </c>
      <c r="M84" s="865"/>
      <c r="N84" s="51"/>
    </row>
    <row r="85" spans="1:14">
      <c r="B85" s="89" t="s">
        <v>973</v>
      </c>
      <c r="C85" s="90"/>
      <c r="D85" s="90"/>
      <c r="E85" s="90"/>
      <c r="F85" s="90"/>
      <c r="G85" s="90"/>
      <c r="H85" s="90"/>
      <c r="I85" s="87"/>
      <c r="J85" s="88"/>
      <c r="K85" s="303">
        <v>0.05</v>
      </c>
      <c r="L85" s="864">
        <f>N79*K85</f>
        <v>1958.2257947830994</v>
      </c>
      <c r="M85" s="865"/>
      <c r="N85" s="51"/>
    </row>
    <row r="86" spans="1:14" ht="15.75" thickBot="1">
      <c r="B86" s="91" t="s">
        <v>974</v>
      </c>
      <c r="C86" s="92"/>
      <c r="D86" s="92"/>
      <c r="E86" s="92"/>
      <c r="F86" s="92"/>
      <c r="G86" s="92"/>
      <c r="H86" s="92"/>
      <c r="I86" s="93"/>
      <c r="J86" s="94"/>
      <c r="K86" s="304">
        <v>0.05</v>
      </c>
      <c r="L86" s="866">
        <f>N79*K86</f>
        <v>1958.2257947830994</v>
      </c>
      <c r="M86" s="867"/>
      <c r="N86" s="51"/>
    </row>
    <row r="87" spans="1:14" ht="15.75" thickBot="1">
      <c r="B87" s="829" t="s">
        <v>953</v>
      </c>
      <c r="C87" s="830"/>
      <c r="D87" s="830"/>
      <c r="E87" s="830"/>
      <c r="F87" s="830"/>
      <c r="G87" s="830"/>
      <c r="H87" s="830"/>
      <c r="I87" s="830"/>
      <c r="J87" s="830"/>
      <c r="K87" s="830"/>
      <c r="L87" s="830"/>
      <c r="M87" s="831"/>
      <c r="N87" s="52">
        <f>L84+L85+L86</f>
        <v>11749.354768698595</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50913.870664360584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1150</v>
      </c>
      <c r="C31" s="81" t="s">
        <v>2167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138</v>
      </c>
      <c r="B36" s="878" t="str">
        <f>VLOOKUP(A36,EQUIPOS!A6:D154,3,FALSE)</f>
        <v>Camioneta D-300</v>
      </c>
      <c r="C36" s="879"/>
      <c r="D36" s="879"/>
      <c r="E36" s="879"/>
      <c r="F36" s="879"/>
      <c r="G36" s="879"/>
      <c r="H36" s="880"/>
      <c r="I36" s="266"/>
      <c r="J36" s="267"/>
      <c r="K36" s="268">
        <f>VLOOKUP(A36,EQUIPOS!A6:D163,4,FALSE)</f>
        <v>49942.043922212652</v>
      </c>
      <c r="L36" s="269"/>
      <c r="M36" s="335">
        <v>250</v>
      </c>
      <c r="N36" s="271">
        <f>K36/M36</f>
        <v>199.76817568885062</v>
      </c>
    </row>
    <row r="37" spans="1:14">
      <c r="A37" s="113" t="s">
        <v>251</v>
      </c>
      <c r="B37" s="878" t="str">
        <f>VLOOKUP(A37,EQUIPOS!A7:D154,3,FALSE)</f>
        <v>Maquina térmica pegatachas</v>
      </c>
      <c r="C37" s="879"/>
      <c r="D37" s="879"/>
      <c r="E37" s="879"/>
      <c r="F37" s="879"/>
      <c r="G37" s="879"/>
      <c r="H37" s="880"/>
      <c r="I37" s="420"/>
      <c r="J37" s="421"/>
      <c r="K37" s="268">
        <f>VLOOKUP(A37,EQUIPOS!A7:D164,4,FALSE)</f>
        <v>34256.156921762704</v>
      </c>
      <c r="L37" s="334"/>
      <c r="M37" s="335">
        <v>250</v>
      </c>
      <c r="N37" s="271">
        <f>K37/M37</f>
        <v>137.02462768705081</v>
      </c>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1.15933616807204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337.95213954397349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626</v>
      </c>
      <c r="B48" s="43" t="str">
        <f>VLOOKUP(A48,MATERIALES!A5:D373,3,FALSE)</f>
        <v xml:space="preserve">Resina termoplástica </v>
      </c>
      <c r="C48" s="280"/>
      <c r="D48" s="280"/>
      <c r="E48" s="280"/>
      <c r="F48" s="280"/>
      <c r="G48" s="280"/>
      <c r="H48" s="280"/>
      <c r="I48" s="267"/>
      <c r="J48" s="223" t="str">
        <f>VLOOKUP(A48,MATERIALES!A4:D640,2,FALSE)</f>
        <v>kg</v>
      </c>
      <c r="K48" s="281">
        <v>0.08</v>
      </c>
      <c r="L48" s="266"/>
      <c r="M48" s="401">
        <f>VLOOKUP(A48,MATERIALES!A5:D396,4,FALSE)</f>
        <v>9087.5225523402351</v>
      </c>
      <c r="N48" s="271">
        <f>K48*M48</f>
        <v>727.0018041872188</v>
      </c>
    </row>
    <row r="49" spans="1:14">
      <c r="A49" s="166" t="s">
        <v>681</v>
      </c>
      <c r="B49" s="43" t="str">
        <f>VLOOKUP(A49,MATERIALES!A6:D373,3,FALSE)</f>
        <v>Tacha reflectiva</v>
      </c>
      <c r="C49" s="424"/>
      <c r="D49" s="424"/>
      <c r="E49" s="424"/>
      <c r="F49" s="424"/>
      <c r="G49" s="424"/>
      <c r="H49" s="424"/>
      <c r="I49" s="421"/>
      <c r="J49" s="223" t="str">
        <f>VLOOKUP(A49,MATERIALES!A5:D641,2,FALSE)</f>
        <v>u</v>
      </c>
      <c r="K49" s="396">
        <v>1</v>
      </c>
      <c r="L49" s="420"/>
      <c r="M49" s="401">
        <f>VLOOKUP(A49,MATERIALES!A6:D397,4,FALSE)</f>
        <v>5886.9830856935369</v>
      </c>
      <c r="N49" s="271">
        <f>K49*M49</f>
        <v>5886.9830856935369</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6613.9848898807559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2000</v>
      </c>
      <c r="N71" s="394">
        <f>K71/M71</f>
        <v>62.590494999999997</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2000</v>
      </c>
      <c r="N72" s="394">
        <f>K72/M72</f>
        <v>53.343121807203993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115.93361680720399</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7067.8706462319333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1413.5741292463867</v>
      </c>
      <c r="M84" s="865"/>
      <c r="N84" s="51"/>
    </row>
    <row r="85" spans="1:14">
      <c r="B85" s="89" t="s">
        <v>973</v>
      </c>
      <c r="C85" s="90"/>
      <c r="D85" s="90"/>
      <c r="E85" s="90"/>
      <c r="F85" s="90"/>
      <c r="G85" s="90"/>
      <c r="H85" s="90"/>
      <c r="I85" s="87"/>
      <c r="J85" s="88"/>
      <c r="K85" s="303">
        <v>0.05</v>
      </c>
      <c r="L85" s="864">
        <f>N79*K85</f>
        <v>353.39353231159669</v>
      </c>
      <c r="M85" s="865"/>
      <c r="N85" s="51"/>
    </row>
    <row r="86" spans="1:14" ht="15.75" thickBot="1">
      <c r="B86" s="91" t="s">
        <v>974</v>
      </c>
      <c r="C86" s="92"/>
      <c r="D86" s="92"/>
      <c r="E86" s="92"/>
      <c r="F86" s="92"/>
      <c r="G86" s="92"/>
      <c r="H86" s="92"/>
      <c r="I86" s="93"/>
      <c r="J86" s="94"/>
      <c r="K86" s="304">
        <v>0.05</v>
      </c>
      <c r="L86" s="866">
        <f>N79*K86</f>
        <v>353.39353231159669</v>
      </c>
      <c r="M86" s="867"/>
      <c r="N86" s="51"/>
    </row>
    <row r="87" spans="1:14" ht="15.75" thickBot="1">
      <c r="B87" s="829" t="s">
        <v>953</v>
      </c>
      <c r="C87" s="830"/>
      <c r="D87" s="830"/>
      <c r="E87" s="830"/>
      <c r="F87" s="830"/>
      <c r="G87" s="830"/>
      <c r="H87" s="830"/>
      <c r="I87" s="830"/>
      <c r="J87" s="830"/>
      <c r="K87" s="830"/>
      <c r="L87" s="830"/>
      <c r="M87" s="831"/>
      <c r="N87" s="52">
        <f>L84+L85+L86</f>
        <v>2120.3611938695799</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9188.2318401015127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1713</v>
      </c>
      <c r="C31" s="81" t="s">
        <v>2168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138</v>
      </c>
      <c r="B36" s="878" t="str">
        <f>VLOOKUP(A36,EQUIPOS!A6:D154,3,FALSE)</f>
        <v>Camioneta D-300</v>
      </c>
      <c r="C36" s="879"/>
      <c r="D36" s="879"/>
      <c r="E36" s="879"/>
      <c r="F36" s="879"/>
      <c r="G36" s="879"/>
      <c r="H36" s="880"/>
      <c r="I36" s="266"/>
      <c r="J36" s="267"/>
      <c r="K36" s="268">
        <f>VLOOKUP(A36,EQUIPOS!A6:D163,4,FALSE)</f>
        <v>49942.043922212652</v>
      </c>
      <c r="L36" s="269"/>
      <c r="M36" s="335">
        <v>3.75</v>
      </c>
      <c r="N36" s="271">
        <f>K36/M36</f>
        <v>13317.878379256706</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98.152576204802642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13416.030955461509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156986.21561849429</v>
      </c>
      <c r="N48" s="271">
        <f>K48*M48</f>
        <v>156986.21561849429</v>
      </c>
    </row>
    <row r="49" spans="1:14">
      <c r="A49" s="166" t="s">
        <v>653</v>
      </c>
      <c r="B49" s="43" t="str">
        <f>VLOOKUP(A49,MATERIALES!A6:D373,3,FALSE)</f>
        <v>Señal (grupo 1). Tablero en lámina galvanizada de 75cm*75cm, calibre 16, reflectivo tipo 1/ incluye poste )</v>
      </c>
      <c r="C49" s="424"/>
      <c r="D49" s="424"/>
      <c r="E49" s="424"/>
      <c r="F49" s="424"/>
      <c r="G49" s="424"/>
      <c r="H49" s="424"/>
      <c r="I49" s="424"/>
      <c r="J49" s="311" t="str">
        <f>VLOOKUP(A49,MATERIALES!A5:D641,2,FALSE)</f>
        <v>u</v>
      </c>
      <c r="K49" s="396">
        <v>1</v>
      </c>
      <c r="L49" s="420"/>
      <c r="M49" s="401">
        <f>VLOOKUP(A49,MATERIALES!A6:D397,4,FALSE)</f>
        <v>326727.56125599128</v>
      </c>
      <c r="N49" s="271">
        <f>K49*M49</f>
        <v>326727.56125599128</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362012.82965317491</v>
      </c>
      <c r="N50" s="271">
        <f>K50*M50</f>
        <v>10860.384889595247</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494574.16176408081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30</v>
      </c>
      <c r="N72" s="394">
        <f>K72/M72</f>
        <v>6259.0494999999992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9815.2576204802644</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517805.45034002257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103561.09006800452</v>
      </c>
      <c r="M84" s="865"/>
      <c r="N84" s="51"/>
    </row>
    <row r="85" spans="1:14">
      <c r="B85" s="89" t="s">
        <v>973</v>
      </c>
      <c r="C85" s="90"/>
      <c r="D85" s="90"/>
      <c r="E85" s="90"/>
      <c r="F85" s="90"/>
      <c r="G85" s="90"/>
      <c r="H85" s="90"/>
      <c r="I85" s="87"/>
      <c r="J85" s="88"/>
      <c r="K85" s="303">
        <v>0.05</v>
      </c>
      <c r="L85" s="864">
        <f>N79*K85</f>
        <v>25890.272517001129</v>
      </c>
      <c r="M85" s="865"/>
      <c r="N85" s="51"/>
    </row>
    <row r="86" spans="1:14" ht="15.75" thickBot="1">
      <c r="B86" s="91" t="s">
        <v>974</v>
      </c>
      <c r="C86" s="92"/>
      <c r="D86" s="92"/>
      <c r="E86" s="92"/>
      <c r="F86" s="92"/>
      <c r="G86" s="92"/>
      <c r="H86" s="92"/>
      <c r="I86" s="93"/>
      <c r="J86" s="94"/>
      <c r="K86" s="304">
        <v>0.05</v>
      </c>
      <c r="L86" s="866">
        <f>N79*K86</f>
        <v>25890.272517001129</v>
      </c>
      <c r="M86" s="867"/>
      <c r="N86" s="51"/>
    </row>
    <row r="87" spans="1:14" ht="15.75" thickBot="1">
      <c r="B87" s="829" t="s">
        <v>953</v>
      </c>
      <c r="C87" s="830"/>
      <c r="D87" s="830"/>
      <c r="E87" s="830"/>
      <c r="F87" s="830"/>
      <c r="G87" s="830"/>
      <c r="H87" s="830"/>
      <c r="I87" s="830"/>
      <c r="J87" s="830"/>
      <c r="K87" s="830"/>
      <c r="L87" s="830"/>
      <c r="M87" s="831"/>
      <c r="N87" s="52">
        <f>L84+L85+L86</f>
        <v>155341.63510200678</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673147.08544202941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8.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1151</v>
      </c>
      <c r="C31" s="81" t="s">
        <v>2169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138</v>
      </c>
      <c r="B36" s="878" t="str">
        <f>VLOOKUP(A36,EQUIPOS!A6:D154,3,FALSE)</f>
        <v>Camioneta D-300</v>
      </c>
      <c r="C36" s="879"/>
      <c r="D36" s="879"/>
      <c r="E36" s="879"/>
      <c r="F36" s="879"/>
      <c r="G36" s="879"/>
      <c r="H36" s="880"/>
      <c r="I36" s="266"/>
      <c r="J36" s="267"/>
      <c r="K36" s="268">
        <f>VLOOKUP(A36,EQUIPOS!A6:D163,4,FALSE)</f>
        <v>49942.043922212652</v>
      </c>
      <c r="L36" s="269"/>
      <c r="M36" s="335">
        <v>3.75</v>
      </c>
      <c r="N36" s="271">
        <f>K36/M36</f>
        <v>13317.878379256706</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98.152576204802642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13416.030955461509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156986.21561849429</v>
      </c>
      <c r="N48" s="271">
        <f>K48*M48</f>
        <v>156986.21561849429</v>
      </c>
    </row>
    <row r="49" spans="1:14">
      <c r="A49" s="166" t="s">
        <v>654</v>
      </c>
      <c r="B49" s="43" t="str">
        <f>VLOOKUP(A49,MATERIALES!A6:D373,3,FALSE)</f>
        <v xml:space="preserve">Señal (grupo 2). Tablero en lámina galvanizado de 1,2m*0,4m, calibre 16, reflectivo tipo 1. </v>
      </c>
      <c r="C49" s="424"/>
      <c r="D49" s="424"/>
      <c r="E49" s="424"/>
      <c r="F49" s="424"/>
      <c r="G49" s="424"/>
      <c r="H49" s="424"/>
      <c r="I49" s="424"/>
      <c r="J49" s="311" t="str">
        <f>VLOOKUP(A49,MATERIALES!A5:D641,2,FALSE)</f>
        <v>u</v>
      </c>
      <c r="K49" s="396">
        <v>1</v>
      </c>
      <c r="L49" s="420"/>
      <c r="M49" s="401">
        <f>VLOOKUP(A49,MATERIALES!A6:D397,4,FALSE)</f>
        <v>199830.3702977084</v>
      </c>
      <c r="N49" s="271">
        <f>K49*M49</f>
        <v>199830.3702977084</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362012.82965317491</v>
      </c>
      <c r="N50" s="271">
        <f>K50*M50</f>
        <v>10860.384889595247</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367676.97080579796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30</v>
      </c>
      <c r="N72" s="394">
        <f>K72/M72</f>
        <v>6259.0494999999992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9815.2576204802644</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390908.25938173971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78181.65187634794</v>
      </c>
      <c r="M84" s="865"/>
      <c r="N84" s="51"/>
    </row>
    <row r="85" spans="1:14">
      <c r="B85" s="89" t="s">
        <v>973</v>
      </c>
      <c r="C85" s="90"/>
      <c r="D85" s="90"/>
      <c r="E85" s="90"/>
      <c r="F85" s="90"/>
      <c r="G85" s="90"/>
      <c r="H85" s="90"/>
      <c r="I85" s="87"/>
      <c r="J85" s="88"/>
      <c r="K85" s="303">
        <v>0.05</v>
      </c>
      <c r="L85" s="864">
        <f>N79*K85</f>
        <v>19545.412969086985</v>
      </c>
      <c r="M85" s="865"/>
      <c r="N85" s="51"/>
    </row>
    <row r="86" spans="1:14" ht="15.75" thickBot="1">
      <c r="B86" s="91" t="s">
        <v>974</v>
      </c>
      <c r="C86" s="92"/>
      <c r="D86" s="92"/>
      <c r="E86" s="92"/>
      <c r="F86" s="92"/>
      <c r="G86" s="92"/>
      <c r="H86" s="92"/>
      <c r="I86" s="93"/>
      <c r="J86" s="94"/>
      <c r="K86" s="304">
        <v>0.05</v>
      </c>
      <c r="L86" s="866">
        <f>N79*K86</f>
        <v>19545.412969086985</v>
      </c>
      <c r="M86" s="867"/>
      <c r="N86" s="51"/>
    </row>
    <row r="87" spans="1:14" ht="15.75" thickBot="1">
      <c r="B87" s="829" t="s">
        <v>953</v>
      </c>
      <c r="C87" s="830"/>
      <c r="D87" s="830"/>
      <c r="E87" s="830"/>
      <c r="F87" s="830"/>
      <c r="G87" s="830"/>
      <c r="H87" s="830"/>
      <c r="I87" s="830"/>
      <c r="J87" s="830"/>
      <c r="K87" s="830"/>
      <c r="L87" s="830"/>
      <c r="M87" s="831"/>
      <c r="N87" s="52">
        <f>L84+L85+L86</f>
        <v>117272.47781452192</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508180.73719626165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1152</v>
      </c>
      <c r="C31" s="81" t="s">
        <v>2170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138</v>
      </c>
      <c r="B36" s="878" t="str">
        <f>VLOOKUP(A36,EQUIPOS!A6:D154,3,FALSE)</f>
        <v>Camioneta D-300</v>
      </c>
      <c r="C36" s="879"/>
      <c r="D36" s="879"/>
      <c r="E36" s="879"/>
      <c r="F36" s="879"/>
      <c r="G36" s="879"/>
      <c r="H36" s="880"/>
      <c r="I36" s="266"/>
      <c r="J36" s="267"/>
      <c r="K36" s="268">
        <f>VLOOKUP(A36,EQUIPOS!A6:D163,4,FALSE)</f>
        <v>49942.043922212652</v>
      </c>
      <c r="L36" s="269"/>
      <c r="M36" s="335">
        <v>3</v>
      </c>
      <c r="N36" s="271">
        <f>K36/M36</f>
        <v>16647.347974070883</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52.158745833333334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16699.506719904217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616</v>
      </c>
      <c r="B48" s="43" t="str">
        <f>VLOOKUP(A48,MATERIALES!A5:D373,3,FALSE)</f>
        <v>Poste kilometraje</v>
      </c>
      <c r="C48" s="280"/>
      <c r="D48" s="280"/>
      <c r="E48" s="280"/>
      <c r="F48" s="280"/>
      <c r="G48" s="280"/>
      <c r="H48" s="280"/>
      <c r="I48" s="280"/>
      <c r="J48" s="310" t="str">
        <f>VLOOKUP(A48,MATERIALES!A4:D640,2,FALSE)</f>
        <v>u</v>
      </c>
      <c r="K48" s="281">
        <v>1</v>
      </c>
      <c r="L48" s="266"/>
      <c r="M48" s="401">
        <f>VLOOKUP(A48,MATERIALES!A5:D396,4,FALSE)</f>
        <v>366301.1697764867</v>
      </c>
      <c r="N48" s="271">
        <f>K48*M48</f>
        <v>366301.1697764867</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0.06</v>
      </c>
      <c r="L49" s="420"/>
      <c r="M49" s="401">
        <f>VLOOKUP(A49,MATERIALES!A6:D397,4,FALSE)</f>
        <v>362012.82965317491</v>
      </c>
      <c r="N49" s="271">
        <f>K49*M49</f>
        <v>21720.769779190494</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388021.93955567718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24</v>
      </c>
      <c r="N71" s="394">
        <f>K71/M71</f>
        <v>5215.8745833333332</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5215.8745833333332</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409937.3208589147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81987.464171782951</v>
      </c>
      <c r="M84" s="865"/>
      <c r="N84" s="51"/>
    </row>
    <row r="85" spans="1:14">
      <c r="B85" s="89" t="s">
        <v>973</v>
      </c>
      <c r="C85" s="90"/>
      <c r="D85" s="90"/>
      <c r="E85" s="90"/>
      <c r="F85" s="90"/>
      <c r="G85" s="90"/>
      <c r="H85" s="90"/>
      <c r="I85" s="87"/>
      <c r="J85" s="88"/>
      <c r="K85" s="303">
        <v>0.05</v>
      </c>
      <c r="L85" s="864">
        <f>N79*K85</f>
        <v>20496.866042945738</v>
      </c>
      <c r="M85" s="865"/>
      <c r="N85" s="51"/>
    </row>
    <row r="86" spans="1:14" ht="15.75" thickBot="1">
      <c r="B86" s="91" t="s">
        <v>974</v>
      </c>
      <c r="C86" s="92"/>
      <c r="D86" s="92"/>
      <c r="E86" s="92"/>
      <c r="F86" s="92"/>
      <c r="G86" s="92"/>
      <c r="H86" s="92"/>
      <c r="I86" s="93"/>
      <c r="J86" s="94"/>
      <c r="K86" s="304">
        <v>0.05</v>
      </c>
      <c r="L86" s="866">
        <f>N79*K86</f>
        <v>20496.866042945738</v>
      </c>
      <c r="M86" s="867"/>
      <c r="N86" s="51"/>
    </row>
    <row r="87" spans="1:14" ht="15.75" thickBot="1">
      <c r="B87" s="829" t="s">
        <v>953</v>
      </c>
      <c r="C87" s="830"/>
      <c r="D87" s="830"/>
      <c r="E87" s="830"/>
      <c r="F87" s="830"/>
      <c r="G87" s="830"/>
      <c r="H87" s="830"/>
      <c r="I87" s="830"/>
      <c r="J87" s="830"/>
      <c r="K87" s="830"/>
      <c r="L87" s="830"/>
      <c r="M87" s="831"/>
      <c r="N87" s="52">
        <f>L84+L85+L86</f>
        <v>122981.19625767443</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532918.51711658912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1153</v>
      </c>
      <c r="C31" s="81" t="s">
        <v>2171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135</v>
      </c>
      <c r="B36" s="878" t="str">
        <f>VLOOKUP(A36,EQUIPOS!A6:D154,3,FALSE)</f>
        <v>Camión 350</v>
      </c>
      <c r="C36" s="879"/>
      <c r="D36" s="879"/>
      <c r="E36" s="879"/>
      <c r="F36" s="879"/>
      <c r="G36" s="879"/>
      <c r="H36" s="880"/>
      <c r="I36" s="266"/>
      <c r="J36" s="267"/>
      <c r="K36" s="268">
        <f>VLOOKUP(A36,EQUIPOS!A6:D163,4,FALSE)</f>
        <v>37248.441091983608</v>
      </c>
      <c r="L36" s="269"/>
      <c r="M36" s="335">
        <v>6.25</v>
      </c>
      <c r="N36" s="271">
        <f>K36/M36</f>
        <v>5959.7505747173773</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357.04822361440802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6316.7987983317853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204" t="s">
        <v>619</v>
      </c>
      <c r="B48" s="43" t="str">
        <f>VLOOKUP(A48,MATERIALES!A5:D373,3,FALSE)</f>
        <v>Postes para defensa metálica (1,80m)</v>
      </c>
      <c r="C48" s="280"/>
      <c r="D48" s="280"/>
      <c r="E48" s="280"/>
      <c r="F48" s="280"/>
      <c r="G48" s="280"/>
      <c r="H48" s="280"/>
      <c r="I48" s="280"/>
      <c r="J48" s="310" t="str">
        <f>VLOOKUP(A48,MATERIALES!A4:D640,2,FALSE)</f>
        <v>u</v>
      </c>
      <c r="K48" s="281">
        <v>0.25</v>
      </c>
      <c r="L48" s="266"/>
      <c r="M48" s="401">
        <f>VLOOKUP(A48,MATERIALES!A5:D396,4,FALSE)</f>
        <v>111198.56939643348</v>
      </c>
      <c r="N48" s="271">
        <f>K48*M48</f>
        <v>27799.64234910837</v>
      </c>
    </row>
    <row r="49" spans="1:14">
      <c r="A49" s="166" t="s">
        <v>438</v>
      </c>
      <c r="B49" s="43" t="str">
        <f>VLOOKUP(A49,MATERIALES!A6:D373,3,FALSE)</f>
        <v>Defensa Metálica De 4,13 M Galvanizada</v>
      </c>
      <c r="C49" s="424"/>
      <c r="D49" s="424"/>
      <c r="E49" s="424"/>
      <c r="F49" s="424"/>
      <c r="G49" s="424"/>
      <c r="H49" s="424"/>
      <c r="I49" s="424"/>
      <c r="J49" s="311" t="str">
        <f>VLOOKUP(A49,MATERIALES!A5:D641,2,FALSE)</f>
        <v>u</v>
      </c>
      <c r="K49" s="396">
        <v>0.24213075060532688</v>
      </c>
      <c r="L49" s="420"/>
      <c r="M49" s="401">
        <f>VLOOKUP(A49,MATERIALES!A6:D397,4,FALSE)</f>
        <v>259027.25577051562</v>
      </c>
      <c r="N49" s="271">
        <f>K49*M49</f>
        <v>62718.463866952938</v>
      </c>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90518.106216061307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50</v>
      </c>
      <c r="N71" s="394">
        <f>K71/M71</f>
        <v>5007.2395999999999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50</v>
      </c>
      <c r="N72" s="394">
        <f>K72/M72</f>
        <v>2133.7248722881595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7140.9644722881594</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103975.86948668126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20795.173897336252</v>
      </c>
      <c r="M84" s="865"/>
      <c r="N84" s="51"/>
    </row>
    <row r="85" spans="1:14">
      <c r="B85" s="89" t="s">
        <v>973</v>
      </c>
      <c r="C85" s="90"/>
      <c r="D85" s="90"/>
      <c r="E85" s="90"/>
      <c r="F85" s="90"/>
      <c r="G85" s="90"/>
      <c r="H85" s="90"/>
      <c r="I85" s="87"/>
      <c r="J85" s="88"/>
      <c r="K85" s="303">
        <v>0.05</v>
      </c>
      <c r="L85" s="864">
        <f>N79*K85</f>
        <v>5198.7934743340629</v>
      </c>
      <c r="M85" s="865"/>
      <c r="N85" s="51"/>
    </row>
    <row r="86" spans="1:14" ht="15.75" thickBot="1">
      <c r="B86" s="91" t="s">
        <v>974</v>
      </c>
      <c r="C86" s="92"/>
      <c r="D86" s="92"/>
      <c r="E86" s="92"/>
      <c r="F86" s="92"/>
      <c r="G86" s="92"/>
      <c r="H86" s="92"/>
      <c r="I86" s="93"/>
      <c r="J86" s="94"/>
      <c r="K86" s="304">
        <v>0.05</v>
      </c>
      <c r="L86" s="866">
        <f>N79*K86</f>
        <v>5198.7934743340629</v>
      </c>
      <c r="M86" s="867"/>
      <c r="N86" s="51"/>
    </row>
    <row r="87" spans="1:14" ht="15.75" thickBot="1">
      <c r="B87" s="829" t="s">
        <v>953</v>
      </c>
      <c r="C87" s="830"/>
      <c r="D87" s="830"/>
      <c r="E87" s="830"/>
      <c r="F87" s="830"/>
      <c r="G87" s="830"/>
      <c r="H87" s="830"/>
      <c r="I87" s="830"/>
      <c r="J87" s="830"/>
      <c r="K87" s="830"/>
      <c r="L87" s="830"/>
      <c r="M87" s="831"/>
      <c r="N87" s="52">
        <f>L84+L85+L86</f>
        <v>31192.760846004378</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135168.63033268563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1154</v>
      </c>
      <c r="C31" s="81" t="s">
        <v>2172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41.726996666666665</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41.726996666666665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629</v>
      </c>
      <c r="B48" s="43" t="str">
        <f>VLOOKUP(A48,MATERIALES!A5:D373,3,FALSE)</f>
        <v>Sección final de defensa metálica</v>
      </c>
      <c r="C48" s="280"/>
      <c r="D48" s="280"/>
      <c r="E48" s="280"/>
      <c r="F48" s="280"/>
      <c r="G48" s="280"/>
      <c r="H48" s="280"/>
      <c r="I48" s="267"/>
      <c r="J48" s="223" t="str">
        <f>VLOOKUP(A48,MATERIALES!A4:D640,2,FALSE)</f>
        <v>u</v>
      </c>
      <c r="K48" s="281">
        <v>1</v>
      </c>
      <c r="L48" s="266"/>
      <c r="M48" s="401">
        <f>VLOOKUP(A48,MATERIALES!A5:D396,4,FALSE)</f>
        <v>83936.47677654156</v>
      </c>
      <c r="N48" s="271">
        <f>K48*M48</f>
        <v>83936.47677654156</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83936.47677654156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30</v>
      </c>
      <c r="N71" s="394">
        <f>K71/M71</f>
        <v>4172.6996666666664</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4172.6996666666664</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88150.903439874892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17630.180687974978</v>
      </c>
      <c r="M84" s="865"/>
      <c r="N84" s="51"/>
    </row>
    <row r="85" spans="1:14">
      <c r="B85" s="89" t="s">
        <v>973</v>
      </c>
      <c r="C85" s="90"/>
      <c r="D85" s="90"/>
      <c r="E85" s="90"/>
      <c r="F85" s="90"/>
      <c r="G85" s="90"/>
      <c r="H85" s="90"/>
      <c r="I85" s="87"/>
      <c r="J85" s="88"/>
      <c r="K85" s="303">
        <v>0.05</v>
      </c>
      <c r="L85" s="864">
        <f>N79*K85</f>
        <v>4407.5451719937446</v>
      </c>
      <c r="M85" s="865"/>
      <c r="N85" s="51"/>
    </row>
    <row r="86" spans="1:14" ht="15.75" thickBot="1">
      <c r="B86" s="91" t="s">
        <v>974</v>
      </c>
      <c r="C86" s="92"/>
      <c r="D86" s="92"/>
      <c r="E86" s="92"/>
      <c r="F86" s="92"/>
      <c r="G86" s="92"/>
      <c r="H86" s="92"/>
      <c r="I86" s="93"/>
      <c r="J86" s="94"/>
      <c r="K86" s="304">
        <v>0.05</v>
      </c>
      <c r="L86" s="866">
        <f>N79*K86</f>
        <v>4407.5451719937446</v>
      </c>
      <c r="M86" s="867"/>
      <c r="N86" s="51"/>
    </row>
    <row r="87" spans="1:14" ht="15.75" thickBot="1">
      <c r="B87" s="829" t="s">
        <v>953</v>
      </c>
      <c r="C87" s="830"/>
      <c r="D87" s="830"/>
      <c r="E87" s="830"/>
      <c r="F87" s="830"/>
      <c r="G87" s="830"/>
      <c r="H87" s="830"/>
      <c r="I87" s="830"/>
      <c r="J87" s="830"/>
      <c r="K87" s="830"/>
      <c r="L87" s="830"/>
      <c r="M87" s="831"/>
      <c r="N87" s="52">
        <f>L84+L85+L86</f>
        <v>26445.271031962468</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114596.17447183735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1155</v>
      </c>
      <c r="C31" s="81" t="s">
        <v>2048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43.165858620689654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43.165858620689654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2" t="s">
        <v>631</v>
      </c>
      <c r="B48" s="43" t="str">
        <f>VLOOKUP(A48,MATERIALES!A5:D373,3,FALSE)</f>
        <v>Sección tope</v>
      </c>
      <c r="C48" s="280"/>
      <c r="D48" s="280"/>
      <c r="E48" s="280"/>
      <c r="F48" s="280"/>
      <c r="G48" s="280"/>
      <c r="H48" s="280"/>
      <c r="I48" s="267"/>
      <c r="J48" s="223" t="str">
        <f>VLOOKUP(A48,MATERIALES!A4:D640,2,FALSE)</f>
        <v>u</v>
      </c>
      <c r="K48" s="281">
        <v>1</v>
      </c>
      <c r="L48" s="266"/>
      <c r="M48" s="401">
        <f>VLOOKUP(A48,MATERIALES!A5:D396,4,FALSE)</f>
        <v>76102.405610731032</v>
      </c>
      <c r="N48" s="271">
        <f>K48*M48</f>
        <v>76102.405610731032</v>
      </c>
    </row>
    <row r="49" spans="1:14">
      <c r="A49" s="172"/>
      <c r="B49" s="43"/>
      <c r="C49" s="424"/>
      <c r="D49" s="424"/>
      <c r="E49" s="424"/>
      <c r="F49" s="424"/>
      <c r="G49" s="424"/>
      <c r="H49" s="424"/>
      <c r="I49" s="424"/>
      <c r="J49" s="310"/>
      <c r="K49" s="396"/>
      <c r="L49" s="420"/>
      <c r="M49" s="401"/>
      <c r="N49" s="271"/>
    </row>
    <row r="50" spans="1:14">
      <c r="A50" s="172"/>
      <c r="B50" s="43"/>
      <c r="C50" s="424"/>
      <c r="D50" s="424"/>
      <c r="E50" s="424"/>
      <c r="F50" s="424"/>
      <c r="G50" s="424"/>
      <c r="H50" s="424"/>
      <c r="I50" s="424"/>
      <c r="J50" s="311"/>
      <c r="K50" s="396"/>
      <c r="L50" s="420"/>
      <c r="M50" s="401"/>
      <c r="N50" s="271"/>
    </row>
    <row r="51" spans="1:14">
      <c r="A51" s="172"/>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76102.405610731032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3"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29</v>
      </c>
      <c r="N71" s="394">
        <f>K71/M71</f>
        <v>4316.5858620689651</v>
      </c>
      <c r="O71" s="106"/>
    </row>
    <row r="72" spans="1:15">
      <c r="A72" s="173"/>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4316.5858620689651</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80462.157331420691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16092.431466284139</v>
      </c>
      <c r="M84" s="865"/>
      <c r="N84" s="51"/>
    </row>
    <row r="85" spans="1:14">
      <c r="B85" s="89" t="s">
        <v>973</v>
      </c>
      <c r="C85" s="90"/>
      <c r="D85" s="90"/>
      <c r="E85" s="90"/>
      <c r="F85" s="90"/>
      <c r="G85" s="90"/>
      <c r="H85" s="90"/>
      <c r="I85" s="87"/>
      <c r="J85" s="88"/>
      <c r="K85" s="303">
        <v>0.05</v>
      </c>
      <c r="L85" s="864">
        <f>N79*K85</f>
        <v>4023.1078665710347</v>
      </c>
      <c r="M85" s="865"/>
      <c r="N85" s="51"/>
    </row>
    <row r="86" spans="1:14" ht="15.75" thickBot="1">
      <c r="B86" s="91" t="s">
        <v>974</v>
      </c>
      <c r="C86" s="92"/>
      <c r="D86" s="92"/>
      <c r="E86" s="92"/>
      <c r="F86" s="92"/>
      <c r="G86" s="92"/>
      <c r="H86" s="92"/>
      <c r="I86" s="93"/>
      <c r="J86" s="94"/>
      <c r="K86" s="304">
        <v>0.05</v>
      </c>
      <c r="L86" s="866">
        <f>N79*K86</f>
        <v>4023.1078665710347</v>
      </c>
      <c r="M86" s="867"/>
      <c r="N86" s="51"/>
    </row>
    <row r="87" spans="1:14" ht="15.75" thickBot="1">
      <c r="B87" s="829" t="s">
        <v>953</v>
      </c>
      <c r="C87" s="830"/>
      <c r="D87" s="830"/>
      <c r="E87" s="830"/>
      <c r="F87" s="830"/>
      <c r="G87" s="830"/>
      <c r="H87" s="830"/>
      <c r="I87" s="830"/>
      <c r="J87" s="830"/>
      <c r="K87" s="830"/>
      <c r="L87" s="830"/>
      <c r="M87" s="831"/>
      <c r="N87" s="52">
        <f>L84+L85+L86</f>
        <v>24138.647199426206</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104600.8045308469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1714</v>
      </c>
      <c r="C31" s="81" t="s">
        <v>1715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43.165858620689654</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43.165858620689654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896</v>
      </c>
      <c r="B48" s="43" t="str">
        <f>VLOOKUP(A48,MATERIALES!A5:D373,3,FALSE)</f>
        <v>Amortiguadores (Para Defensas Metálicas), Incluye Tornillos</v>
      </c>
      <c r="C48" s="280"/>
      <c r="D48" s="280"/>
      <c r="E48" s="280"/>
      <c r="F48" s="280"/>
      <c r="G48" s="280"/>
      <c r="H48" s="280"/>
      <c r="I48" s="267"/>
      <c r="J48" s="223" t="str">
        <f>VLOOKUP(A48,MATERIALES!A4:D640,2,FALSE)</f>
        <v>u</v>
      </c>
      <c r="K48" s="281">
        <v>1</v>
      </c>
      <c r="L48" s="266"/>
      <c r="M48" s="401">
        <f>VLOOKUP(A48,MATERIALES!A5:D396,4,FALSE)</f>
        <v>20277.386184055515</v>
      </c>
      <c r="N48" s="271">
        <f>K48*M48</f>
        <v>20277.386184055515</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20277.386184055515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29</v>
      </c>
      <c r="N71" s="394">
        <f>K71/M71</f>
        <v>4316.5858620689651</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4316.5858620689651</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24637.13790474517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4927.4275809490346</v>
      </c>
      <c r="M84" s="865"/>
      <c r="N84" s="51"/>
    </row>
    <row r="85" spans="1:14">
      <c r="B85" s="89" t="s">
        <v>973</v>
      </c>
      <c r="C85" s="90"/>
      <c r="D85" s="90"/>
      <c r="E85" s="90"/>
      <c r="F85" s="90"/>
      <c r="G85" s="90"/>
      <c r="H85" s="90"/>
      <c r="I85" s="87"/>
      <c r="J85" s="88"/>
      <c r="K85" s="303">
        <v>0.05</v>
      </c>
      <c r="L85" s="864">
        <f>N79*K85</f>
        <v>1231.8568952372586</v>
      </c>
      <c r="M85" s="865"/>
      <c r="N85" s="51"/>
    </row>
    <row r="86" spans="1:14" ht="15.75" thickBot="1">
      <c r="B86" s="91" t="s">
        <v>974</v>
      </c>
      <c r="C86" s="92"/>
      <c r="D86" s="92"/>
      <c r="E86" s="92"/>
      <c r="F86" s="92"/>
      <c r="G86" s="92"/>
      <c r="H86" s="92"/>
      <c r="I86" s="93"/>
      <c r="J86" s="94"/>
      <c r="K86" s="304">
        <v>0.05</v>
      </c>
      <c r="L86" s="866">
        <f>N79*K86</f>
        <v>1231.8568952372586</v>
      </c>
      <c r="M86" s="867"/>
      <c r="N86" s="51"/>
    </row>
    <row r="87" spans="1:14" ht="15.75" thickBot="1">
      <c r="B87" s="829" t="s">
        <v>953</v>
      </c>
      <c r="C87" s="830"/>
      <c r="D87" s="830"/>
      <c r="E87" s="830"/>
      <c r="F87" s="830"/>
      <c r="G87" s="830"/>
      <c r="H87" s="830"/>
      <c r="I87" s="830"/>
      <c r="J87" s="830"/>
      <c r="K87" s="830"/>
      <c r="L87" s="830"/>
      <c r="M87" s="831"/>
      <c r="N87" s="52">
        <f>L84+L85+L86</f>
        <v>7391.1413714235523</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32028.279276168723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1156</v>
      </c>
      <c r="C31" s="81" t="s">
        <v>2173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363</v>
      </c>
      <c r="B36" s="878" t="str">
        <f>VLOOKUP(A36,EQUIPOS!A6:D154,3,FALSE)</f>
        <v>Vibrador de concreto, Motor de 3 hp a 18.000 rpm Mangueras de 4 mt</v>
      </c>
      <c r="C36" s="879"/>
      <c r="D36" s="879"/>
      <c r="E36" s="879"/>
      <c r="F36" s="879"/>
      <c r="G36" s="879"/>
      <c r="H36" s="880"/>
      <c r="I36" s="266"/>
      <c r="J36" s="267"/>
      <c r="K36" s="268">
        <f>VLOOKUP(A36,EQUIPOS!A6:D163,4,FALSE)</f>
        <v>7985.5247313121272</v>
      </c>
      <c r="L36" s="269"/>
      <c r="M36" s="335">
        <v>1.25</v>
      </c>
      <c r="N36" s="271">
        <f>K36/M36</f>
        <v>6388.4197850497021</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0.02</v>
      </c>
      <c r="N41" s="343">
        <f>N77*M41</f>
        <v>588.91545722881597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6977.3352422785183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745</v>
      </c>
      <c r="B48" s="43" t="str">
        <f>VLOOKUP(A48,MATERIALES!A5:D373,3,FALSE)</f>
        <v>Acero PDR-60</v>
      </c>
      <c r="C48" s="280"/>
      <c r="D48" s="280"/>
      <c r="E48" s="280"/>
      <c r="F48" s="280"/>
      <c r="G48" s="280"/>
      <c r="H48" s="280"/>
      <c r="I48" s="280"/>
      <c r="J48" s="310" t="str">
        <f>VLOOKUP(A48,MATERIALES!A4:D640,2,FALSE)</f>
        <v>kg</v>
      </c>
      <c r="K48" s="281">
        <v>9.6</v>
      </c>
      <c r="L48" s="266"/>
      <c r="M48" s="401">
        <f>VLOOKUP(A48,MATERIALES!A5:D396,4,FALSE)</f>
        <v>2968.2267658959008</v>
      </c>
      <c r="N48" s="271">
        <f>K48*M48</f>
        <v>28494.976952600646</v>
      </c>
    </row>
    <row r="49" spans="1:14">
      <c r="A49" s="166" t="s">
        <v>832</v>
      </c>
      <c r="B49" s="43" t="str">
        <f>VLOOKUP(A49,MATERIALES!A6:D373,3,FALSE)</f>
        <v>Concreto Resistencia  21 (Mpa)</v>
      </c>
      <c r="C49" s="424"/>
      <c r="D49" s="424"/>
      <c r="E49" s="424"/>
      <c r="F49" s="424"/>
      <c r="G49" s="424"/>
      <c r="H49" s="424"/>
      <c r="I49" s="424"/>
      <c r="J49" s="311" t="str">
        <f>VLOOKUP(A49,MATERIALES!A5:D641,2,FALSE)</f>
        <v>m3</v>
      </c>
      <c r="K49" s="396">
        <v>0.12</v>
      </c>
      <c r="L49" s="420"/>
      <c r="M49" s="401">
        <f>VLOOKUP(A49,MATERIALES!A6:D397,4,FALSE)</f>
        <v>395797.57147273835</v>
      </c>
      <c r="N49" s="271">
        <f>K49*M49</f>
        <v>47495.708576728597</v>
      </c>
    </row>
    <row r="50" spans="1:14">
      <c r="A50" s="166" t="s">
        <v>869</v>
      </c>
      <c r="B50" s="43" t="str">
        <f>VLOOKUP(A50,MATERIALES!A6:D373,3,FALSE)</f>
        <v>Formaleta para baranda de concreto</v>
      </c>
      <c r="C50" s="424"/>
      <c r="D50" s="424"/>
      <c r="E50" s="424"/>
      <c r="F50" s="424"/>
      <c r="G50" s="424"/>
      <c r="H50" s="424"/>
      <c r="I50" s="424"/>
      <c r="J50" s="311" t="str">
        <f>VLOOKUP(A50,MATERIALES!A6:D642,2,FALSE)</f>
        <v>m</v>
      </c>
      <c r="K50" s="396">
        <v>0.5</v>
      </c>
      <c r="L50" s="420"/>
      <c r="M50" s="401">
        <f>VLOOKUP(A50,MATERIALES!A6:D398,4,FALSE)</f>
        <v>26971.587870862018</v>
      </c>
      <c r="N50" s="271">
        <f>K50*M50</f>
        <v>13485.793935431009</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89476.479464760254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10</v>
      </c>
      <c r="N71" s="394">
        <f>K71/M71</f>
        <v>18777.148499999999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29445.772861440797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125899.58756847958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25179.917513695917</v>
      </c>
      <c r="M84" s="865"/>
      <c r="N84" s="51"/>
    </row>
    <row r="85" spans="1:14">
      <c r="B85" s="89" t="s">
        <v>973</v>
      </c>
      <c r="C85" s="90"/>
      <c r="D85" s="90"/>
      <c r="E85" s="90"/>
      <c r="F85" s="90"/>
      <c r="G85" s="90"/>
      <c r="H85" s="90"/>
      <c r="I85" s="87"/>
      <c r="J85" s="88"/>
      <c r="K85" s="303">
        <v>0.05</v>
      </c>
      <c r="L85" s="864">
        <f>N79*K85</f>
        <v>6294.9793784239791</v>
      </c>
      <c r="M85" s="865"/>
      <c r="N85" s="51"/>
    </row>
    <row r="86" spans="1:14" ht="15.75" thickBot="1">
      <c r="B86" s="91" t="s">
        <v>974</v>
      </c>
      <c r="C86" s="92"/>
      <c r="D86" s="92"/>
      <c r="E86" s="92"/>
      <c r="F86" s="92"/>
      <c r="G86" s="92"/>
      <c r="H86" s="92"/>
      <c r="I86" s="93"/>
      <c r="J86" s="94"/>
      <c r="K86" s="304">
        <v>0.05</v>
      </c>
      <c r="L86" s="866">
        <f>N79*K86</f>
        <v>6294.9793784239791</v>
      </c>
      <c r="M86" s="867"/>
      <c r="N86" s="51"/>
    </row>
    <row r="87" spans="1:14" ht="15.75" thickBot="1">
      <c r="B87" s="829" t="s">
        <v>953</v>
      </c>
      <c r="C87" s="830"/>
      <c r="D87" s="830"/>
      <c r="E87" s="830"/>
      <c r="F87" s="830"/>
      <c r="G87" s="830"/>
      <c r="H87" s="830"/>
      <c r="I87" s="830"/>
      <c r="J87" s="830"/>
      <c r="K87" s="830"/>
      <c r="L87" s="830"/>
      <c r="M87" s="831"/>
      <c r="N87" s="52">
        <f>L84+L85+L86</f>
        <v>37769.876270543878</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163669.46383902346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1157</v>
      </c>
      <c r="C31" s="81" t="s">
        <v>1716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8.9414992857142845</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8.9414992857142845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408</v>
      </c>
      <c r="B48" s="43" t="str">
        <f>VLOOKUP(A48,MATERIALES!A5:D373,3,FALSE)</f>
        <v>Captafaro, Incluye Tornillos</v>
      </c>
      <c r="C48" s="280"/>
      <c r="D48" s="280"/>
      <c r="E48" s="280"/>
      <c r="F48" s="280"/>
      <c r="G48" s="280"/>
      <c r="H48" s="280"/>
      <c r="I48" s="267"/>
      <c r="J48" s="223" t="str">
        <f>VLOOKUP(A48,MATERIALES!A4:D640,2,FALSE)</f>
        <v>u</v>
      </c>
      <c r="K48" s="281">
        <v>1</v>
      </c>
      <c r="L48" s="266"/>
      <c r="M48" s="401">
        <f>VLOOKUP(A48,MATERIALES!A5:D396,4,FALSE)</f>
        <v>9811.6384761558929</v>
      </c>
      <c r="N48" s="271">
        <f>K48*M48</f>
        <v>9811.6384761558929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9811.6384761558929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6</v>
      </c>
      <c r="B71" s="49" t="str">
        <f>VLOOKUP(A71,'MANO DE OBRA'!A8:D68,3,FALSE)</f>
        <v xml:space="preserve">Obrero </v>
      </c>
      <c r="C71" s="47"/>
      <c r="D71" s="47"/>
      <c r="E71" s="47"/>
      <c r="F71" s="47"/>
      <c r="G71" s="47"/>
      <c r="H71" s="47"/>
      <c r="I71" s="291">
        <f>K71/J71*100</f>
        <v>33832.699999999997</v>
      </c>
      <c r="J71" s="292">
        <v>185</v>
      </c>
      <c r="K71" s="293">
        <f>VLOOKUP(A71,'MANO DE OBRA'!A8:D99,4,FALSE)</f>
        <v>62590.494999999995</v>
      </c>
      <c r="L71" s="50"/>
      <c r="M71" s="433">
        <v>70</v>
      </c>
      <c r="N71" s="394">
        <f>K71/M71</f>
        <v>894.14992857142852</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894.14992857142852</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10714.729904013037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2142.9459808026072</v>
      </c>
      <c r="M84" s="865"/>
      <c r="N84" s="51"/>
    </row>
    <row r="85" spans="1:14">
      <c r="B85" s="89" t="s">
        <v>973</v>
      </c>
      <c r="C85" s="90"/>
      <c r="D85" s="90"/>
      <c r="E85" s="90"/>
      <c r="F85" s="90"/>
      <c r="G85" s="90"/>
      <c r="H85" s="90"/>
      <c r="I85" s="87"/>
      <c r="J85" s="88"/>
      <c r="K85" s="303">
        <v>0.05</v>
      </c>
      <c r="L85" s="864">
        <f>N79*K85</f>
        <v>535.7364952006518</v>
      </c>
      <c r="M85" s="865"/>
      <c r="N85" s="51"/>
    </row>
    <row r="86" spans="1:14" ht="15.75" thickBot="1">
      <c r="B86" s="91" t="s">
        <v>974</v>
      </c>
      <c r="C86" s="92"/>
      <c r="D86" s="92"/>
      <c r="E86" s="92"/>
      <c r="F86" s="92"/>
      <c r="G86" s="92"/>
      <c r="H86" s="92"/>
      <c r="I86" s="93"/>
      <c r="J86" s="94"/>
      <c r="K86" s="304">
        <v>0.05</v>
      </c>
      <c r="L86" s="866">
        <f>N79*K86</f>
        <v>535.7364952006518</v>
      </c>
      <c r="M86" s="867"/>
      <c r="N86" s="51"/>
    </row>
    <row r="87" spans="1:14" ht="15.75" thickBot="1">
      <c r="B87" s="829" t="s">
        <v>953</v>
      </c>
      <c r="C87" s="830"/>
      <c r="D87" s="830"/>
      <c r="E87" s="830"/>
      <c r="F87" s="830"/>
      <c r="G87" s="830"/>
      <c r="H87" s="830"/>
      <c r="I87" s="830"/>
      <c r="J87" s="830"/>
      <c r="K87" s="830"/>
      <c r="L87" s="830"/>
      <c r="M87" s="831"/>
      <c r="N87" s="52">
        <f>L84+L85+L86</f>
        <v>3214.418971203911</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13929.148875216948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3"/>
      <c r="C1" s="935"/>
      <c r="D1" s="936"/>
      <c r="E1" s="936"/>
      <c r="F1" s="936"/>
      <c r="G1" s="936"/>
      <c r="H1" s="936"/>
      <c r="I1" s="936"/>
      <c r="J1" s="937"/>
      <c r="K1" s="938" t="s">
        <v>933</v>
      </c>
      <c r="L1" s="940" t="s">
        <v>2198</v>
      </c>
      <c r="M1" s="941"/>
      <c r="N1" s="942"/>
    </row>
    <row r="2" spans="2:14" ht="24.75" customHeight="1">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1717</v>
      </c>
      <c r="C31" s="81" t="s">
        <v>2174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138</v>
      </c>
      <c r="B36" s="878" t="str">
        <f>VLOOKUP(A36,EQUIPOS!A6:D154,3,FALSE)</f>
        <v>Camioneta D-300</v>
      </c>
      <c r="C36" s="879"/>
      <c r="D36" s="879"/>
      <c r="E36" s="879"/>
      <c r="F36" s="879"/>
      <c r="G36" s="879"/>
      <c r="H36" s="880"/>
      <c r="I36" s="266"/>
      <c r="J36" s="267"/>
      <c r="K36" s="268">
        <f>VLOOKUP(A36,EQUIPOS!A6:D163,4,FALSE)</f>
        <v>49942.043922212652</v>
      </c>
      <c r="L36" s="269"/>
      <c r="M36" s="335">
        <v>160</v>
      </c>
      <c r="N36" s="271">
        <f>K36/M36</f>
        <v>312.13777451382907</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21.159592326800993</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333.29736684063005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439</v>
      </c>
      <c r="B48" s="43" t="str">
        <f>VLOOKUP(A48,MATERIALES!A5:D373,3,FALSE)</f>
        <v>Delineador de corona en forma de A de lámina galvanizada calibre 16 de (1.55*25) cm</v>
      </c>
      <c r="C48" s="280"/>
      <c r="D48" s="280"/>
      <c r="E48" s="280"/>
      <c r="F48" s="280"/>
      <c r="G48" s="280"/>
      <c r="H48" s="280"/>
      <c r="I48" s="280"/>
      <c r="J48" s="310" t="str">
        <f>VLOOKUP(A48,MATERIALES!A4:D640,2,FALSE)</f>
        <v>u</v>
      </c>
      <c r="K48" s="281">
        <v>1</v>
      </c>
      <c r="L48" s="266"/>
      <c r="M48" s="401">
        <f>VLOOKUP(A48,MATERIALES!A5:D396,4,FALSE)</f>
        <v>31895.861175085793</v>
      </c>
      <c r="N48" s="271">
        <f>K48*M48</f>
        <v>31895.861175085793</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0.03</v>
      </c>
      <c r="L49" s="420"/>
      <c r="M49" s="401">
        <f>VLOOKUP(A49,MATERIALES!A6:D397,4,FALSE)</f>
        <v>362012.82965317491</v>
      </c>
      <c r="N49" s="271">
        <f>K49*M49</f>
        <v>10860.384889595247</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42756.246064681036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80</v>
      </c>
      <c r="N71" s="394">
        <f>K71/M71</f>
        <v>1333.5780451800997</v>
      </c>
      <c r="O71" s="106"/>
    </row>
    <row r="72" spans="1:15">
      <c r="A72" s="167" t="s">
        <v>6</v>
      </c>
      <c r="B72" s="49" t="str">
        <f>VLOOKUP(A72,'MANO DE OBRA'!A8:D69,3,FALSE)</f>
        <v xml:space="preserve">Obrero </v>
      </c>
      <c r="C72" s="47"/>
      <c r="D72" s="47"/>
      <c r="E72" s="47"/>
      <c r="F72" s="47"/>
      <c r="G72" s="47"/>
      <c r="H72" s="47"/>
      <c r="I72" s="291">
        <f>K72/J72*100</f>
        <v>33832.699999999997</v>
      </c>
      <c r="J72" s="292">
        <v>185</v>
      </c>
      <c r="K72" s="293">
        <f>VLOOKUP(A72,'MANO DE OBRA'!A8:D100,4,FALSE)</f>
        <v>62590.494999999995</v>
      </c>
      <c r="L72" s="50"/>
      <c r="M72" s="433">
        <v>80</v>
      </c>
      <c r="N72" s="394">
        <f>K72/M72</f>
        <v>782.3811874999999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2115.9592326800994</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45205.502664201762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9041.1005328403535</v>
      </c>
      <c r="M84" s="865"/>
      <c r="N84" s="51"/>
    </row>
    <row r="85" spans="1:14">
      <c r="B85" s="89" t="s">
        <v>973</v>
      </c>
      <c r="C85" s="90"/>
      <c r="D85" s="90"/>
      <c r="E85" s="90"/>
      <c r="F85" s="90"/>
      <c r="G85" s="90"/>
      <c r="H85" s="90"/>
      <c r="I85" s="87"/>
      <c r="J85" s="88"/>
      <c r="K85" s="303">
        <v>0.05</v>
      </c>
      <c r="L85" s="864">
        <f>N79*K85</f>
        <v>2260.2751332100884</v>
      </c>
      <c r="M85" s="865"/>
      <c r="N85" s="51"/>
    </row>
    <row r="86" spans="1:14" ht="15.75" thickBot="1">
      <c r="B86" s="91" t="s">
        <v>974</v>
      </c>
      <c r="C86" s="92"/>
      <c r="D86" s="92"/>
      <c r="E86" s="92"/>
      <c r="F86" s="92"/>
      <c r="G86" s="92"/>
      <c r="H86" s="92"/>
      <c r="I86" s="93"/>
      <c r="J86" s="94"/>
      <c r="K86" s="304">
        <v>0.05</v>
      </c>
      <c r="L86" s="866">
        <f>N79*K86</f>
        <v>2260.2751332100884</v>
      </c>
      <c r="M86" s="867"/>
      <c r="N86" s="51"/>
    </row>
    <row r="87" spans="1:14" ht="15.75" thickBot="1">
      <c r="B87" s="829" t="s">
        <v>953</v>
      </c>
      <c r="C87" s="830"/>
      <c r="D87" s="830"/>
      <c r="E87" s="830"/>
      <c r="F87" s="830"/>
      <c r="G87" s="830"/>
      <c r="H87" s="830"/>
      <c r="I87" s="830"/>
      <c r="J87" s="830"/>
      <c r="K87" s="830"/>
      <c r="L87" s="830"/>
      <c r="M87" s="831"/>
      <c r="N87" s="52">
        <f>L84+L85+L86</f>
        <v>13561.650799260531</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58767.153463462295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1158</v>
      </c>
      <c r="C31" s="81" t="s">
        <v>2175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83.453993333333329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83.453993333333329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0.04</v>
      </c>
      <c r="L48" s="266"/>
      <c r="M48" s="401">
        <f>VLOOKUP(A48,MATERIALES!A5:D396,4,FALSE)</f>
        <v>6154.1234946241684</v>
      </c>
      <c r="N48" s="271">
        <f>K48*M48</f>
        <v>246.16493978496675</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9736.6313060788216</v>
      </c>
      <c r="N49" s="271">
        <f>K49*M49</f>
        <v>3894.6525224315287</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320.51352355442594</v>
      </c>
      <c r="N50" s="271">
        <f>K50*M50</f>
        <v>961.54057066327778</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5102.3580328797725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150</v>
      </c>
      <c r="N71" s="394">
        <f>K71/M71</f>
        <v>834.53993333333324</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834.53993333333324</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6020.3519595464395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1204.070391909288</v>
      </c>
      <c r="M84" s="865"/>
      <c r="N84" s="51"/>
    </row>
    <row r="85" spans="1:14">
      <c r="B85" s="89" t="s">
        <v>973</v>
      </c>
      <c r="C85" s="90"/>
      <c r="D85" s="90"/>
      <c r="E85" s="90"/>
      <c r="F85" s="90"/>
      <c r="G85" s="90"/>
      <c r="H85" s="90"/>
      <c r="I85" s="87"/>
      <c r="J85" s="88"/>
      <c r="K85" s="303">
        <v>0.05</v>
      </c>
      <c r="L85" s="864">
        <f>N79*K85</f>
        <v>301.017597977322</v>
      </c>
      <c r="M85" s="865"/>
      <c r="N85" s="51"/>
    </row>
    <row r="86" spans="1:14" ht="15.75" thickBot="1">
      <c r="B86" s="91" t="s">
        <v>974</v>
      </c>
      <c r="C86" s="92"/>
      <c r="D86" s="92"/>
      <c r="E86" s="92"/>
      <c r="F86" s="92"/>
      <c r="G86" s="92"/>
      <c r="H86" s="92"/>
      <c r="I86" s="93"/>
      <c r="J86" s="94"/>
      <c r="K86" s="304">
        <v>0.05</v>
      </c>
      <c r="L86" s="866">
        <f>N79*K86</f>
        <v>301.017597977322</v>
      </c>
      <c r="M86" s="867"/>
      <c r="N86" s="51"/>
    </row>
    <row r="87" spans="1:14" ht="15.75" thickBot="1">
      <c r="B87" s="829" t="s">
        <v>953</v>
      </c>
      <c r="C87" s="830"/>
      <c r="D87" s="830"/>
      <c r="E87" s="830"/>
      <c r="F87" s="830"/>
      <c r="G87" s="830"/>
      <c r="H87" s="830"/>
      <c r="I87" s="830"/>
      <c r="J87" s="830"/>
      <c r="K87" s="830"/>
      <c r="L87" s="830"/>
      <c r="M87" s="831"/>
      <c r="N87" s="52">
        <f>L84+L85+L86</f>
        <v>1806.1055878639322</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7826.4575474103713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1159</v>
      </c>
      <c r="C31" s="81" t="s">
        <v>2176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83.453993333333329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83.453993333333329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34065.349183265294</v>
      </c>
      <c r="N48" s="271">
        <f>K48*M48</f>
        <v>13626.139673306119</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320.51352355442594</v>
      </c>
      <c r="N49" s="271">
        <f>K49*M49</f>
        <v>961.54057066327778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14587.680243969397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150</v>
      </c>
      <c r="N71" s="394">
        <f>K71/M71</f>
        <v>834.53993333333324</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834.53993333333324</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15505.674170636063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3101.1348341272128</v>
      </c>
      <c r="M84" s="865"/>
      <c r="N84" s="51"/>
    </row>
    <row r="85" spans="1:14">
      <c r="B85" s="89" t="s">
        <v>973</v>
      </c>
      <c r="C85" s="90"/>
      <c r="D85" s="90"/>
      <c r="E85" s="90"/>
      <c r="F85" s="90"/>
      <c r="G85" s="90"/>
      <c r="H85" s="90"/>
      <c r="I85" s="87"/>
      <c r="J85" s="88"/>
      <c r="K85" s="303">
        <v>0.05</v>
      </c>
      <c r="L85" s="864">
        <f>N79*K85</f>
        <v>775.2837085318032</v>
      </c>
      <c r="M85" s="865"/>
      <c r="N85" s="51"/>
    </row>
    <row r="86" spans="1:14" ht="15.75" thickBot="1">
      <c r="B86" s="91" t="s">
        <v>974</v>
      </c>
      <c r="C86" s="92"/>
      <c r="D86" s="92"/>
      <c r="E86" s="92"/>
      <c r="F86" s="92"/>
      <c r="G86" s="92"/>
      <c r="H86" s="92"/>
      <c r="I86" s="93"/>
      <c r="J86" s="94"/>
      <c r="K86" s="304">
        <v>0.05</v>
      </c>
      <c r="L86" s="866">
        <f>N79*K86</f>
        <v>775.2837085318032</v>
      </c>
      <c r="M86" s="867"/>
      <c r="N86" s="51"/>
    </row>
    <row r="87" spans="1:14" ht="15.75" thickBot="1">
      <c r="B87" s="829" t="s">
        <v>953</v>
      </c>
      <c r="C87" s="830"/>
      <c r="D87" s="830"/>
      <c r="E87" s="830"/>
      <c r="F87" s="830"/>
      <c r="G87" s="830"/>
      <c r="H87" s="830"/>
      <c r="I87" s="830"/>
      <c r="J87" s="830"/>
      <c r="K87" s="830"/>
      <c r="L87" s="830"/>
      <c r="M87" s="831"/>
      <c r="N87" s="52">
        <f>L84+L85+L86</f>
        <v>4651.702251190819</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20157.376421826881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1160</v>
      </c>
      <c r="C31" s="81" t="s">
        <v>2177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309.15631148587727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309.15631148587727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0.08</v>
      </c>
      <c r="L48" s="266"/>
      <c r="M48" s="401">
        <f>VLOOKUP(A48,MATERIALES!A5:D396,4,FALSE)</f>
        <v>6154.1234946241684</v>
      </c>
      <c r="N48" s="271">
        <f>K48*M48</f>
        <v>492.3298795699335</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9736.6313060788216</v>
      </c>
      <c r="N49" s="271">
        <f>K49*M49</f>
        <v>3894.6525224315287</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320.51352355442594</v>
      </c>
      <c r="N50" s="271">
        <f>K50*M50</f>
        <v>961.54057066327778</v>
      </c>
    </row>
    <row r="51" spans="1:14">
      <c r="A51" s="166" t="s">
        <v>920</v>
      </c>
      <c r="B51" s="43" t="str">
        <f>VLOOKUP(A51,MATERIALES!A6:D373,3,FALSE)</f>
        <v>Malla eslabonada, calibre 10, 6 ojos</v>
      </c>
      <c r="C51" s="424"/>
      <c r="D51" s="424"/>
      <c r="E51" s="424"/>
      <c r="F51" s="424"/>
      <c r="G51" s="424"/>
      <c r="H51" s="424"/>
      <c r="I51" s="424"/>
      <c r="J51" s="311" t="str">
        <f>VLOOKUP(A51,MATERIALES!A6:D643,2,FALSE)</f>
        <v>m2</v>
      </c>
      <c r="K51" s="396">
        <v>1.5</v>
      </c>
      <c r="L51" s="420"/>
      <c r="M51" s="401">
        <f>VLOOKUP(A51,MATERIALES!A6:D399,4,FALSE)</f>
        <v>21599.653357163363</v>
      </c>
      <c r="N51" s="271">
        <f>K51*M51</f>
        <v>32399.480035745044</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37748.003008409782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75</v>
      </c>
      <c r="N71" s="394">
        <f>K71/M71</f>
        <v>1669.0798666666665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5"/>
    </row>
    <row r="77" spans="1:15" ht="15.75" thickBot="1">
      <c r="B77" s="829" t="s">
        <v>953</v>
      </c>
      <c r="C77" s="830"/>
      <c r="D77" s="830"/>
      <c r="E77" s="830"/>
      <c r="F77" s="830"/>
      <c r="G77" s="830"/>
      <c r="H77" s="830"/>
      <c r="I77" s="830"/>
      <c r="J77" s="830"/>
      <c r="K77" s="830"/>
      <c r="L77" s="830"/>
      <c r="M77" s="831"/>
      <c r="N77" s="300">
        <f>SUM(N71:N76)</f>
        <v>3091.5631148587727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41148.722434754432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8229.7444869508872</v>
      </c>
      <c r="M84" s="865"/>
      <c r="N84" s="51"/>
    </row>
    <row r="85" spans="1:14">
      <c r="B85" s="89" t="s">
        <v>973</v>
      </c>
      <c r="C85" s="90"/>
      <c r="D85" s="90"/>
      <c r="E85" s="90"/>
      <c r="F85" s="90"/>
      <c r="G85" s="90"/>
      <c r="H85" s="90"/>
      <c r="I85" s="87"/>
      <c r="J85" s="88"/>
      <c r="K85" s="303">
        <v>0.05</v>
      </c>
      <c r="L85" s="864">
        <f>N79*K85</f>
        <v>2057.4361217377218</v>
      </c>
      <c r="M85" s="865"/>
      <c r="N85" s="51"/>
    </row>
    <row r="86" spans="1:14" ht="15.75" thickBot="1">
      <c r="B86" s="91" t="s">
        <v>974</v>
      </c>
      <c r="C86" s="92"/>
      <c r="D86" s="92"/>
      <c r="E86" s="92"/>
      <c r="F86" s="92"/>
      <c r="G86" s="92"/>
      <c r="H86" s="92"/>
      <c r="I86" s="93"/>
      <c r="J86" s="94"/>
      <c r="K86" s="304">
        <v>0.05</v>
      </c>
      <c r="L86" s="866">
        <f>N79*K86</f>
        <v>2057.4361217377218</v>
      </c>
      <c r="M86" s="867"/>
      <c r="N86" s="51"/>
    </row>
    <row r="87" spans="1:14" ht="15.75" thickBot="1">
      <c r="B87" s="829" t="s">
        <v>953</v>
      </c>
      <c r="C87" s="830"/>
      <c r="D87" s="830"/>
      <c r="E87" s="830"/>
      <c r="F87" s="830"/>
      <c r="G87" s="830"/>
      <c r="H87" s="830"/>
      <c r="I87" s="830"/>
      <c r="J87" s="830"/>
      <c r="K87" s="830"/>
      <c r="L87" s="830"/>
      <c r="M87" s="831"/>
      <c r="N87" s="52">
        <f>L84+L85+L86</f>
        <v>12344.616730426333</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53493.339165180761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1161</v>
      </c>
      <c r="C31" s="81" t="s">
        <v>2178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309.15631148587727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309.15631148587727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34065.349183265294</v>
      </c>
      <c r="N48" s="271">
        <f>K48*M48</f>
        <v>13626.139673306119</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320.51352355442594</v>
      </c>
      <c r="N49" s="271">
        <f>K49*M49</f>
        <v>961.54057066327778</v>
      </c>
    </row>
    <row r="50" spans="1:14">
      <c r="A50" s="166" t="s">
        <v>920</v>
      </c>
      <c r="B50" s="43" t="str">
        <f>VLOOKUP(A50,MATERIALES!A6:D373,3,FALSE)</f>
        <v>Malla eslabonada, calibre 10, 6 ojos</v>
      </c>
      <c r="C50" s="424"/>
      <c r="D50" s="424"/>
      <c r="E50" s="424"/>
      <c r="F50" s="424"/>
      <c r="G50" s="424"/>
      <c r="H50" s="424"/>
      <c r="I50" s="424"/>
      <c r="J50" s="311" t="str">
        <f>VLOOKUP(A50,MATERIALES!A6:D642,2,FALSE)</f>
        <v>m2</v>
      </c>
      <c r="K50" s="396">
        <v>1.5</v>
      </c>
      <c r="L50" s="420"/>
      <c r="M50" s="401">
        <f>VLOOKUP(A50,MATERIALES!A6:D398,4,FALSE)</f>
        <v>21599.653357163363</v>
      </c>
      <c r="N50" s="271">
        <f>K50*M50</f>
        <v>32399.480035745044</v>
      </c>
    </row>
    <row r="51" spans="1:14" ht="15.75" customHeight="1">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46987.160279714444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67"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75</v>
      </c>
      <c r="N71" s="394">
        <f>K71/M71</f>
        <v>1669.0798666666665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3091.5631148587727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50387.879706059095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10077.57594121182</v>
      </c>
      <c r="M84" s="865"/>
      <c r="N84" s="51"/>
    </row>
    <row r="85" spans="1:14">
      <c r="B85" s="89" t="s">
        <v>973</v>
      </c>
      <c r="C85" s="90"/>
      <c r="D85" s="90"/>
      <c r="E85" s="90"/>
      <c r="F85" s="90"/>
      <c r="G85" s="90"/>
      <c r="H85" s="90"/>
      <c r="I85" s="87"/>
      <c r="J85" s="88"/>
      <c r="K85" s="303">
        <v>0.05</v>
      </c>
      <c r="L85" s="864">
        <f>N79*K85</f>
        <v>2519.3939853029551</v>
      </c>
      <c r="M85" s="865"/>
      <c r="N85" s="51"/>
    </row>
    <row r="86" spans="1:14" ht="15.75" thickBot="1">
      <c r="B86" s="91" t="s">
        <v>974</v>
      </c>
      <c r="C86" s="92"/>
      <c r="D86" s="92"/>
      <c r="E86" s="92"/>
      <c r="F86" s="92"/>
      <c r="G86" s="92"/>
      <c r="H86" s="92"/>
      <c r="I86" s="93"/>
      <c r="J86" s="94"/>
      <c r="K86" s="304">
        <v>0.05</v>
      </c>
      <c r="L86" s="866">
        <f>N79*K86</f>
        <v>2519.3939853029551</v>
      </c>
      <c r="M86" s="867"/>
      <c r="N86" s="51"/>
    </row>
    <row r="87" spans="1:14" ht="15.75" thickBot="1">
      <c r="B87" s="829" t="s">
        <v>953</v>
      </c>
      <c r="C87" s="830"/>
      <c r="D87" s="830"/>
      <c r="E87" s="830"/>
      <c r="F87" s="830"/>
      <c r="G87" s="830"/>
      <c r="H87" s="830"/>
      <c r="I87" s="830"/>
      <c r="J87" s="830"/>
      <c r="K87" s="830"/>
      <c r="L87" s="830"/>
      <c r="M87" s="831"/>
      <c r="N87" s="52">
        <f>L84+L85+L86</f>
        <v>15116.363911817731</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65504.243617876826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1718</v>
      </c>
      <c r="C31" s="81" t="s">
        <v>2179</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241</v>
      </c>
      <c r="B36" s="878" t="str">
        <f>VLOOKUP(A36,EQUIPOS!A6:D154,3,FALSE)</f>
        <v>Grúa (capacidad 15 ton)</v>
      </c>
      <c r="C36" s="879"/>
      <c r="D36" s="879"/>
      <c r="E36" s="879"/>
      <c r="F36" s="879"/>
      <c r="G36" s="879"/>
      <c r="H36" s="880"/>
      <c r="I36" s="266"/>
      <c r="J36" s="267"/>
      <c r="K36" s="268">
        <f>VLOOKUP(A36,EQUIPOS!A6:D163,4,FALSE)</f>
        <v>201987.45887697127</v>
      </c>
      <c r="L36" s="269"/>
      <c r="M36" s="335">
        <v>0.75</v>
      </c>
      <c r="N36" s="271">
        <f>K36/M36</f>
        <v>269316.6118359617</v>
      </c>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0.2</v>
      </c>
      <c r="N41" s="343">
        <f>N77*M41</f>
        <v>9815.2576204802663</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279131.86945644196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21323.960954845479</v>
      </c>
      <c r="N48" s="271">
        <f>K48*M48</f>
        <v>21323.960954845479</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21323.960954845479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v>
      </c>
      <c r="N71" s="394">
        <f>K71/M71</f>
        <v>17781.040602401332</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6</v>
      </c>
      <c r="N72" s="394">
        <f>K72/M72</f>
        <v>31295.247499999998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49076.288102401333</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349532.11851368879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69906.423702737768</v>
      </c>
      <c r="M84" s="865"/>
      <c r="N84" s="51"/>
    </row>
    <row r="85" spans="1:14">
      <c r="B85" s="89" t="s">
        <v>973</v>
      </c>
      <c r="C85" s="90"/>
      <c r="D85" s="90"/>
      <c r="E85" s="90"/>
      <c r="F85" s="90"/>
      <c r="G85" s="90"/>
      <c r="H85" s="90"/>
      <c r="I85" s="87"/>
      <c r="J85" s="88"/>
      <c r="K85" s="303">
        <v>0.05</v>
      </c>
      <c r="L85" s="864">
        <f>N79*K85</f>
        <v>17476.605925684442</v>
      </c>
      <c r="M85" s="865"/>
      <c r="N85" s="51"/>
    </row>
    <row r="86" spans="1:14" ht="15.75" thickBot="1">
      <c r="B86" s="91" t="s">
        <v>974</v>
      </c>
      <c r="C86" s="92"/>
      <c r="D86" s="92"/>
      <c r="E86" s="92"/>
      <c r="F86" s="92"/>
      <c r="G86" s="92"/>
      <c r="H86" s="92"/>
      <c r="I86" s="93"/>
      <c r="J86" s="94"/>
      <c r="K86" s="304">
        <v>0.05</v>
      </c>
      <c r="L86" s="866">
        <f>N79*K86</f>
        <v>17476.605925684442</v>
      </c>
      <c r="M86" s="867"/>
      <c r="N86" s="51"/>
    </row>
    <row r="87" spans="1:14" ht="15.75" thickBot="1">
      <c r="B87" s="829" t="s">
        <v>953</v>
      </c>
      <c r="C87" s="830"/>
      <c r="D87" s="830"/>
      <c r="E87" s="830"/>
      <c r="F87" s="830"/>
      <c r="G87" s="830"/>
      <c r="H87" s="830"/>
      <c r="I87" s="830"/>
      <c r="J87" s="830"/>
      <c r="K87" s="830"/>
      <c r="L87" s="830"/>
      <c r="M87" s="831"/>
      <c r="N87" s="52">
        <f>L84+L85+L86</f>
        <v>104859.63555410666</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454391.75406779547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1719</v>
      </c>
      <c r="C31" s="81" t="s">
        <v>2180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0.2</v>
      </c>
      <c r="N41" s="343">
        <f>N77*M41</f>
        <v>7361.4432153601992</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7361.4432153601992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21323.960954845479</v>
      </c>
      <c r="N48" s="271">
        <f>K48*M48</f>
        <v>21323.960954845479</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21323.960954845479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v>
      </c>
      <c r="N71" s="394">
        <f>K71/M71</f>
        <v>13335.780451800998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8</v>
      </c>
      <c r="N72" s="394">
        <f>K72/M72</f>
        <v>23471.435624999998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5"/>
    </row>
    <row r="77" spans="1:15" ht="15.75" thickBot="1">
      <c r="B77" s="829" t="s">
        <v>953</v>
      </c>
      <c r="C77" s="830"/>
      <c r="D77" s="830"/>
      <c r="E77" s="830"/>
      <c r="F77" s="830"/>
      <c r="G77" s="830"/>
      <c r="H77" s="830"/>
      <c r="I77" s="830"/>
      <c r="J77" s="830"/>
      <c r="K77" s="830"/>
      <c r="L77" s="830"/>
      <c r="M77" s="831"/>
      <c r="N77" s="300">
        <f>SUM(N71:N76)</f>
        <v>36807.216076800993</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65492.620247006671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13098.524049401334</v>
      </c>
      <c r="M84" s="865"/>
      <c r="N84" s="51"/>
    </row>
    <row r="85" spans="1:14">
      <c r="B85" s="89" t="s">
        <v>973</v>
      </c>
      <c r="C85" s="90"/>
      <c r="D85" s="90"/>
      <c r="E85" s="90"/>
      <c r="F85" s="90"/>
      <c r="G85" s="90"/>
      <c r="H85" s="90"/>
      <c r="I85" s="87"/>
      <c r="J85" s="88"/>
      <c r="K85" s="303">
        <v>0.05</v>
      </c>
      <c r="L85" s="864">
        <f>N79*K85</f>
        <v>3274.6310123503335</v>
      </c>
      <c r="M85" s="865"/>
      <c r="N85" s="51"/>
    </row>
    <row r="86" spans="1:14" ht="15.75" thickBot="1">
      <c r="B86" s="91" t="s">
        <v>974</v>
      </c>
      <c r="C86" s="92"/>
      <c r="D86" s="92"/>
      <c r="E86" s="92"/>
      <c r="F86" s="92"/>
      <c r="G86" s="92"/>
      <c r="H86" s="92"/>
      <c r="I86" s="93"/>
      <c r="J86" s="94"/>
      <c r="K86" s="304">
        <v>0.05</v>
      </c>
      <c r="L86" s="866">
        <f>N79*K86</f>
        <v>3274.6310123503335</v>
      </c>
      <c r="M86" s="867"/>
      <c r="N86" s="51"/>
    </row>
    <row r="87" spans="1:14" ht="15.75" thickBot="1">
      <c r="B87" s="829" t="s">
        <v>953</v>
      </c>
      <c r="C87" s="830"/>
      <c r="D87" s="830"/>
      <c r="E87" s="830"/>
      <c r="F87" s="830"/>
      <c r="G87" s="830"/>
      <c r="H87" s="830"/>
      <c r="I87" s="830"/>
      <c r="J87" s="830"/>
      <c r="K87" s="830"/>
      <c r="L87" s="830"/>
      <c r="M87" s="831"/>
      <c r="N87" s="52">
        <f>L84+L85+L86</f>
        <v>19647.786074102001</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85140.406321108676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1720</v>
      </c>
      <c r="C31" s="81" t="s">
        <v>2181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0.15</v>
      </c>
      <c r="N41" s="343">
        <f>N77*M41</f>
        <v>2898.3404201801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2898.3404201801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21323.960954845479</v>
      </c>
      <c r="N48" s="271">
        <f>K48*M48</f>
        <v>21323.960954845479</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21323.960954845479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v>
      </c>
      <c r="N71" s="394">
        <f>K71/M71</f>
        <v>8890.5203012006659</v>
      </c>
      <c r="O71" s="106"/>
    </row>
    <row r="72" spans="1:15">
      <c r="A72" s="171" t="s">
        <v>7</v>
      </c>
      <c r="B72" s="49" t="str">
        <f>VLOOKUP(A72,'MANO DE OBRA'!A8:D69,3,FALSE)</f>
        <v>Obrero (2)</v>
      </c>
      <c r="C72" s="47"/>
      <c r="D72" s="47"/>
      <c r="E72" s="47"/>
      <c r="F72" s="47"/>
      <c r="G72" s="47"/>
      <c r="H72" s="47"/>
      <c r="I72" s="291">
        <f>K72/J72*100</f>
        <v>67665.399999999994</v>
      </c>
      <c r="J72" s="292">
        <v>185</v>
      </c>
      <c r="K72" s="293">
        <f>VLOOKUP(A72,'MANO DE OBRA'!A8:D100,4,FALSE)</f>
        <v>125180.98999999999</v>
      </c>
      <c r="L72" s="50"/>
      <c r="M72" s="433">
        <v>12</v>
      </c>
      <c r="N72" s="394">
        <f>K72/M72</f>
        <v>10431.749166666666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5"/>
    </row>
    <row r="77" spans="1:15" ht="15.75" thickBot="1">
      <c r="B77" s="829" t="s">
        <v>953</v>
      </c>
      <c r="C77" s="830"/>
      <c r="D77" s="830"/>
      <c r="E77" s="830"/>
      <c r="F77" s="830"/>
      <c r="G77" s="830"/>
      <c r="H77" s="830"/>
      <c r="I77" s="830"/>
      <c r="J77" s="830"/>
      <c r="K77" s="830"/>
      <c r="L77" s="830"/>
      <c r="M77" s="831"/>
      <c r="N77" s="300">
        <f>SUM(N71:N76)</f>
        <v>19322.269467867332</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43544.570842892907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8708.9141685785817</v>
      </c>
      <c r="M84" s="865"/>
      <c r="N84" s="51"/>
    </row>
    <row r="85" spans="1:14">
      <c r="B85" s="89" t="s">
        <v>973</v>
      </c>
      <c r="C85" s="90"/>
      <c r="D85" s="90"/>
      <c r="E85" s="90"/>
      <c r="F85" s="90"/>
      <c r="G85" s="90"/>
      <c r="H85" s="90"/>
      <c r="I85" s="87"/>
      <c r="J85" s="88"/>
      <c r="K85" s="303">
        <v>0.05</v>
      </c>
      <c r="L85" s="864">
        <f>N79*K85</f>
        <v>2177.2285421446454</v>
      </c>
      <c r="M85" s="865"/>
      <c r="N85" s="51"/>
    </row>
    <row r="86" spans="1:14" ht="15.75" thickBot="1">
      <c r="B86" s="91" t="s">
        <v>974</v>
      </c>
      <c r="C86" s="92"/>
      <c r="D86" s="92"/>
      <c r="E86" s="92"/>
      <c r="F86" s="92"/>
      <c r="G86" s="92"/>
      <c r="H86" s="92"/>
      <c r="I86" s="93"/>
      <c r="J86" s="94"/>
      <c r="K86" s="304">
        <v>0.05</v>
      </c>
      <c r="L86" s="866">
        <f>N79*K86</f>
        <v>2177.2285421446454</v>
      </c>
      <c r="M86" s="867"/>
      <c r="N86" s="51"/>
    </row>
    <row r="87" spans="1:14" ht="15.75" thickBot="1">
      <c r="B87" s="829" t="s">
        <v>953</v>
      </c>
      <c r="C87" s="830"/>
      <c r="D87" s="830"/>
      <c r="E87" s="830"/>
      <c r="F87" s="830"/>
      <c r="G87" s="830"/>
      <c r="H87" s="830"/>
      <c r="I87" s="830"/>
      <c r="J87" s="830"/>
      <c r="K87" s="830"/>
      <c r="L87" s="830"/>
      <c r="M87" s="831"/>
      <c r="N87" s="52">
        <f>L84+L85+L86</f>
        <v>13063.371252867872</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56607.94209576078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1721</v>
      </c>
      <c r="C31" s="81" t="s">
        <v>2182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0.15</v>
      </c>
      <c r="N41" s="343">
        <f>N77*M41</f>
        <v>2173.7553151350749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2173.7553151350749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204" t="s">
        <v>412</v>
      </c>
      <c r="B48" s="43" t="str">
        <f>VLOOKUP(A48,MATERIALES!A5:D373,3,FALSE)</f>
        <v>Cicatrizante (para remoción de especies vegetales)</v>
      </c>
      <c r="C48" s="280"/>
      <c r="D48" s="280"/>
      <c r="E48" s="280"/>
      <c r="F48" s="280"/>
      <c r="G48" s="280"/>
      <c r="H48" s="280"/>
      <c r="I48" s="280"/>
      <c r="J48" s="310" t="str">
        <f>VLOOKUP(A48,MATERIALES!A4:D640,2,FALSE)</f>
        <v>kg</v>
      </c>
      <c r="K48" s="281">
        <v>1</v>
      </c>
      <c r="L48" s="266"/>
      <c r="M48" s="401">
        <f>VLOOKUP(A48,MATERIALES!A5:D396,4,FALSE)</f>
        <v>21323.960954845479</v>
      </c>
      <c r="N48" s="271">
        <f>K48*M48</f>
        <v>21323.960954845479</v>
      </c>
    </row>
    <row r="49" spans="1:14">
      <c r="A49" s="170"/>
      <c r="B49" s="43"/>
      <c r="C49" s="424"/>
      <c r="D49" s="424"/>
      <c r="E49" s="424"/>
      <c r="F49" s="424"/>
      <c r="G49" s="424"/>
      <c r="H49" s="424"/>
      <c r="I49" s="424"/>
      <c r="J49" s="311"/>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21323.960954845479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16</v>
      </c>
      <c r="N71" s="394">
        <f>K71/M71</f>
        <v>6667.890225900499</v>
      </c>
      <c r="O71" s="106"/>
    </row>
    <row r="72" spans="1:15">
      <c r="A72" s="171" t="s">
        <v>7</v>
      </c>
      <c r="B72" s="49" t="str">
        <f>VLOOKUP(A72,'MANO DE OBRA'!A8:D69,3,FALSE)</f>
        <v>Obrero (2)</v>
      </c>
      <c r="C72" s="47"/>
      <c r="D72" s="47"/>
      <c r="E72" s="47"/>
      <c r="F72" s="47"/>
      <c r="G72" s="47"/>
      <c r="H72" s="47"/>
      <c r="I72" s="291">
        <f>K72/J72*100</f>
        <v>67665.399999999994</v>
      </c>
      <c r="J72" s="292">
        <v>185</v>
      </c>
      <c r="K72" s="293">
        <f>VLOOKUP(A72,'MANO DE OBRA'!A8:D100,4,FALSE)</f>
        <v>125180.98999999999</v>
      </c>
      <c r="L72" s="50"/>
      <c r="M72" s="433">
        <v>16</v>
      </c>
      <c r="N72" s="394">
        <f>K72/M72</f>
        <v>7823.8118749999994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14491.702100900498</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37989.418370881052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7597.8836741762107</v>
      </c>
      <c r="M84" s="865"/>
      <c r="N84" s="51"/>
    </row>
    <row r="85" spans="1:14">
      <c r="B85" s="89" t="s">
        <v>973</v>
      </c>
      <c r="C85" s="90"/>
      <c r="D85" s="90"/>
      <c r="E85" s="90"/>
      <c r="F85" s="90"/>
      <c r="G85" s="90"/>
      <c r="H85" s="90"/>
      <c r="I85" s="87"/>
      <c r="J85" s="88"/>
      <c r="K85" s="303">
        <v>0.05</v>
      </c>
      <c r="L85" s="864">
        <f>N79*K85</f>
        <v>1899.4709185440527</v>
      </c>
      <c r="M85" s="865"/>
      <c r="N85" s="51"/>
    </row>
    <row r="86" spans="1:14" ht="15.75" thickBot="1">
      <c r="B86" s="91" t="s">
        <v>974</v>
      </c>
      <c r="C86" s="92"/>
      <c r="D86" s="92"/>
      <c r="E86" s="92"/>
      <c r="F86" s="92"/>
      <c r="G86" s="92"/>
      <c r="H86" s="92"/>
      <c r="I86" s="93"/>
      <c r="J86" s="94"/>
      <c r="K86" s="304">
        <v>0.05</v>
      </c>
      <c r="L86" s="866">
        <f>N79*K86</f>
        <v>1899.4709185440527</v>
      </c>
      <c r="M86" s="867"/>
      <c r="N86" s="51"/>
    </row>
    <row r="87" spans="1:14" ht="15.75" thickBot="1">
      <c r="B87" s="829" t="s">
        <v>953</v>
      </c>
      <c r="C87" s="830"/>
      <c r="D87" s="830"/>
      <c r="E87" s="830"/>
      <c r="F87" s="830"/>
      <c r="G87" s="830"/>
      <c r="H87" s="830"/>
      <c r="I87" s="830"/>
      <c r="J87" s="830"/>
      <c r="K87" s="830"/>
      <c r="L87" s="830"/>
      <c r="M87" s="831"/>
      <c r="N87" s="52">
        <f>L84+L85+L86</f>
        <v>11396.825511264316</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49386.243882145369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1722</v>
      </c>
      <c r="C31" s="81" t="s">
        <v>2183</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0.15</v>
      </c>
      <c r="N41" s="343">
        <f>N77*M41</f>
        <v>12372.173471193613</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12372.173471193613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2.1</v>
      </c>
      <c r="L48" s="266"/>
      <c r="M48" s="401">
        <f>VLOOKUP(A48,MATERIALES!A5:D396,4,FALSE)</f>
        <v>51625</v>
      </c>
      <c r="N48" s="271">
        <f>K48*M48</f>
        <v>108412.5</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21323.960954845479</v>
      </c>
      <c r="N49" s="271">
        <f>K49*M49</f>
        <v>21323.960954845479</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129736.46095484548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3.57</v>
      </c>
      <c r="N72" s="394">
        <f>K72/M72</f>
        <v>52597.054621848736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82481.156474624091</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224589.79090066318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44917.958180132642</v>
      </c>
      <c r="M84" s="865"/>
      <c r="N84" s="51"/>
    </row>
    <row r="85" spans="1:14">
      <c r="B85" s="89" t="s">
        <v>973</v>
      </c>
      <c r="C85" s="90"/>
      <c r="D85" s="90"/>
      <c r="E85" s="90"/>
      <c r="F85" s="90"/>
      <c r="G85" s="90"/>
      <c r="H85" s="90"/>
      <c r="I85" s="87"/>
      <c r="J85" s="88"/>
      <c r="K85" s="303">
        <v>0.05</v>
      </c>
      <c r="L85" s="864">
        <f>N79*K85</f>
        <v>11229.489545033161</v>
      </c>
      <c r="M85" s="865"/>
      <c r="N85" s="51"/>
    </row>
    <row r="86" spans="1:14" ht="15.75" thickBot="1">
      <c r="B86" s="91" t="s">
        <v>974</v>
      </c>
      <c r="C86" s="92"/>
      <c r="D86" s="92"/>
      <c r="E86" s="92"/>
      <c r="F86" s="92"/>
      <c r="G86" s="92"/>
      <c r="H86" s="92"/>
      <c r="I86" s="93"/>
      <c r="J86" s="94"/>
      <c r="K86" s="304">
        <v>0.05</v>
      </c>
      <c r="L86" s="866">
        <f>N79*K86</f>
        <v>11229.489545033161</v>
      </c>
      <c r="M86" s="867"/>
      <c r="N86" s="51"/>
    </row>
    <row r="87" spans="1:14" ht="15.75" thickBot="1">
      <c r="B87" s="829" t="s">
        <v>953</v>
      </c>
      <c r="C87" s="830"/>
      <c r="D87" s="830"/>
      <c r="E87" s="830"/>
      <c r="F87" s="830"/>
      <c r="G87" s="830"/>
      <c r="H87" s="830"/>
      <c r="I87" s="830"/>
      <c r="J87" s="830"/>
      <c r="K87" s="830"/>
      <c r="L87" s="830"/>
      <c r="M87" s="831"/>
      <c r="N87" s="52">
        <f>L84+L85+L86</f>
        <v>67376.937270198963</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291966.72817086213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1723</v>
      </c>
      <c r="C31" s="81" t="s">
        <v>2184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0.15</v>
      </c>
      <c r="N41" s="343">
        <f>N77*M41</f>
        <v>12372.173471193613</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12372.173471193613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v>
      </c>
      <c r="L48" s="266"/>
      <c r="M48" s="401">
        <f>VLOOKUP(A48,MATERIALES!A5:D396,4,FALSE)</f>
        <v>51625</v>
      </c>
      <c r="N48" s="271">
        <f>K48*M48</f>
        <v>103250</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21323.960954845479</v>
      </c>
      <c r="N49" s="271">
        <f>K49*M49</f>
        <v>21323.960954845479</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124573.96095484548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3.57</v>
      </c>
      <c r="N72" s="394">
        <f>K72/M72</f>
        <v>52597.054621848736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82481.156474624091</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219427.29090066318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43885.458180132642</v>
      </c>
      <c r="M84" s="865"/>
      <c r="N84" s="51"/>
    </row>
    <row r="85" spans="1:14">
      <c r="B85" s="89" t="s">
        <v>973</v>
      </c>
      <c r="C85" s="90"/>
      <c r="D85" s="90"/>
      <c r="E85" s="90"/>
      <c r="F85" s="90"/>
      <c r="G85" s="90"/>
      <c r="H85" s="90"/>
      <c r="I85" s="87"/>
      <c r="J85" s="88"/>
      <c r="K85" s="303">
        <v>0.05</v>
      </c>
      <c r="L85" s="864">
        <f>N79*K85</f>
        <v>10971.364545033161</v>
      </c>
      <c r="M85" s="865"/>
      <c r="N85" s="51"/>
    </row>
    <row r="86" spans="1:14" ht="15.75" thickBot="1">
      <c r="B86" s="91" t="s">
        <v>974</v>
      </c>
      <c r="C86" s="92"/>
      <c r="D86" s="92"/>
      <c r="E86" s="92"/>
      <c r="F86" s="92"/>
      <c r="G86" s="92"/>
      <c r="H86" s="92"/>
      <c r="I86" s="93"/>
      <c r="J86" s="94"/>
      <c r="K86" s="304">
        <v>0.05</v>
      </c>
      <c r="L86" s="866">
        <f>N79*K86</f>
        <v>10971.364545033161</v>
      </c>
      <c r="M86" s="867"/>
      <c r="N86" s="51"/>
    </row>
    <row r="87" spans="1:14" ht="15.75" thickBot="1">
      <c r="B87" s="829" t="s">
        <v>953</v>
      </c>
      <c r="C87" s="830"/>
      <c r="D87" s="830"/>
      <c r="E87" s="830"/>
      <c r="F87" s="830"/>
      <c r="G87" s="830"/>
      <c r="H87" s="830"/>
      <c r="I87" s="830"/>
      <c r="J87" s="830"/>
      <c r="K87" s="830"/>
      <c r="L87" s="830"/>
      <c r="M87" s="831"/>
      <c r="N87" s="52">
        <f>L84+L85+L86</f>
        <v>65828.187270198963</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285255.47817086213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1724</v>
      </c>
      <c r="C31" s="81" t="s">
        <v>2185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5165.9250634106666</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5165.9250634106666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1.31</v>
      </c>
      <c r="L48" s="266"/>
      <c r="M48" s="401">
        <f>VLOOKUP(A48,MATERIALES!A5:D396,4,FALSE)</f>
        <v>51625</v>
      </c>
      <c r="N48" s="271">
        <f>K48*M48</f>
        <v>67628.75</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21323.960954845479</v>
      </c>
      <c r="N49" s="271">
        <f>K49*M49</f>
        <v>21323.960954845479</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88952.710954845475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5.7</v>
      </c>
      <c r="N71" s="394">
        <f>K71/M71</f>
        <v>18716.884844632979</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5.7</v>
      </c>
      <c r="N72" s="394">
        <f>K72/M72</f>
        <v>32942.365789473683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51659.250634106662</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145777.88665236282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29155.577330472566</v>
      </c>
      <c r="M84" s="865"/>
      <c r="N84" s="51"/>
    </row>
    <row r="85" spans="1:14">
      <c r="B85" s="89" t="s">
        <v>973</v>
      </c>
      <c r="C85" s="90"/>
      <c r="D85" s="90"/>
      <c r="E85" s="90"/>
      <c r="F85" s="90"/>
      <c r="G85" s="90"/>
      <c r="H85" s="90"/>
      <c r="I85" s="87"/>
      <c r="J85" s="88"/>
      <c r="K85" s="303">
        <v>0.05</v>
      </c>
      <c r="L85" s="864">
        <f>N79*K85</f>
        <v>7288.8943326181416</v>
      </c>
      <c r="M85" s="865"/>
      <c r="N85" s="51"/>
    </row>
    <row r="86" spans="1:14" ht="15.75" thickBot="1">
      <c r="B86" s="91" t="s">
        <v>974</v>
      </c>
      <c r="C86" s="92"/>
      <c r="D86" s="92"/>
      <c r="E86" s="92"/>
      <c r="F86" s="92"/>
      <c r="G86" s="92"/>
      <c r="H86" s="92"/>
      <c r="I86" s="93"/>
      <c r="J86" s="94"/>
      <c r="K86" s="304">
        <v>0.05</v>
      </c>
      <c r="L86" s="866">
        <f>N79*K86</f>
        <v>7288.8943326181416</v>
      </c>
      <c r="M86" s="867"/>
      <c r="N86" s="51"/>
    </row>
    <row r="87" spans="1:14" ht="15.75" thickBot="1">
      <c r="B87" s="829" t="s">
        <v>953</v>
      </c>
      <c r="C87" s="830"/>
      <c r="D87" s="830"/>
      <c r="E87" s="830"/>
      <c r="F87" s="830"/>
      <c r="G87" s="830"/>
      <c r="H87" s="830"/>
      <c r="I87" s="830"/>
      <c r="J87" s="830"/>
      <c r="K87" s="830"/>
      <c r="L87" s="830"/>
      <c r="M87" s="831"/>
      <c r="N87" s="52">
        <f>L84+L85+L86</f>
        <v>43733.365995708846</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189511.25264807168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1725</v>
      </c>
      <c r="C31" s="81" t="s">
        <v>2186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4330.2607149177647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4330.2607149177647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1.1000000000000001</v>
      </c>
      <c r="L48" s="266"/>
      <c r="M48" s="401">
        <f>VLOOKUP(A48,MATERIALES!A5:D396,4,FALSE)</f>
        <v>51625</v>
      </c>
      <c r="N48" s="271">
        <f>K48*M48</f>
        <v>56787.500000000007</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21323.960954845479</v>
      </c>
      <c r="N49" s="271">
        <f>K49*M49</f>
        <v>21323.960954845479</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78111.46095484549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6.8</v>
      </c>
      <c r="N71" s="394">
        <f>K71/M71</f>
        <v>15689.153472707058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6.8</v>
      </c>
      <c r="N72" s="394">
        <f>K72/M72</f>
        <v>27613.453676470588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43302.607149177646</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125744.32881894091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25148.865763788184</v>
      </c>
      <c r="M84" s="865"/>
      <c r="N84" s="51"/>
    </row>
    <row r="85" spans="1:14">
      <c r="B85" s="89" t="s">
        <v>973</v>
      </c>
      <c r="C85" s="90"/>
      <c r="D85" s="90"/>
      <c r="E85" s="90"/>
      <c r="F85" s="90"/>
      <c r="G85" s="90"/>
      <c r="H85" s="90"/>
      <c r="I85" s="87"/>
      <c r="J85" s="88"/>
      <c r="K85" s="303">
        <v>0.05</v>
      </c>
      <c r="L85" s="864">
        <f>N79*K85</f>
        <v>6287.2164409470461</v>
      </c>
      <c r="M85" s="865"/>
      <c r="N85" s="51"/>
    </row>
    <row r="86" spans="1:14" ht="15.75" thickBot="1">
      <c r="B86" s="91" t="s">
        <v>974</v>
      </c>
      <c r="C86" s="92"/>
      <c r="D86" s="92"/>
      <c r="E86" s="92"/>
      <c r="F86" s="92"/>
      <c r="G86" s="92"/>
      <c r="H86" s="92"/>
      <c r="I86" s="93"/>
      <c r="J86" s="94"/>
      <c r="K86" s="304">
        <v>0.05</v>
      </c>
      <c r="L86" s="866">
        <f>N79*K86</f>
        <v>6287.2164409470461</v>
      </c>
      <c r="M86" s="867"/>
      <c r="N86" s="51"/>
    </row>
    <row r="87" spans="1:14" ht="15.75" thickBot="1">
      <c r="B87" s="829" t="s">
        <v>953</v>
      </c>
      <c r="C87" s="830"/>
      <c r="D87" s="830"/>
      <c r="E87" s="830"/>
      <c r="F87" s="830"/>
      <c r="G87" s="830"/>
      <c r="H87" s="830"/>
      <c r="I87" s="830"/>
      <c r="J87" s="830"/>
      <c r="K87" s="830"/>
      <c r="L87" s="830"/>
      <c r="M87" s="831"/>
      <c r="N87" s="52">
        <f>L84+L85+L86</f>
        <v>37723.298645682276</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163467.62746462319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1162</v>
      </c>
      <c r="C31" s="81" t="s">
        <v>2187</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A38" s="113"/>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294.45772861440798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294.45772861440798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0.05</v>
      </c>
      <c r="L48" s="266"/>
      <c r="M48" s="401">
        <f>VLOOKUP(A48,MATERIALES!A5:D396,4,FALSE)</f>
        <v>51625</v>
      </c>
      <c r="N48" s="271">
        <f>K48*M48</f>
        <v>2581.25</v>
      </c>
    </row>
    <row r="49" spans="1:14">
      <c r="A49" s="170" t="s">
        <v>774</v>
      </c>
      <c r="B49" s="43" t="str">
        <f>VLOOKUP(A49,MATERIALES!A6:D373,3,FALSE)</f>
        <v>Agua</v>
      </c>
      <c r="C49" s="424"/>
      <c r="D49" s="424"/>
      <c r="E49" s="424"/>
      <c r="F49" s="424"/>
      <c r="G49" s="424"/>
      <c r="H49" s="424"/>
      <c r="I49" s="424"/>
      <c r="J49" s="311" t="str">
        <f>VLOOKUP(A49,MATERIALES!A5:D641,2,FALSE)</f>
        <v>lt</v>
      </c>
      <c r="K49" s="396">
        <v>5</v>
      </c>
      <c r="L49" s="420"/>
      <c r="M49" s="401">
        <f>VLOOKUP(A49,MATERIALES!A6:D397,4,FALSE)</f>
        <v>74.983252587043793</v>
      </c>
      <c r="N49" s="271">
        <f>K49*M49</f>
        <v>374.91626293521898</v>
      </c>
    </row>
    <row r="50" spans="1:14">
      <c r="A50" s="170" t="s">
        <v>915</v>
      </c>
      <c r="B50" s="43" t="str">
        <f>VLOOKUP(A50,MATERIALES!A6:D373,3,FALSE)</f>
        <v>Cespedones</v>
      </c>
      <c r="C50" s="424"/>
      <c r="D50" s="424"/>
      <c r="E50" s="424"/>
      <c r="F50" s="424"/>
      <c r="G50" s="424"/>
      <c r="H50" s="424"/>
      <c r="I50" s="424"/>
      <c r="J50" s="311" t="str">
        <f>VLOOKUP(A50,MATERIALES!A6:D642,2,FALSE)</f>
        <v>m2</v>
      </c>
      <c r="K50" s="396">
        <v>1</v>
      </c>
      <c r="L50" s="420"/>
      <c r="M50" s="401">
        <f>VLOOKUP(A50,MATERIALES!A6:D398,4,FALSE)</f>
        <v>11381.50063234084</v>
      </c>
      <c r="N50" s="271">
        <f>K50*M50</f>
        <v>11381.50063234084</v>
      </c>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14337.666895276059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100</v>
      </c>
      <c r="N71" s="394">
        <f>K71/M71</f>
        <v>1066.8624361440798</v>
      </c>
      <c r="O71" s="106"/>
    </row>
    <row r="72" spans="1:15">
      <c r="A72" s="171" t="s">
        <v>9</v>
      </c>
      <c r="B72" s="49" t="str">
        <f>VLOOKUP(A72,'MANO DE OBRA'!A8:D69,3,FALSE)</f>
        <v>Obrero (3)</v>
      </c>
      <c r="C72" s="47"/>
      <c r="D72" s="47"/>
      <c r="E72" s="47"/>
      <c r="F72" s="47"/>
      <c r="G72" s="47"/>
      <c r="H72" s="47"/>
      <c r="I72" s="291">
        <f>K72/J72*100</f>
        <v>101498.09999999999</v>
      </c>
      <c r="J72" s="292">
        <v>185</v>
      </c>
      <c r="K72" s="293">
        <f>VLOOKUP(A72,'MANO DE OBRA'!A8:D100,4,FALSE)</f>
        <v>187771.48499999999</v>
      </c>
      <c r="L72" s="50"/>
      <c r="M72" s="433">
        <v>100</v>
      </c>
      <c r="N72" s="394">
        <f>K72/M72</f>
        <v>1877.7148499999998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2944.5772861440796</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17576.701910034546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3515.3403820069093</v>
      </c>
      <c r="M84" s="865"/>
      <c r="N84" s="51"/>
    </row>
    <row r="85" spans="1:14">
      <c r="B85" s="89" t="s">
        <v>973</v>
      </c>
      <c r="C85" s="90"/>
      <c r="D85" s="90"/>
      <c r="E85" s="90"/>
      <c r="F85" s="90"/>
      <c r="G85" s="90"/>
      <c r="H85" s="90"/>
      <c r="I85" s="87"/>
      <c r="J85" s="88"/>
      <c r="K85" s="303">
        <v>0.05</v>
      </c>
      <c r="L85" s="864">
        <f>N79*K85</f>
        <v>878.83509550172732</v>
      </c>
      <c r="M85" s="865"/>
      <c r="N85" s="51"/>
    </row>
    <row r="86" spans="1:14" ht="15.75" thickBot="1">
      <c r="B86" s="91" t="s">
        <v>974</v>
      </c>
      <c r="C86" s="92"/>
      <c r="D86" s="92"/>
      <c r="E86" s="92"/>
      <c r="F86" s="92"/>
      <c r="G86" s="92"/>
      <c r="H86" s="92"/>
      <c r="I86" s="93"/>
      <c r="J86" s="94"/>
      <c r="K86" s="304">
        <v>0.05</v>
      </c>
      <c r="L86" s="866">
        <f>N79*K86</f>
        <v>878.83509550172732</v>
      </c>
      <c r="M86" s="867"/>
      <c r="N86" s="51"/>
    </row>
    <row r="87" spans="1:14" ht="15.75" thickBot="1">
      <c r="B87" s="829" t="s">
        <v>953</v>
      </c>
      <c r="C87" s="830"/>
      <c r="D87" s="830"/>
      <c r="E87" s="830"/>
      <c r="F87" s="830"/>
      <c r="G87" s="830"/>
      <c r="H87" s="830"/>
      <c r="I87" s="830"/>
      <c r="J87" s="830"/>
      <c r="K87" s="830"/>
      <c r="L87" s="830"/>
      <c r="M87" s="831"/>
      <c r="N87" s="52">
        <f>L84+L85+L86</f>
        <v>5273.0105730103642</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22849.71248304491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7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1163</v>
      </c>
      <c r="C31" s="81" t="s">
        <v>2188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0.1</v>
      </c>
      <c r="N41" s="343">
        <f>N77*M41</f>
        <v>125.18099000000001</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125.18099000000001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1548.75</v>
      </c>
      <c r="N48" s="271">
        <f>K48*M48</f>
        <v>1548.75</v>
      </c>
    </row>
    <row r="49" spans="1:14">
      <c r="A49" s="170" t="s">
        <v>650</v>
      </c>
      <c r="B49" s="43" t="str">
        <f>VLOOKUP(A49,MATERIALES!A6:D373,3,FALSE)</f>
        <v>Semillas para empradizar</v>
      </c>
      <c r="C49" s="424"/>
      <c r="D49" s="424"/>
      <c r="E49" s="424"/>
      <c r="F49" s="424"/>
      <c r="G49" s="424"/>
      <c r="H49" s="424"/>
      <c r="I49" s="424"/>
      <c r="J49" s="311" t="str">
        <f>VLOOKUP(A49,MATERIALES!A5:D641,2,FALSE)</f>
        <v>kg</v>
      </c>
      <c r="K49" s="396">
        <v>0.05</v>
      </c>
      <c r="L49" s="420"/>
      <c r="M49" s="401">
        <f>VLOOKUP(A49,MATERIALES!A6:D397,4,FALSE)</f>
        <v>62794.486247397726</v>
      </c>
      <c r="N49" s="271">
        <f>K49*M49</f>
        <v>3139.7243123698863</v>
      </c>
    </row>
    <row r="50" spans="1:14">
      <c r="A50" s="170" t="s">
        <v>686</v>
      </c>
      <c r="B50" s="43" t="str">
        <f>VLOOKUP(A50,MATERIALES!A6:D373,3,FALSE)</f>
        <v xml:space="preserve">Tierra abonada </v>
      </c>
      <c r="C50" s="424"/>
      <c r="D50" s="424"/>
      <c r="E50" s="424"/>
      <c r="F50" s="424"/>
      <c r="G50" s="424"/>
      <c r="H50" s="424"/>
      <c r="I50" s="424"/>
      <c r="J50" s="311" t="str">
        <f>VLOOKUP(A50,MATERIALES!A6:D642,2,FALSE)</f>
        <v>m3</v>
      </c>
      <c r="K50" s="396">
        <v>7.4999999999999997E-2</v>
      </c>
      <c r="L50" s="420"/>
      <c r="M50" s="401">
        <f>VLOOKUP(A50,MATERIALES!A6:D398,4,FALSE)</f>
        <v>51625</v>
      </c>
      <c r="N50" s="271">
        <f>K50*M50</f>
        <v>3871.875</v>
      </c>
    </row>
    <row r="51" spans="1:14">
      <c r="A51" s="170" t="s">
        <v>774</v>
      </c>
      <c r="B51" s="43" t="str">
        <f>VLOOKUP(A51,MATERIALES!A6:D373,3,FALSE)</f>
        <v>Agua</v>
      </c>
      <c r="C51" s="424"/>
      <c r="D51" s="424"/>
      <c r="E51" s="424"/>
      <c r="F51" s="424"/>
      <c r="G51" s="424"/>
      <c r="H51" s="424"/>
      <c r="I51" s="424"/>
      <c r="J51" s="311" t="str">
        <f>VLOOKUP(A51,MATERIALES!A6:D643,2,FALSE)</f>
        <v>lt</v>
      </c>
      <c r="K51" s="396">
        <v>5</v>
      </c>
      <c r="L51" s="420"/>
      <c r="M51" s="401">
        <f>VLOOKUP(A51,MATERIALES!A6:D399,4,FALSE)</f>
        <v>74.983252587043793</v>
      </c>
      <c r="N51" s="271">
        <f>K51*M51</f>
        <v>374.91626293521898</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8935.2655753051058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7</v>
      </c>
      <c r="B71" s="49" t="str">
        <f>VLOOKUP(A71,'MANO DE OBRA'!A8:D68,3,FALSE)</f>
        <v>Obrero (2)</v>
      </c>
      <c r="C71" s="47"/>
      <c r="D71" s="47"/>
      <c r="E71" s="47"/>
      <c r="F71" s="47"/>
      <c r="G71" s="47"/>
      <c r="H71" s="47"/>
      <c r="I71" s="291">
        <f>K71/J71*100</f>
        <v>67665.399999999994</v>
      </c>
      <c r="J71" s="292">
        <v>185</v>
      </c>
      <c r="K71" s="293">
        <f>VLOOKUP(A71,'MANO DE OBRA'!A8:D99,4,FALSE)</f>
        <v>125180.98999999999</v>
      </c>
      <c r="L71" s="50"/>
      <c r="M71" s="433">
        <v>100</v>
      </c>
      <c r="N71" s="394">
        <f>K71/M71</f>
        <v>1251.8099</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1251.8099</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10312.256465305107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2062.4512930610213</v>
      </c>
      <c r="M84" s="865"/>
      <c r="N84" s="51"/>
    </row>
    <row r="85" spans="1:14">
      <c r="B85" s="89" t="s">
        <v>973</v>
      </c>
      <c r="C85" s="90"/>
      <c r="D85" s="90"/>
      <c r="E85" s="90"/>
      <c r="F85" s="90"/>
      <c r="G85" s="90"/>
      <c r="H85" s="90"/>
      <c r="I85" s="87"/>
      <c r="J85" s="88"/>
      <c r="K85" s="303">
        <v>0.05</v>
      </c>
      <c r="L85" s="864">
        <f>N79*K85</f>
        <v>515.61282326525532</v>
      </c>
      <c r="M85" s="865"/>
      <c r="N85" s="51"/>
    </row>
    <row r="86" spans="1:14" ht="15.75" thickBot="1">
      <c r="B86" s="91" t="s">
        <v>974</v>
      </c>
      <c r="C86" s="92"/>
      <c r="D86" s="92"/>
      <c r="E86" s="92"/>
      <c r="F86" s="92"/>
      <c r="G86" s="92"/>
      <c r="H86" s="92"/>
      <c r="I86" s="93"/>
      <c r="J86" s="94"/>
      <c r="K86" s="304">
        <v>0.05</v>
      </c>
      <c r="L86" s="866">
        <f>N79*K86</f>
        <v>515.61282326525532</v>
      </c>
      <c r="M86" s="867"/>
      <c r="N86" s="51"/>
    </row>
    <row r="87" spans="1:14" ht="15.75" thickBot="1">
      <c r="B87" s="829" t="s">
        <v>953</v>
      </c>
      <c r="C87" s="830"/>
      <c r="D87" s="830"/>
      <c r="E87" s="830"/>
      <c r="F87" s="830"/>
      <c r="G87" s="830"/>
      <c r="H87" s="830"/>
      <c r="I87" s="830"/>
      <c r="J87" s="830"/>
      <c r="K87" s="830"/>
      <c r="L87" s="830"/>
      <c r="M87" s="831"/>
      <c r="N87" s="52">
        <f>L84+L85+L86</f>
        <v>3093.6769395915321</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13405.933404896639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customHeight="1" thickBot="1">
      <c r="A31" t="s">
        <v>1845</v>
      </c>
      <c r="B31" s="80" t="s">
        <v>1164</v>
      </c>
      <c r="C31" s="81" t="s">
        <v>2189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253</v>
      </c>
      <c r="B36" s="878" t="str">
        <f>VLOOKUP(A36,EQUIPOS!A6:D154,3,FALSE)</f>
        <v>Máquina hidrosembradora</v>
      </c>
      <c r="C36" s="879"/>
      <c r="D36" s="879"/>
      <c r="E36" s="879"/>
      <c r="F36" s="879"/>
      <c r="G36" s="879"/>
      <c r="H36" s="880"/>
      <c r="I36" s="266"/>
      <c r="J36" s="267"/>
      <c r="K36" s="268">
        <f>VLOOKUP(A36,EQUIPOS!A6:D163,4,FALSE)</f>
        <v>20669.381616525396</v>
      </c>
      <c r="L36" s="269"/>
      <c r="M36" s="335">
        <v>350</v>
      </c>
      <c r="N36" s="271">
        <f>K36/M36</f>
        <v>59.055376047215418</v>
      </c>
    </row>
    <row r="37" spans="1:14">
      <c r="A37" s="113" t="s">
        <v>138</v>
      </c>
      <c r="B37" s="878" t="str">
        <f>VLOOKUP(A37,EQUIPOS!A7:D154,3,FALSE)</f>
        <v>Camioneta D-300</v>
      </c>
      <c r="C37" s="879"/>
      <c r="D37" s="879"/>
      <c r="E37" s="879"/>
      <c r="F37" s="879"/>
      <c r="G37" s="879"/>
      <c r="H37" s="880"/>
      <c r="I37" s="420"/>
      <c r="J37" s="421"/>
      <c r="K37" s="268">
        <f>VLOOKUP(A37,EQUIPOS!A7:D164,4,FALSE)</f>
        <v>49942.043922212652</v>
      </c>
      <c r="L37" s="334"/>
      <c r="M37" s="335">
        <v>350</v>
      </c>
      <c r="N37" s="271">
        <f>K37/M37</f>
        <v>142.69155406346471</v>
      </c>
    </row>
    <row r="38" spans="1:14">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5.2581737252572855</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207.0051038359374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1548.75</v>
      </c>
      <c r="N48" s="271">
        <f>K48*M48</f>
        <v>1548.75</v>
      </c>
    </row>
    <row r="49" spans="1:14">
      <c r="A49" s="170" t="s">
        <v>499</v>
      </c>
      <c r="B49" s="43" t="str">
        <f>VLOOKUP(A49,MATERIALES!A6:D373,3,FALSE)</f>
        <v>Mulch Orgánico</v>
      </c>
      <c r="C49" s="424"/>
      <c r="D49" s="424"/>
      <c r="E49" s="424"/>
      <c r="F49" s="424"/>
      <c r="G49" s="424"/>
      <c r="H49" s="424"/>
      <c r="I49" s="424"/>
      <c r="J49" s="311" t="str">
        <f>VLOOKUP(A49,MATERIALES!A5:D641,2,FALSE)</f>
        <v>kg</v>
      </c>
      <c r="K49" s="396">
        <v>0.4</v>
      </c>
      <c r="L49" s="420"/>
      <c r="M49" s="401">
        <f>VLOOKUP(A49,MATERIALES!A6:D397,4,FALSE)</f>
        <v>2148.773805479464</v>
      </c>
      <c r="N49" s="271">
        <f>K49*M49</f>
        <v>859.50952219178566</v>
      </c>
    </row>
    <row r="50" spans="1:14">
      <c r="A50" s="170" t="s">
        <v>774</v>
      </c>
      <c r="B50" s="43" t="str">
        <f>VLOOKUP(A50,MATERIALES!A6:D373,3,FALSE)</f>
        <v>Agua</v>
      </c>
      <c r="C50" s="424"/>
      <c r="D50" s="424"/>
      <c r="E50" s="424"/>
      <c r="F50" s="424"/>
      <c r="G50" s="424"/>
      <c r="H50" s="424"/>
      <c r="I50" s="424"/>
      <c r="J50" s="311" t="str">
        <f>VLOOKUP(A50,MATERIALES!A6:D642,2,FALSE)</f>
        <v>lt</v>
      </c>
      <c r="K50" s="396">
        <v>5</v>
      </c>
      <c r="L50" s="420"/>
      <c r="M50" s="401">
        <f>VLOOKUP(A50,MATERIALES!A6:D398,4,FALSE)</f>
        <v>74.983252587043793</v>
      </c>
      <c r="N50" s="271">
        <f>K50*M50</f>
        <v>374.91626293521898</v>
      </c>
    </row>
    <row r="51" spans="1:14">
      <c r="A51" s="170" t="s">
        <v>650</v>
      </c>
      <c r="B51" s="43" t="str">
        <f>VLOOKUP(A51,MATERIALES!A6:D373,3,FALSE)</f>
        <v>Semillas para empradizar</v>
      </c>
      <c r="C51" s="424"/>
      <c r="D51" s="424"/>
      <c r="E51" s="424"/>
      <c r="F51" s="424"/>
      <c r="G51" s="424"/>
      <c r="H51" s="424"/>
      <c r="I51" s="424"/>
      <c r="J51" s="311" t="str">
        <f>VLOOKUP(A51,MATERIALES!A6:D643,2,FALSE)</f>
        <v>kg</v>
      </c>
      <c r="K51" s="396">
        <v>0.05</v>
      </c>
      <c r="L51" s="420"/>
      <c r="M51" s="401">
        <f>VLOOKUP(A51,MATERIALES!A6:D399,4,FALSE)</f>
        <v>62794.486247397726</v>
      </c>
      <c r="N51" s="271">
        <f>K51*M51</f>
        <v>3139.7243123698863</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5922.9000974968912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2800</v>
      </c>
      <c r="N71" s="394">
        <f>K71/M71</f>
        <v>67.061244642857133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2800</v>
      </c>
      <c r="N72" s="394">
        <f>K72/M72</f>
        <v>38.102229862288567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105.1634745051457</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6235.0686758379743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1247.0137351675949</v>
      </c>
      <c r="M84" s="865"/>
      <c r="N84" s="51"/>
    </row>
    <row r="85" spans="1:14">
      <c r="B85" s="89" t="s">
        <v>973</v>
      </c>
      <c r="C85" s="90"/>
      <c r="D85" s="90"/>
      <c r="E85" s="90"/>
      <c r="F85" s="90"/>
      <c r="G85" s="90"/>
      <c r="H85" s="90"/>
      <c r="I85" s="87"/>
      <c r="J85" s="88"/>
      <c r="K85" s="303">
        <v>0.05</v>
      </c>
      <c r="L85" s="864">
        <f>N79*K85</f>
        <v>311.75343379189871</v>
      </c>
      <c r="M85" s="865"/>
      <c r="N85" s="51"/>
    </row>
    <row r="86" spans="1:14" ht="15.75" thickBot="1">
      <c r="B86" s="91" t="s">
        <v>974</v>
      </c>
      <c r="C86" s="92"/>
      <c r="D86" s="92"/>
      <c r="E86" s="92"/>
      <c r="F86" s="92"/>
      <c r="G86" s="92"/>
      <c r="H86" s="92"/>
      <c r="I86" s="93"/>
      <c r="J86" s="94"/>
      <c r="K86" s="304">
        <v>0.05</v>
      </c>
      <c r="L86" s="866">
        <f>N79*K86</f>
        <v>311.75343379189871</v>
      </c>
      <c r="M86" s="867"/>
      <c r="N86" s="51"/>
    </row>
    <row r="87" spans="1:14" ht="15.75" thickBot="1">
      <c r="B87" s="829" t="s">
        <v>953</v>
      </c>
      <c r="C87" s="830"/>
      <c r="D87" s="830"/>
      <c r="E87" s="830"/>
      <c r="F87" s="830"/>
      <c r="G87" s="830"/>
      <c r="H87" s="830"/>
      <c r="I87" s="830"/>
      <c r="J87" s="830"/>
      <c r="K87" s="830"/>
      <c r="L87" s="830"/>
      <c r="M87" s="831"/>
      <c r="N87" s="52">
        <f>L84+L85+L86</f>
        <v>1870.5206027513923</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8105.5892785893666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29.25" customHeight="1" thickBot="1">
      <c r="A31" t="s">
        <v>1845</v>
      </c>
      <c r="B31" s="80" t="s">
        <v>1726</v>
      </c>
      <c r="C31" s="971" t="s">
        <v>2049</v>
      </c>
      <c r="D31" s="972"/>
      <c r="E31" s="972"/>
      <c r="F31" s="972"/>
      <c r="G31" s="972"/>
      <c r="H31" s="972"/>
      <c r="I31" s="972"/>
      <c r="J31" s="972"/>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138</v>
      </c>
      <c r="B36" s="878" t="str">
        <f>VLOOKUP(A36,EQUIPOS!A6:D154,3,FALSE)</f>
        <v>Camioneta D-300</v>
      </c>
      <c r="C36" s="879"/>
      <c r="D36" s="879"/>
      <c r="E36" s="879"/>
      <c r="F36" s="879"/>
      <c r="G36" s="879"/>
      <c r="H36" s="880"/>
      <c r="I36" s="266"/>
      <c r="J36" s="267"/>
      <c r="K36" s="268">
        <f>VLOOKUP(A36,EQUIPOS!A6:D163,4,FALSE)</f>
        <v>49942.043922212652</v>
      </c>
      <c r="L36" s="269"/>
      <c r="M36" s="335">
        <v>8000</v>
      </c>
      <c r="N36" s="271">
        <f>K36/M36</f>
        <v>6.2427554902765818</v>
      </c>
    </row>
    <row r="37" spans="1:14">
      <c r="A37" s="113"/>
      <c r="B37" s="878"/>
      <c r="C37" s="879"/>
      <c r="D37" s="879"/>
      <c r="E37" s="879"/>
      <c r="F37" s="879"/>
      <c r="G37" s="879"/>
      <c r="H37" s="880"/>
      <c r="I37" s="420"/>
      <c r="J37" s="421"/>
      <c r="K37" s="268"/>
      <c r="L37" s="334"/>
      <c r="M37" s="335"/>
      <c r="N37" s="271"/>
    </row>
    <row r="38" spans="1:14">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29.445772861440798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35.68852835171738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511</v>
      </c>
      <c r="B48" s="43" t="str">
        <f>VLOOKUP(A48,MATERIALES!A5:D373,3,FALSE)</f>
        <v>Manto Temporal (Protección de Taludes)</v>
      </c>
      <c r="C48" s="280"/>
      <c r="D48" s="280"/>
      <c r="E48" s="280"/>
      <c r="F48" s="280"/>
      <c r="G48" s="280"/>
      <c r="H48" s="280"/>
      <c r="I48" s="280"/>
      <c r="J48" s="310" t="str">
        <f>VLOOKUP(A48,MATERIALES!A4:D640,2,FALSE)</f>
        <v>m2</v>
      </c>
      <c r="K48" s="485">
        <v>1.05</v>
      </c>
      <c r="L48" s="266"/>
      <c r="M48" s="401">
        <f>VLOOKUP(A48,MATERIALES!A5:D396,4,FALSE)</f>
        <v>5347.2055515991342</v>
      </c>
      <c r="N48" s="271">
        <f>K48*M48</f>
        <v>5614.5658291790915</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15891.972936358536</v>
      </c>
      <c r="N49" s="271">
        <f>K49*M49</f>
        <v>15891.972936358536</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1094.5316571661019</v>
      </c>
      <c r="N50" s="271">
        <f>K50*M50</f>
        <v>2189.0633143322038</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23695.60207986983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100</v>
      </c>
      <c r="N71" s="394">
        <f>K71/M71</f>
        <v>1877.7148499999998</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2944.5772861440796</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26675.867894365627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5335.1735788731257</v>
      </c>
      <c r="M84" s="865"/>
      <c r="N84" s="51"/>
    </row>
    <row r="85" spans="1:14">
      <c r="B85" s="89" t="s">
        <v>973</v>
      </c>
      <c r="C85" s="90"/>
      <c r="D85" s="90"/>
      <c r="E85" s="90"/>
      <c r="F85" s="90"/>
      <c r="G85" s="90"/>
      <c r="H85" s="90"/>
      <c r="I85" s="87"/>
      <c r="J85" s="88"/>
      <c r="K85" s="303">
        <v>0.05</v>
      </c>
      <c r="L85" s="864">
        <f>N79*K85</f>
        <v>1333.7933947182814</v>
      </c>
      <c r="M85" s="865"/>
      <c r="N85" s="51"/>
    </row>
    <row r="86" spans="1:14" ht="15.75" thickBot="1">
      <c r="B86" s="91" t="s">
        <v>974</v>
      </c>
      <c r="C86" s="92"/>
      <c r="D86" s="92"/>
      <c r="E86" s="92"/>
      <c r="F86" s="92"/>
      <c r="G86" s="92"/>
      <c r="H86" s="92"/>
      <c r="I86" s="93"/>
      <c r="J86" s="94"/>
      <c r="K86" s="304">
        <v>0.05</v>
      </c>
      <c r="L86" s="866">
        <f>N79*K86</f>
        <v>1333.7933947182814</v>
      </c>
      <c r="M86" s="867"/>
      <c r="N86" s="51"/>
    </row>
    <row r="87" spans="1:14" ht="15.75" thickBot="1">
      <c r="B87" s="829" t="s">
        <v>953</v>
      </c>
      <c r="C87" s="830"/>
      <c r="D87" s="830"/>
      <c r="E87" s="830"/>
      <c r="F87" s="830"/>
      <c r="G87" s="830"/>
      <c r="H87" s="830"/>
      <c r="I87" s="830"/>
      <c r="J87" s="830"/>
      <c r="K87" s="830"/>
      <c r="L87" s="830"/>
      <c r="M87" s="831"/>
      <c r="N87" s="52">
        <f>L84+L85+L86</f>
        <v>8002.7603683096877</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34678.628262675316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28.5" customHeight="1" thickBot="1">
      <c r="A31" t="s">
        <v>1845</v>
      </c>
      <c r="B31" s="80" t="s">
        <v>1727</v>
      </c>
      <c r="C31" s="971" t="s">
        <v>2052</v>
      </c>
      <c r="D31" s="972"/>
      <c r="E31" s="972"/>
      <c r="F31" s="972"/>
      <c r="G31" s="972"/>
      <c r="H31" s="972"/>
      <c r="I31" s="972"/>
      <c r="J31" s="972"/>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138</v>
      </c>
      <c r="B36" s="878" t="str">
        <f>VLOOKUP(A36,EQUIPOS!A6:D154,3,FALSE)</f>
        <v>Camioneta D-300</v>
      </c>
      <c r="C36" s="879"/>
      <c r="D36" s="879"/>
      <c r="E36" s="879"/>
      <c r="F36" s="879"/>
      <c r="G36" s="879"/>
      <c r="H36" s="880"/>
      <c r="I36" s="266"/>
      <c r="J36" s="267"/>
      <c r="K36" s="268">
        <f>VLOOKUP(A36,EQUIPOS!A6:D163,4,FALSE)</f>
        <v>49942.043922212652</v>
      </c>
      <c r="L36" s="269"/>
      <c r="M36" s="335">
        <v>8000</v>
      </c>
      <c r="N36" s="271">
        <f>K36/M36</f>
        <v>6.2427554902765818</v>
      </c>
    </row>
    <row r="37" spans="1:14">
      <c r="A37" s="113"/>
      <c r="B37" s="878"/>
      <c r="C37" s="879"/>
      <c r="D37" s="879"/>
      <c r="E37" s="879"/>
      <c r="F37" s="879"/>
      <c r="G37" s="879"/>
      <c r="H37" s="880"/>
      <c r="I37" s="420"/>
      <c r="J37" s="421"/>
      <c r="K37" s="268"/>
      <c r="L37" s="334"/>
      <c r="M37" s="335"/>
      <c r="N37" s="271"/>
    </row>
    <row r="38" spans="1:14">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29.445772861440798</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35.68852835171738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512</v>
      </c>
      <c r="B48" s="43" t="str">
        <f>VLOOKUP(A48,MATERIALES!A5:D373,3,FALSE)</f>
        <v>Manto Permanente (Protección de Taludes)</v>
      </c>
      <c r="C48" s="280"/>
      <c r="D48" s="280"/>
      <c r="E48" s="280"/>
      <c r="F48" s="280"/>
      <c r="G48" s="280"/>
      <c r="H48" s="280"/>
      <c r="I48" s="280"/>
      <c r="J48" s="310" t="str">
        <f>VLOOKUP(A48,MATERIALES!A4:D640,2,FALSE)</f>
        <v>m2</v>
      </c>
      <c r="K48" s="485">
        <v>1.05</v>
      </c>
      <c r="L48" s="266"/>
      <c r="M48" s="401">
        <f>VLOOKUP(A48,MATERIALES!A5:D396,4,FALSE)</f>
        <v>12879.905477494955</v>
      </c>
      <c r="N48" s="271">
        <f>K48*M48</f>
        <v>13523.900751369703</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15891.972936358536</v>
      </c>
      <c r="N49" s="271">
        <f>K49*M49</f>
        <v>15891.972936358536</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1094.5316571661019</v>
      </c>
      <c r="N50" s="271">
        <f>K50*M50</f>
        <v>2189.0633143322038</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31604.937002060444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9</v>
      </c>
      <c r="B71" s="49" t="str">
        <f>VLOOKUP(A71,'MANO DE OBRA'!A8:D68,3,FALSE)</f>
        <v>Obrero (3)</v>
      </c>
      <c r="C71" s="47"/>
      <c r="D71" s="47"/>
      <c r="E71" s="47"/>
      <c r="F71" s="47"/>
      <c r="G71" s="47"/>
      <c r="H71" s="47"/>
      <c r="I71" s="291">
        <f>K71/J71*100</f>
        <v>101498.09999999999</v>
      </c>
      <c r="J71" s="292">
        <v>185</v>
      </c>
      <c r="K71" s="293">
        <f>VLOOKUP(A71,'MANO DE OBRA'!A8:D99,4,FALSE)</f>
        <v>187771.48499999999</v>
      </c>
      <c r="L71" s="50"/>
      <c r="M71" s="433">
        <v>100</v>
      </c>
      <c r="N71" s="394">
        <f>K71/M71</f>
        <v>1877.7148499999998</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2944.5772861440796</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34585.202816556244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6917.0405633112496</v>
      </c>
      <c r="M84" s="865"/>
      <c r="N84" s="51"/>
    </row>
    <row r="85" spans="1:14">
      <c r="B85" s="89" t="s">
        <v>973</v>
      </c>
      <c r="C85" s="90"/>
      <c r="D85" s="90"/>
      <c r="E85" s="90"/>
      <c r="F85" s="90"/>
      <c r="G85" s="90"/>
      <c r="H85" s="90"/>
      <c r="I85" s="87"/>
      <c r="J85" s="88"/>
      <c r="K85" s="303">
        <v>0.05</v>
      </c>
      <c r="L85" s="864">
        <f>N79*K85</f>
        <v>1729.2601408278124</v>
      </c>
      <c r="M85" s="865"/>
      <c r="N85" s="51"/>
    </row>
    <row r="86" spans="1:14" ht="15.75" thickBot="1">
      <c r="B86" s="91" t="s">
        <v>974</v>
      </c>
      <c r="C86" s="92"/>
      <c r="D86" s="92"/>
      <c r="E86" s="92"/>
      <c r="F86" s="92"/>
      <c r="G86" s="92"/>
      <c r="H86" s="92"/>
      <c r="I86" s="93"/>
      <c r="J86" s="94"/>
      <c r="K86" s="304">
        <v>0.05</v>
      </c>
      <c r="L86" s="866">
        <f>N79*K86</f>
        <v>1729.2601408278124</v>
      </c>
      <c r="M86" s="867"/>
      <c r="N86" s="51"/>
    </row>
    <row r="87" spans="1:14" ht="15.75" thickBot="1">
      <c r="B87" s="829" t="s">
        <v>953</v>
      </c>
      <c r="C87" s="830"/>
      <c r="D87" s="830"/>
      <c r="E87" s="830"/>
      <c r="F87" s="830"/>
      <c r="G87" s="830"/>
      <c r="H87" s="830"/>
      <c r="I87" s="830"/>
      <c r="J87" s="830"/>
      <c r="K87" s="830"/>
      <c r="L87" s="830"/>
      <c r="M87" s="831"/>
      <c r="N87" s="52">
        <f>L84+L85+L86</f>
        <v>10375.560844966876</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44960.763661523117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30"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1165</v>
      </c>
      <c r="C31" s="81" t="s">
        <v>2190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t="s">
        <v>119</v>
      </c>
      <c r="B36" s="878" t="str">
        <f>VLOOKUP(A36,EQUIPOS!A6:D154,3,FALSE)</f>
        <v xml:space="preserve">Bomba de concreto, Producción: 30 m3/h, POTENCIA: 67 HP, MAX PRESION DE CONCRETO: 1150 PSI
</v>
      </c>
      <c r="C36" s="879"/>
      <c r="D36" s="879"/>
      <c r="E36" s="879"/>
      <c r="F36" s="879"/>
      <c r="G36" s="879"/>
      <c r="H36" s="880"/>
      <c r="I36" s="266"/>
      <c r="J36" s="267"/>
      <c r="K36" s="268">
        <f>VLOOKUP(A36,EQUIPOS!A6:D163,4,FALSE)</f>
        <v>93641.332354148719</v>
      </c>
      <c r="L36" s="269"/>
      <c r="M36" s="335">
        <v>100</v>
      </c>
      <c r="N36" s="271">
        <f>K36/M36</f>
        <v>936.41332354148722</v>
      </c>
    </row>
    <row r="37" spans="1:14">
      <c r="A37" s="113" t="s">
        <v>138</v>
      </c>
      <c r="B37" s="878" t="str">
        <f>VLOOKUP(A37,EQUIPOS!A7:D154,3,FALSE)</f>
        <v>Camioneta D-300</v>
      </c>
      <c r="C37" s="879"/>
      <c r="D37" s="879"/>
      <c r="E37" s="879"/>
      <c r="F37" s="879"/>
      <c r="G37" s="879"/>
      <c r="H37" s="880"/>
      <c r="I37" s="420"/>
      <c r="J37" s="421"/>
      <c r="K37" s="268">
        <f>VLOOKUP(A37,EQUIPOS!A7:D164,4,FALSE)</f>
        <v>49942.043922212652</v>
      </c>
      <c r="L37" s="334"/>
      <c r="M37" s="335">
        <v>1000</v>
      </c>
      <c r="N37" s="271">
        <f>K37/M37</f>
        <v>49.942043922212655</v>
      </c>
    </row>
    <row r="38" spans="1:14">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0.01</v>
      </c>
      <c r="N41" s="343">
        <f>N77*M41</f>
        <v>4.4631027951800997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990.81847025887998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585</v>
      </c>
      <c r="B48" s="43" t="str">
        <f>VLOOKUP(A48,MATERIALES!A5:D373,3,FALSE)</f>
        <v>Mortero 1:3</v>
      </c>
      <c r="C48" s="280"/>
      <c r="D48" s="280"/>
      <c r="E48" s="280"/>
      <c r="F48" s="280"/>
      <c r="G48" s="280"/>
      <c r="H48" s="280"/>
      <c r="I48" s="280"/>
      <c r="J48" s="310" t="str">
        <f>VLOOKUP(A48,MATERIALES!A4:D640,2,FALSE)</f>
        <v>m3</v>
      </c>
      <c r="K48" s="485">
        <v>0.1</v>
      </c>
      <c r="L48" s="266"/>
      <c r="M48" s="401">
        <f>VLOOKUP(A48,MATERIALES!A5:D396,4,FALSE)</f>
        <v>349175.74339041294</v>
      </c>
      <c r="N48" s="271">
        <f>K48*M48</f>
        <v>34917.574339041297</v>
      </c>
    </row>
    <row r="49" spans="1:14">
      <c r="A49" s="170" t="s">
        <v>739</v>
      </c>
      <c r="B49" s="43" t="str">
        <f>VLOOKUP(A49,MATERIALES!A6:D373,3,FALSE)</f>
        <v>Varilla 5/8</v>
      </c>
      <c r="C49" s="424"/>
      <c r="D49" s="424"/>
      <c r="E49" s="424"/>
      <c r="F49" s="424"/>
      <c r="G49" s="424"/>
      <c r="H49" s="424"/>
      <c r="I49" s="424"/>
      <c r="J49" s="311" t="str">
        <f>VLOOKUP(A49,MATERIALES!A5:D641,2,FALSE)</f>
        <v>kg</v>
      </c>
      <c r="K49" s="485">
        <v>1.1000000000000001</v>
      </c>
      <c r="L49" s="420"/>
      <c r="M49" s="401">
        <f>VLOOKUP(A49,MATERIALES!A6:D397,4,FALSE)</f>
        <v>5386.7819084777466</v>
      </c>
      <c r="N49" s="271">
        <f>K49*M49</f>
        <v>5925.4600993255217</v>
      </c>
    </row>
    <row r="50" spans="1:14">
      <c r="A50" s="170" t="s">
        <v>931</v>
      </c>
      <c r="B50" s="43" t="str">
        <f>VLOOKUP(A50,MATERIALES!A6:D373,3,FALSE)</f>
        <v>Malla Electrosoldada de 5/16</v>
      </c>
      <c r="C50" s="424"/>
      <c r="D50" s="424"/>
      <c r="E50" s="424"/>
      <c r="F50" s="424"/>
      <c r="G50" s="424"/>
      <c r="H50" s="424"/>
      <c r="I50" s="424"/>
      <c r="J50" s="311" t="str">
        <f>VLOOKUP(A50,MATERIALES!A6:D642,2,FALSE)</f>
        <v>m2</v>
      </c>
      <c r="K50" s="485">
        <v>1</v>
      </c>
      <c r="L50" s="420"/>
      <c r="M50" s="401">
        <f>VLOOKUP(A50,MATERIALES!A6:D398,4,FALSE)</f>
        <v>3336.506753516318</v>
      </c>
      <c r="N50" s="271">
        <f>K50*M50</f>
        <v>3336.506753516318</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44179.541191883138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11</v>
      </c>
      <c r="B71" s="49" t="str">
        <f>VLOOKUP(A71,'MANO DE OBRA'!A8:D68,3,FALSE)</f>
        <v>Obrero (4)</v>
      </c>
      <c r="C71" s="47"/>
      <c r="D71" s="47"/>
      <c r="E71" s="47"/>
      <c r="F71" s="47"/>
      <c r="G71" s="47"/>
      <c r="H71" s="47"/>
      <c r="I71" s="291">
        <f>K71/J71*100</f>
        <v>135330.79999999999</v>
      </c>
      <c r="J71" s="292">
        <v>185</v>
      </c>
      <c r="K71" s="293">
        <f>VLOOKUP(A71,'MANO DE OBRA'!A8:D99,4,FALSE)</f>
        <v>250361.97999999998</v>
      </c>
      <c r="L71" s="50"/>
      <c r="M71" s="433">
        <v>800</v>
      </c>
      <c r="N71" s="394">
        <f>K71/M71</f>
        <v>312.95247499999999</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800</v>
      </c>
      <c r="N72" s="394">
        <f>K72/M72</f>
        <v>133.35780451800997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446.31027951800996</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45616.669941660024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9123.3339883320059</v>
      </c>
      <c r="M84" s="865"/>
      <c r="N84" s="51"/>
    </row>
    <row r="85" spans="1:14">
      <c r="B85" s="89" t="s">
        <v>973</v>
      </c>
      <c r="C85" s="90"/>
      <c r="D85" s="90"/>
      <c r="E85" s="90"/>
      <c r="F85" s="90"/>
      <c r="G85" s="90"/>
      <c r="H85" s="90"/>
      <c r="I85" s="87"/>
      <c r="J85" s="88"/>
      <c r="K85" s="303">
        <v>0.05</v>
      </c>
      <c r="L85" s="864">
        <f>N79*K85</f>
        <v>2280.8334970830015</v>
      </c>
      <c r="M85" s="865"/>
      <c r="N85" s="51"/>
    </row>
    <row r="86" spans="1:14" ht="15.75" thickBot="1">
      <c r="B86" s="91" t="s">
        <v>974</v>
      </c>
      <c r="C86" s="92"/>
      <c r="D86" s="92"/>
      <c r="E86" s="92"/>
      <c r="F86" s="92"/>
      <c r="G86" s="92"/>
      <c r="H86" s="92"/>
      <c r="I86" s="93"/>
      <c r="J86" s="94"/>
      <c r="K86" s="304">
        <v>0.05</v>
      </c>
      <c r="L86" s="866">
        <f>N79*K86</f>
        <v>2280.8334970830015</v>
      </c>
      <c r="M86" s="867"/>
      <c r="N86" s="51"/>
    </row>
    <row r="87" spans="1:14" ht="15.75" thickBot="1">
      <c r="B87" s="829" t="s">
        <v>953</v>
      </c>
      <c r="C87" s="830"/>
      <c r="D87" s="830"/>
      <c r="E87" s="830"/>
      <c r="F87" s="830"/>
      <c r="G87" s="830"/>
      <c r="H87" s="830"/>
      <c r="I87" s="830"/>
      <c r="J87" s="830"/>
      <c r="K87" s="830"/>
      <c r="L87" s="830"/>
      <c r="M87" s="831"/>
      <c r="N87" s="52">
        <f>L84+L85+L86</f>
        <v>13685.00098249801</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59301.670924158032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30"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9.25" customHeight="1" thickBot="1">
      <c r="B29" s="71" t="s">
        <v>943</v>
      </c>
      <c r="C29" s="808" t="s">
        <v>944</v>
      </c>
      <c r="D29" s="809"/>
      <c r="E29" s="809"/>
      <c r="F29" s="809"/>
      <c r="G29" s="809"/>
      <c r="H29" s="809"/>
      <c r="I29" s="809"/>
      <c r="J29" s="72"/>
      <c r="K29" s="341" t="s">
        <v>2215</v>
      </c>
      <c r="L29" s="805" t="s">
        <v>945</v>
      </c>
      <c r="M29" s="806"/>
      <c r="N29" s="71" t="s">
        <v>946</v>
      </c>
    </row>
    <row r="30" spans="1:14" ht="17.25" hidden="1" customHeight="1">
      <c r="B30" s="71" t="s">
        <v>943</v>
      </c>
      <c r="C30" s="808" t="s">
        <v>944</v>
      </c>
      <c r="D30" s="809"/>
      <c r="E30" s="809"/>
      <c r="F30" s="809"/>
      <c r="G30" s="809"/>
      <c r="H30" s="809"/>
      <c r="I30" s="809"/>
      <c r="J30" s="72"/>
      <c r="K30" s="306"/>
      <c r="L30" s="805" t="s">
        <v>945</v>
      </c>
      <c r="M30" s="806"/>
      <c r="N30" s="71" t="s">
        <v>946</v>
      </c>
    </row>
    <row r="31" spans="1:14" ht="15.75" thickBot="1">
      <c r="A31" t="s">
        <v>1845</v>
      </c>
      <c r="B31" s="80" t="s">
        <v>1728</v>
      </c>
      <c r="C31" s="81" t="s">
        <v>2191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N77*M41</f>
        <v>312.95247499999999</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312.95247499999999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485">
        <v>0.5</v>
      </c>
      <c r="L48" s="266"/>
      <c r="M48" s="401">
        <f>VLOOKUP(A48,MATERIALES!A5:D396,4,FALSE)</f>
        <v>51625</v>
      </c>
      <c r="N48" s="271">
        <f>K48*M48</f>
        <v>25812.5</v>
      </c>
    </row>
    <row r="49" spans="1:14">
      <c r="A49" s="170" t="s">
        <v>914</v>
      </c>
      <c r="B49" s="43" t="str">
        <f>VLOOKUP(A49,MATERIALES!A6:D373,3,FALSE)</f>
        <v>Árbol de 1.2 m (Paisajístico)</v>
      </c>
      <c r="C49" s="424"/>
      <c r="D49" s="424"/>
      <c r="E49" s="424"/>
      <c r="F49" s="424"/>
      <c r="G49" s="424"/>
      <c r="H49" s="424"/>
      <c r="I49" s="424"/>
      <c r="J49" s="311" t="str">
        <f>VLOOKUP(A49,MATERIALES!A5:D641,2,FALSE)</f>
        <v>u</v>
      </c>
      <c r="K49" s="485">
        <v>1</v>
      </c>
      <c r="L49" s="420"/>
      <c r="M49" s="401">
        <f>VLOOKUP(A49,MATERIALES!A6:D397,4,FALSE)</f>
        <v>3298.0297398843345</v>
      </c>
      <c r="N49" s="271">
        <f>K49*M49</f>
        <v>3298.0297398843345</v>
      </c>
    </row>
    <row r="50" spans="1:14">
      <c r="A50" s="170"/>
      <c r="B50" s="43"/>
      <c r="C50" s="424"/>
      <c r="D50" s="424"/>
      <c r="E50" s="424"/>
      <c r="F50" s="424"/>
      <c r="G50" s="424"/>
      <c r="H50" s="424"/>
      <c r="I50" s="424"/>
      <c r="J50" s="317"/>
      <c r="K50" s="485"/>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9" t="s">
        <v>953</v>
      </c>
      <c r="C55" s="830"/>
      <c r="D55" s="830"/>
      <c r="E55" s="830"/>
      <c r="F55" s="830"/>
      <c r="G55" s="830"/>
      <c r="H55" s="830"/>
      <c r="I55" s="830"/>
      <c r="J55" s="830"/>
      <c r="K55" s="830"/>
      <c r="L55" s="830"/>
      <c r="M55" s="831"/>
      <c r="N55" s="393">
        <f>SUM(N48:N54)</f>
        <v>29110.529739884336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15" t="s">
        <v>961</v>
      </c>
      <c r="M59" s="894"/>
      <c r="N59" s="76" t="s">
        <v>951</v>
      </c>
    </row>
    <row r="60" spans="1:14">
      <c r="B60" s="46"/>
      <c r="C60" s="316"/>
      <c r="D60" s="316"/>
      <c r="E60" s="316"/>
      <c r="F60" s="316"/>
      <c r="G60" s="316"/>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310"/>
      <c r="I63" s="278"/>
      <c r="J63" s="285"/>
      <c r="K63" s="278"/>
      <c r="L63" s="916"/>
      <c r="M63" s="917"/>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9"/>
      <c r="M65" s="1000"/>
      <c r="N65" s="484"/>
    </row>
    <row r="66" spans="1:15" ht="15.75" thickBot="1">
      <c r="B66" s="829" t="s">
        <v>953</v>
      </c>
      <c r="C66" s="830"/>
      <c r="D66" s="830"/>
      <c r="E66" s="830"/>
      <c r="F66" s="830"/>
      <c r="G66" s="830"/>
      <c r="H66" s="830"/>
      <c r="I66" s="830"/>
      <c r="J66" s="830"/>
      <c r="K66" s="830"/>
      <c r="L66" s="830"/>
      <c r="M66" s="831"/>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8" t="s">
        <v>963</v>
      </c>
      <c r="C70" s="869"/>
      <c r="D70" s="869"/>
      <c r="E70" s="869"/>
      <c r="F70" s="869"/>
      <c r="G70" s="869"/>
      <c r="H70" s="869"/>
      <c r="I70" s="73" t="s">
        <v>964</v>
      </c>
      <c r="J70" s="75" t="s">
        <v>1410</v>
      </c>
      <c r="K70" s="74" t="s">
        <v>966</v>
      </c>
      <c r="L70" s="870" t="s">
        <v>950</v>
      </c>
      <c r="M70" s="983"/>
      <c r="N70" s="98" t="s">
        <v>951</v>
      </c>
    </row>
    <row r="71" spans="1:15">
      <c r="A71" s="171" t="s">
        <v>6</v>
      </c>
      <c r="B71" s="49" t="str">
        <f>VLOOKUP(A71,'MANO DE OBRA'!A8:D68,3,FALSE)</f>
        <v xml:space="preserve">Obrero </v>
      </c>
      <c r="C71" s="47"/>
      <c r="D71" s="47"/>
      <c r="E71" s="47"/>
      <c r="F71" s="47"/>
      <c r="G71" s="47"/>
      <c r="H71" s="47"/>
      <c r="I71" s="291">
        <f>K71/J71*100</f>
        <v>33832.699999999997</v>
      </c>
      <c r="J71" s="292">
        <v>185</v>
      </c>
      <c r="K71" s="293">
        <f>VLOOKUP(A71,'MANO DE OBRA'!A8:D99,4,FALSE)</f>
        <v>62590.494999999995</v>
      </c>
      <c r="L71" s="50"/>
      <c r="M71" s="486">
        <v>10</v>
      </c>
      <c r="N71" s="394">
        <f>K71/M71</f>
        <v>6259.0494999999992</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1001"/>
      <c r="C76" s="1002"/>
      <c r="D76" s="1002"/>
      <c r="E76" s="1002"/>
      <c r="F76" s="1002"/>
      <c r="G76" s="1002"/>
      <c r="H76" s="1002"/>
      <c r="I76" s="169"/>
      <c r="J76" s="169"/>
      <c r="K76" s="169"/>
      <c r="L76" s="1003"/>
      <c r="M76" s="1004"/>
      <c r="N76" s="484"/>
    </row>
    <row r="77" spans="1:15" ht="15.75" thickBot="1">
      <c r="B77" s="829" t="s">
        <v>953</v>
      </c>
      <c r="C77" s="830"/>
      <c r="D77" s="830"/>
      <c r="E77" s="830"/>
      <c r="F77" s="830"/>
      <c r="G77" s="830"/>
      <c r="H77" s="830"/>
      <c r="I77" s="830"/>
      <c r="J77" s="830"/>
      <c r="K77" s="830"/>
      <c r="L77" s="830"/>
      <c r="M77" s="831"/>
      <c r="N77" s="300">
        <f>SUM(N71:N76)</f>
        <v>6259.0494999999992</v>
      </c>
    </row>
    <row r="78" spans="1:15" ht="15.75" thickBot="1">
      <c r="B78" s="33"/>
      <c r="C78" s="34"/>
      <c r="D78" s="34"/>
      <c r="E78" s="34"/>
      <c r="F78" s="34"/>
      <c r="G78" s="34"/>
      <c r="H78" s="34"/>
      <c r="I78" s="34"/>
      <c r="J78" s="34"/>
      <c r="K78" s="34"/>
      <c r="L78" s="34"/>
      <c r="M78" s="34"/>
      <c r="N78" s="35"/>
    </row>
    <row r="79" spans="1:15" ht="15.75" thickBot="1">
      <c r="B79" s="829" t="s">
        <v>967</v>
      </c>
      <c r="C79" s="830"/>
      <c r="D79" s="830"/>
      <c r="E79" s="830"/>
      <c r="F79" s="830"/>
      <c r="G79" s="830"/>
      <c r="H79" s="830"/>
      <c r="I79" s="830"/>
      <c r="J79" s="830"/>
      <c r="K79" s="830"/>
      <c r="L79" s="830"/>
      <c r="M79" s="831"/>
      <c r="N79" s="99">
        <f>N43+N55+N66+N77</f>
        <v>35682.531714884331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4" t="s">
        <v>969</v>
      </c>
      <c r="C83" s="875"/>
      <c r="D83" s="875"/>
      <c r="E83" s="875"/>
      <c r="F83" s="875"/>
      <c r="G83" s="875"/>
      <c r="H83" s="875"/>
      <c r="I83" s="313"/>
      <c r="J83" s="333"/>
      <c r="K83" s="301" t="s">
        <v>970</v>
      </c>
      <c r="L83" s="876" t="s">
        <v>971</v>
      </c>
      <c r="M83" s="877"/>
      <c r="N83" s="302"/>
    </row>
    <row r="84" spans="1:14">
      <c r="B84" s="862" t="s">
        <v>972</v>
      </c>
      <c r="C84" s="863"/>
      <c r="D84" s="863"/>
      <c r="E84" s="863"/>
      <c r="F84" s="863"/>
      <c r="G84" s="863"/>
      <c r="H84" s="863"/>
      <c r="I84" s="87"/>
      <c r="J84" s="88"/>
      <c r="K84" s="303">
        <v>0.2</v>
      </c>
      <c r="L84" s="864">
        <f>N79*K84</f>
        <v>7136.506342976867</v>
      </c>
      <c r="M84" s="865"/>
      <c r="N84" s="51"/>
    </row>
    <row r="85" spans="1:14">
      <c r="B85" s="89" t="s">
        <v>973</v>
      </c>
      <c r="C85" s="90"/>
      <c r="D85" s="90"/>
      <c r="E85" s="90"/>
      <c r="F85" s="90"/>
      <c r="G85" s="90"/>
      <c r="H85" s="90"/>
      <c r="I85" s="87"/>
      <c r="J85" s="88"/>
      <c r="K85" s="303">
        <v>0.05</v>
      </c>
      <c r="L85" s="864">
        <f>N79*K85</f>
        <v>1784.1265857442168</v>
      </c>
      <c r="M85" s="865"/>
      <c r="N85" s="51"/>
    </row>
    <row r="86" spans="1:14" ht="15.75" thickBot="1">
      <c r="B86" s="91" t="s">
        <v>974</v>
      </c>
      <c r="C86" s="92"/>
      <c r="D86" s="92"/>
      <c r="E86" s="92"/>
      <c r="F86" s="92"/>
      <c r="G86" s="92"/>
      <c r="H86" s="92"/>
      <c r="I86" s="93"/>
      <c r="J86" s="94"/>
      <c r="K86" s="304">
        <v>0.05</v>
      </c>
      <c r="L86" s="866">
        <f>N79*K86</f>
        <v>1784.1265857442168</v>
      </c>
      <c r="M86" s="867"/>
      <c r="N86" s="51"/>
    </row>
    <row r="87" spans="1:14" ht="15.75" thickBot="1">
      <c r="B87" s="829" t="s">
        <v>953</v>
      </c>
      <c r="C87" s="830"/>
      <c r="D87" s="830"/>
      <c r="E87" s="830"/>
      <c r="F87" s="830"/>
      <c r="G87" s="830"/>
      <c r="H87" s="830"/>
      <c r="I87" s="830"/>
      <c r="J87" s="830"/>
      <c r="K87" s="830"/>
      <c r="L87" s="830"/>
      <c r="M87" s="831"/>
      <c r="N87" s="52">
        <f>L84+L85+L86</f>
        <v>10704.759514465299</v>
      </c>
    </row>
    <row r="88" spans="1:14" ht="15.75" thickBot="1">
      <c r="B88" s="33"/>
      <c r="C88" s="34"/>
      <c r="D88" s="34"/>
      <c r="E88" s="34"/>
      <c r="F88" s="34"/>
      <c r="G88" s="34"/>
      <c r="H88" s="34"/>
      <c r="I88" s="34"/>
      <c r="J88" s="34"/>
      <c r="K88" s="34"/>
      <c r="L88" s="34"/>
      <c r="M88" s="34"/>
      <c r="N88" s="35"/>
    </row>
    <row r="89" spans="1:14" ht="15.75" thickBot="1">
      <c r="A89" t="s">
        <v>2016</v>
      </c>
      <c r="B89" s="829" t="s">
        <v>975</v>
      </c>
      <c r="C89" s="830"/>
      <c r="D89" s="830"/>
      <c r="E89" s="830"/>
      <c r="F89" s="830"/>
      <c r="G89" s="830"/>
      <c r="H89" s="830"/>
      <c r="I89" s="830"/>
      <c r="J89" s="830"/>
      <c r="K89" s="830"/>
      <c r="L89" s="830"/>
      <c r="M89" s="831"/>
      <c r="N89" s="187">
        <f>N79+N87</f>
        <v>46387.291229349634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73" t="s">
        <v>2218</v>
      </c>
      <c r="C106" s="974"/>
      <c r="D106" s="974"/>
      <c r="E106" s="974"/>
      <c r="F106" s="974"/>
      <c r="G106" s="974"/>
      <c r="H106" s="974"/>
      <c r="I106" s="974"/>
      <c r="J106" s="974"/>
      <c r="K106" s="974"/>
      <c r="L106" s="974"/>
      <c r="M106" s="974"/>
      <c r="N106" s="975"/>
    </row>
    <row r="107" spans="2:14" ht="15" customHeight="1">
      <c r="B107" s="973"/>
      <c r="C107" s="974"/>
      <c r="D107" s="974"/>
      <c r="E107" s="974"/>
      <c r="F107" s="974"/>
      <c r="G107" s="974"/>
      <c r="H107" s="974"/>
      <c r="I107" s="974"/>
      <c r="J107" s="974"/>
      <c r="K107" s="974"/>
      <c r="L107" s="974"/>
      <c r="M107" s="974"/>
      <c r="N107" s="975"/>
    </row>
    <row r="108" spans="2:14" ht="29.25" customHeight="1">
      <c r="B108" s="976" t="s">
        <v>2219</v>
      </c>
      <c r="C108" s="977"/>
      <c r="D108" s="977"/>
      <c r="E108" s="977"/>
      <c r="F108" s="977"/>
      <c r="G108" s="977"/>
      <c r="H108" s="977"/>
      <c r="I108" s="977"/>
      <c r="J108" s="977"/>
      <c r="K108" s="977"/>
      <c r="L108" s="977"/>
      <c r="M108" s="977"/>
      <c r="N108" s="978"/>
    </row>
    <row r="109" spans="2:14">
      <c r="B109" s="976"/>
      <c r="C109" s="977"/>
      <c r="D109" s="977"/>
      <c r="E109" s="977"/>
      <c r="F109" s="977"/>
      <c r="G109" s="977"/>
      <c r="H109" s="977"/>
      <c r="I109" s="977"/>
      <c r="J109" s="977"/>
      <c r="K109" s="977"/>
      <c r="L109" s="977"/>
      <c r="M109" s="977"/>
      <c r="N109" s="97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9"/>
      <c r="K119" s="979"/>
      <c r="L119" s="979"/>
      <c r="M119" s="979"/>
      <c r="N119" s="980"/>
    </row>
    <row r="120" spans="2:14" ht="15.75" thickBot="1">
      <c r="B120" s="418" t="s">
        <v>2221</v>
      </c>
      <c r="C120" s="419"/>
      <c r="D120" s="419"/>
      <c r="E120" s="258"/>
      <c r="F120" s="258"/>
      <c r="G120" s="258"/>
      <c r="H120" s="258"/>
      <c r="I120" s="258"/>
      <c r="J120" s="981"/>
      <c r="K120" s="981"/>
      <c r="L120" s="981"/>
      <c r="M120" s="981"/>
      <c r="N120" s="982"/>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t="17.25" hidden="1" customHeight="1" thickBot="1">
      <c r="B30" s="71" t="s">
        <v>943</v>
      </c>
      <c r="C30" s="808" t="s">
        <v>944</v>
      </c>
      <c r="D30" s="809"/>
      <c r="E30" s="809"/>
      <c r="F30" s="809"/>
      <c r="G30" s="809"/>
      <c r="H30" s="809"/>
      <c r="I30" s="809"/>
      <c r="J30" s="72"/>
      <c r="K30" s="306"/>
      <c r="L30" s="805" t="s">
        <v>945</v>
      </c>
      <c r="M30" s="806"/>
      <c r="N30" s="71" t="s">
        <v>946</v>
      </c>
    </row>
    <row r="31" spans="1:14" ht="15.75" thickBot="1">
      <c r="A31" t="s">
        <v>1845</v>
      </c>
      <c r="B31" s="80" t="s">
        <v>1729</v>
      </c>
      <c r="C31" s="81" t="s">
        <v>2192</v>
      </c>
      <c r="D31" s="82"/>
      <c r="E31" s="82"/>
      <c r="F31" s="82"/>
      <c r="G31" s="82"/>
      <c r="H31" s="82"/>
      <c r="I31" s="82"/>
      <c r="J31" s="82"/>
      <c r="K31" s="452"/>
      <c r="L31" s="305" t="s">
        <v>984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13"/>
      <c r="B36" s="878"/>
      <c r="C36" s="879"/>
      <c r="D36" s="879"/>
      <c r="E36" s="879"/>
      <c r="F36" s="879"/>
      <c r="G36" s="879"/>
      <c r="H36" s="880"/>
      <c r="I36" s="266"/>
      <c r="J36" s="267"/>
      <c r="K36" s="268"/>
      <c r="L36" s="269"/>
      <c r="M36" s="335"/>
      <c r="N36" s="271"/>
    </row>
    <row r="37" spans="1:14">
      <c r="A37" s="113"/>
      <c r="B37" s="878"/>
      <c r="C37" s="879"/>
      <c r="D37" s="879"/>
      <c r="E37" s="879"/>
      <c r="F37" s="879"/>
      <c r="G37" s="879"/>
      <c r="H37" s="880"/>
      <c r="I37" s="420"/>
      <c r="J37" s="421"/>
      <c r="K37" s="268"/>
      <c r="L37" s="334"/>
      <c r="M37" s="335"/>
      <c r="N37" s="271"/>
    </row>
    <row r="38" spans="1:14">
      <c r="B38" s="878"/>
      <c r="C38" s="879"/>
      <c r="D38" s="879"/>
      <c r="E38" s="879"/>
      <c r="F38" s="879"/>
      <c r="G38" s="879"/>
      <c r="H38" s="880"/>
      <c r="I38" s="327"/>
      <c r="J38" s="329"/>
      <c r="K38" s="268"/>
      <c r="L38" s="422"/>
      <c r="M38" s="423"/>
      <c r="N38" s="271"/>
    </row>
    <row r="39" spans="1:14">
      <c r="B39" s="878"/>
      <c r="C39" s="879"/>
      <c r="D39" s="879"/>
      <c r="E39" s="879"/>
      <c r="F39" s="879"/>
      <c r="G39" s="879"/>
      <c r="H39" s="880"/>
      <c r="I39" s="36"/>
      <c r="J39" s="37"/>
      <c r="K39" s="268"/>
      <c r="L39" s="275"/>
      <c r="M39" s="335"/>
      <c r="N39" s="271"/>
    </row>
    <row r="40" spans="1:14">
      <c r="B40" s="319"/>
      <c r="C40" s="320"/>
      <c r="D40" s="320"/>
      <c r="E40" s="320"/>
      <c r="F40" s="322"/>
      <c r="G40" s="322"/>
      <c r="H40" s="125"/>
      <c r="I40" s="36"/>
      <c r="J40" s="37"/>
      <c r="K40" s="268"/>
      <c r="L40" s="275"/>
      <c r="M40" s="276"/>
      <c r="N40" s="272"/>
    </row>
    <row r="41" spans="1:14">
      <c r="B41" s="886" t="s">
        <v>952</v>
      </c>
      <c r="C41" s="887"/>
      <c r="D41" s="887"/>
      <c r="E41" s="38"/>
      <c r="F41" s="39"/>
      <c r="G41" s="39"/>
      <c r="H41" s="40"/>
      <c r="I41" s="36"/>
      <c r="J41" s="37"/>
      <c r="K41" s="278"/>
      <c r="L41" s="275"/>
      <c r="M41" s="400">
        <v>0.05</v>
      </c>
      <c r="N41" s="343">
        <f>N76*M41</f>
        <v>104317.49166666667</v>
      </c>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393">
        <f>SUM(N36:N42)</f>
        <v>104317.49166666667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A48" s="170" t="s">
        <v>913</v>
      </c>
      <c r="B48" s="43" t="str">
        <f>VLOOKUP(A48,MATERIALES!A6:D373,3,FALSE)</f>
        <v>Árbol de 0.6 m (Protector)</v>
      </c>
      <c r="C48" s="424"/>
      <c r="D48" s="424"/>
      <c r="E48" s="424"/>
      <c r="F48" s="424"/>
      <c r="G48" s="424"/>
      <c r="H48" s="424"/>
      <c r="I48" s="424"/>
      <c r="J48" s="317" t="str">
        <f>VLOOKUP(A48,MATERIALES!A4:D640,2,FALSE)</f>
        <v>u</v>
      </c>
      <c r="K48" s="485">
        <v>1100</v>
      </c>
      <c r="L48" s="420"/>
      <c r="M48" s="401">
        <f>VLOOKUP(A48,MATERIALES!A6:D397,4,FALSE)</f>
        <v>2748.3581165702785</v>
      </c>
      <c r="N48" s="271">
        <f>K48*M48</f>
        <v>3023193.9282273063</v>
      </c>
    </row>
    <row r="49" spans="1:14">
      <c r="A49" s="170"/>
      <c r="B49" s="43"/>
      <c r="C49" s="424"/>
      <c r="D49" s="424"/>
      <c r="E49" s="424"/>
      <c r="F49" s="424"/>
      <c r="G49" s="424"/>
      <c r="H49" s="424"/>
      <c r="I49" s="424"/>
      <c r="J49" s="317"/>
      <c r="K49" s="444"/>
      <c r="L49" s="420"/>
      <c r="M49" s="401"/>
      <c r="N49" s="271"/>
    </row>
    <row r="50" spans="1:14">
      <c r="A50" s="170"/>
      <c r="B50" s="43"/>
      <c r="C50" s="424"/>
      <c r="D50" s="424"/>
      <c r="E50" s="424"/>
      <c r="F50" s="424"/>
      <c r="G50" s="424"/>
      <c r="H50" s="424"/>
      <c r="I50" s="424"/>
      <c r="J50" s="310"/>
      <c r="K50" s="396"/>
      <c r="L50" s="420"/>
      <c r="M50" s="401"/>
      <c r="N50" s="271"/>
    </row>
    <row r="51" spans="1:14">
      <c r="B51" s="319"/>
      <c r="C51" s="47"/>
      <c r="D51" s="47"/>
      <c r="E51" s="47"/>
      <c r="F51" s="47"/>
      <c r="G51" s="47"/>
      <c r="H51" s="47"/>
      <c r="I51" s="47"/>
      <c r="J51" s="287"/>
      <c r="K51" s="169"/>
      <c r="L51" s="317"/>
      <c r="M51" s="425"/>
      <c r="N51" s="272"/>
    </row>
    <row r="52" spans="1:14">
      <c r="B52" s="168"/>
      <c r="C52" s="316"/>
      <c r="D52" s="316"/>
      <c r="E52" s="316"/>
      <c r="F52" s="316"/>
      <c r="G52" s="316"/>
      <c r="H52" s="316"/>
      <c r="I52" s="316"/>
      <c r="J52" s="310"/>
      <c r="K52" s="44"/>
      <c r="L52" s="317"/>
      <c r="M52" s="425"/>
      <c r="N52" s="272"/>
    </row>
    <row r="53" spans="1:14" ht="15.75" thickBot="1">
      <c r="B53" s="477"/>
      <c r="C53" s="47"/>
      <c r="D53" s="47"/>
      <c r="E53" s="47"/>
      <c r="F53" s="47"/>
      <c r="G53" s="47"/>
      <c r="H53" s="47"/>
      <c r="I53" s="47"/>
      <c r="J53" s="287"/>
      <c r="K53" s="169"/>
      <c r="L53" s="478"/>
      <c r="M53" s="479"/>
      <c r="N53" s="480"/>
    </row>
    <row r="54" spans="1:14" ht="15.75" thickBot="1">
      <c r="B54" s="829" t="s">
        <v>953</v>
      </c>
      <c r="C54" s="830"/>
      <c r="D54" s="830"/>
      <c r="E54" s="830"/>
      <c r="F54" s="830"/>
      <c r="G54" s="830"/>
      <c r="H54" s="830"/>
      <c r="I54" s="830"/>
      <c r="J54" s="830"/>
      <c r="K54" s="830"/>
      <c r="L54" s="830"/>
      <c r="M54" s="831"/>
      <c r="N54" s="393">
        <f>SUM(N48:N53)</f>
        <v>3023193.9282273063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15" t="s">
        <v>961</v>
      </c>
      <c r="M58" s="894"/>
      <c r="N58" s="76" t="s">
        <v>951</v>
      </c>
    </row>
    <row r="59" spans="1:14">
      <c r="B59" s="46"/>
      <c r="C59" s="316"/>
      <c r="D59" s="316"/>
      <c r="E59" s="316"/>
      <c r="F59" s="316"/>
      <c r="G59" s="316"/>
      <c r="H59" s="310"/>
      <c r="I59" s="278"/>
      <c r="J59" s="285"/>
      <c r="K59" s="278"/>
      <c r="L59" s="916"/>
      <c r="M59" s="917"/>
      <c r="N59" s="286"/>
    </row>
    <row r="60" spans="1:14">
      <c r="B60" s="46"/>
      <c r="C60" s="47"/>
      <c r="D60" s="47"/>
      <c r="E60" s="47"/>
      <c r="F60" s="47"/>
      <c r="G60" s="47"/>
      <c r="H60" s="310"/>
      <c r="I60" s="278"/>
      <c r="J60" s="285"/>
      <c r="K60" s="278"/>
      <c r="L60" s="916"/>
      <c r="M60" s="917"/>
      <c r="N60" s="286"/>
    </row>
    <row r="61" spans="1:14">
      <c r="B61" s="46"/>
      <c r="C61" s="47"/>
      <c r="D61" s="47"/>
      <c r="E61" s="47"/>
      <c r="F61" s="47"/>
      <c r="G61" s="47"/>
      <c r="H61" s="310"/>
      <c r="I61" s="278"/>
      <c r="J61" s="285"/>
      <c r="K61" s="278"/>
      <c r="L61" s="916"/>
      <c r="M61" s="917"/>
      <c r="N61" s="286"/>
    </row>
    <row r="62" spans="1:14">
      <c r="B62" s="46"/>
      <c r="C62" s="47"/>
      <c r="D62" s="47"/>
      <c r="E62" s="47"/>
      <c r="F62" s="47"/>
      <c r="G62" s="47"/>
      <c r="H62" s="310"/>
      <c r="I62" s="278"/>
      <c r="J62" s="285"/>
      <c r="K62" s="278"/>
      <c r="L62" s="916"/>
      <c r="M62" s="917"/>
      <c r="N62" s="286"/>
    </row>
    <row r="63" spans="1:14">
      <c r="B63" s="46"/>
      <c r="C63" s="47"/>
      <c r="D63" s="47"/>
      <c r="E63" s="47"/>
      <c r="F63" s="47"/>
      <c r="G63" s="47"/>
      <c r="H63" s="287"/>
      <c r="I63" s="278"/>
      <c r="J63" s="278"/>
      <c r="K63" s="278"/>
      <c r="L63" s="288"/>
      <c r="M63" s="289"/>
      <c r="N63" s="290"/>
    </row>
    <row r="64" spans="1:14" ht="15.75" thickBot="1">
      <c r="B64" s="49"/>
      <c r="C64" s="47"/>
      <c r="D64" s="47"/>
      <c r="E64" s="47"/>
      <c r="F64" s="47"/>
      <c r="G64" s="47"/>
      <c r="H64" s="483"/>
      <c r="I64" s="169"/>
      <c r="J64" s="169"/>
      <c r="K64" s="169"/>
      <c r="L64" s="999"/>
      <c r="M64" s="1000"/>
      <c r="N64" s="484"/>
    </row>
    <row r="65" spans="1:15" ht="15.75" thickBot="1">
      <c r="B65" s="829" t="s">
        <v>953</v>
      </c>
      <c r="C65" s="830"/>
      <c r="D65" s="830"/>
      <c r="E65" s="830"/>
      <c r="F65" s="830"/>
      <c r="G65" s="830"/>
      <c r="H65" s="830"/>
      <c r="I65" s="830"/>
      <c r="J65" s="830"/>
      <c r="K65" s="830"/>
      <c r="L65" s="830"/>
      <c r="M65" s="831"/>
      <c r="N65" s="393"/>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8" t="s">
        <v>963</v>
      </c>
      <c r="C69" s="869"/>
      <c r="D69" s="869"/>
      <c r="E69" s="869"/>
      <c r="F69" s="869"/>
      <c r="G69" s="869"/>
      <c r="H69" s="869"/>
      <c r="I69" s="73" t="s">
        <v>964</v>
      </c>
      <c r="J69" s="75" t="s">
        <v>1410</v>
      </c>
      <c r="K69" s="74" t="s">
        <v>966</v>
      </c>
      <c r="L69" s="870" t="s">
        <v>950</v>
      </c>
      <c r="M69" s="983"/>
      <c r="N69" s="98" t="s">
        <v>951</v>
      </c>
    </row>
    <row r="70" spans="1:15">
      <c r="A70" s="171" t="s">
        <v>13</v>
      </c>
      <c r="B70" s="49" t="str">
        <f>VLOOKUP(A70,'MANO DE OBRA'!A8:D68,3,FALSE)</f>
        <v>Obrero (5)</v>
      </c>
      <c r="C70" s="47"/>
      <c r="D70" s="47"/>
      <c r="E70" s="47"/>
      <c r="F70" s="47"/>
      <c r="G70" s="47"/>
      <c r="H70" s="47"/>
      <c r="I70" s="291">
        <f>K70/J70*100</f>
        <v>169163.49999999997</v>
      </c>
      <c r="J70" s="292">
        <v>185</v>
      </c>
      <c r="K70" s="293">
        <f>VLOOKUP(A70,'MANO DE OBRA'!A8:D99,4,FALSE)</f>
        <v>312952.47499999998</v>
      </c>
      <c r="L70" s="50"/>
      <c r="M70" s="486">
        <v>0.15</v>
      </c>
      <c r="N70" s="394">
        <f>K70/M70</f>
        <v>2086349.8333333333</v>
      </c>
      <c r="O70" s="106"/>
    </row>
    <row r="71" spans="1:15">
      <c r="A71" s="171"/>
      <c r="B71" s="49"/>
      <c r="C71" s="47"/>
      <c r="D71" s="47"/>
      <c r="E71" s="47"/>
      <c r="F71" s="47"/>
      <c r="G71" s="47"/>
      <c r="H71" s="47"/>
      <c r="I71" s="291"/>
      <c r="J71" s="292"/>
      <c r="K71" s="293"/>
      <c r="L71" s="50"/>
      <c r="M71" s="433"/>
      <c r="N71" s="394"/>
    </row>
    <row r="72" spans="1:15">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1001"/>
      <c r="C75" s="1002"/>
      <c r="D75" s="1002"/>
      <c r="E75" s="1002"/>
      <c r="F75" s="1002"/>
      <c r="G75" s="1002"/>
      <c r="H75" s="1002"/>
      <c r="I75" s="169"/>
      <c r="J75" s="169"/>
      <c r="K75" s="169"/>
      <c r="L75" s="1003"/>
      <c r="M75" s="1004"/>
      <c r="N75" s="45"/>
    </row>
    <row r="76" spans="1:15" ht="15.75" thickBot="1">
      <c r="B76" s="829" t="s">
        <v>953</v>
      </c>
      <c r="C76" s="830"/>
      <c r="D76" s="830"/>
      <c r="E76" s="830"/>
      <c r="F76" s="830"/>
      <c r="G76" s="830"/>
      <c r="H76" s="830"/>
      <c r="I76" s="830"/>
      <c r="J76" s="830"/>
      <c r="K76" s="830"/>
      <c r="L76" s="830"/>
      <c r="M76" s="831"/>
      <c r="N76" s="300">
        <f>SUM(N70:N75)</f>
        <v>2086349.8333333333</v>
      </c>
    </row>
    <row r="77" spans="1:15" ht="15.75" thickBot="1">
      <c r="B77" s="33"/>
      <c r="C77" s="34"/>
      <c r="D77" s="34"/>
      <c r="E77" s="34"/>
      <c r="F77" s="34"/>
      <c r="G77" s="34"/>
      <c r="H77" s="34"/>
      <c r="I77" s="34"/>
      <c r="J77" s="34"/>
      <c r="K77" s="34"/>
      <c r="L77" s="34"/>
      <c r="M77" s="34"/>
      <c r="N77" s="35"/>
    </row>
    <row r="78" spans="1:15" ht="15.75" thickBot="1">
      <c r="B78" s="829" t="s">
        <v>967</v>
      </c>
      <c r="C78" s="830"/>
      <c r="D78" s="830"/>
      <c r="E78" s="830"/>
      <c r="F78" s="830"/>
      <c r="G78" s="830"/>
      <c r="H78" s="830"/>
      <c r="I78" s="830"/>
      <c r="J78" s="830"/>
      <c r="K78" s="830"/>
      <c r="L78" s="830"/>
      <c r="M78" s="831"/>
      <c r="N78" s="99">
        <f>N43+N54+N65+N76</f>
        <v>5213861.2532273065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1042772.2506454614</v>
      </c>
      <c r="M83" s="865"/>
      <c r="N83" s="51"/>
    </row>
    <row r="84" spans="1:14">
      <c r="B84" s="89" t="s">
        <v>973</v>
      </c>
      <c r="C84" s="90"/>
      <c r="D84" s="90"/>
      <c r="E84" s="90"/>
      <c r="F84" s="90"/>
      <c r="G84" s="90"/>
      <c r="H84" s="90"/>
      <c r="I84" s="87"/>
      <c r="J84" s="88"/>
      <c r="K84" s="303">
        <v>0.05</v>
      </c>
      <c r="L84" s="864">
        <f>N78*K84</f>
        <v>260693.06266136534</v>
      </c>
      <c r="M84" s="865"/>
      <c r="N84" s="51"/>
    </row>
    <row r="85" spans="1:14" ht="15.75" thickBot="1">
      <c r="B85" s="91" t="s">
        <v>974</v>
      </c>
      <c r="C85" s="92"/>
      <c r="D85" s="92"/>
      <c r="E85" s="92"/>
      <c r="F85" s="92"/>
      <c r="G85" s="92"/>
      <c r="H85" s="92"/>
      <c r="I85" s="93"/>
      <c r="J85" s="94"/>
      <c r="K85" s="304">
        <v>0.05</v>
      </c>
      <c r="L85" s="866">
        <f>N78*K85</f>
        <v>260693.06266136534</v>
      </c>
      <c r="M85" s="867"/>
      <c r="N85" s="51"/>
    </row>
    <row r="86" spans="1:14" ht="15.75" thickBot="1">
      <c r="B86" s="829" t="s">
        <v>953</v>
      </c>
      <c r="C86" s="830"/>
      <c r="D86" s="830"/>
      <c r="E86" s="830"/>
      <c r="F86" s="830"/>
      <c r="G86" s="830"/>
      <c r="H86" s="830"/>
      <c r="I86" s="830"/>
      <c r="J86" s="830"/>
      <c r="K86" s="830"/>
      <c r="L86" s="830"/>
      <c r="M86" s="831"/>
      <c r="N86" s="52">
        <f>L83+L84+L85</f>
        <v>1564158.375968192</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6778019.6291954983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29.25"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28.5" customHeight="1" thickBot="1">
      <c r="A31" t="s">
        <v>1845</v>
      </c>
      <c r="B31" s="107" t="s">
        <v>1166</v>
      </c>
      <c r="C31" s="1005" t="s">
        <v>2193</v>
      </c>
      <c r="D31" s="1006"/>
      <c r="E31" s="1006"/>
      <c r="F31" s="1006"/>
      <c r="G31" s="1006"/>
      <c r="H31" s="1006"/>
      <c r="I31" s="1006"/>
      <c r="J31" s="1006"/>
      <c r="K31" s="487"/>
      <c r="L31" s="457" t="s">
        <v>1730</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s="171" t="s">
        <v>373</v>
      </c>
      <c r="B36" s="878" t="str">
        <f>VLOOKUP(A36,EQUIPOS!A6:D154,3,FALSE)</f>
        <v>Volqueta 6 m3</v>
      </c>
      <c r="C36" s="879"/>
      <c r="D36" s="879"/>
      <c r="E36" s="879"/>
      <c r="F36" s="879"/>
      <c r="G36" s="879"/>
      <c r="H36" s="880"/>
      <c r="I36" s="266"/>
      <c r="J36" s="267"/>
      <c r="K36" s="268">
        <f>VLOOKUP(A36,EQUIPOS!A6:D161,4,FALSE)</f>
        <v>58265.717909248102</v>
      </c>
      <c r="L36" s="269"/>
      <c r="M36" s="454">
        <v>81</v>
      </c>
      <c r="N36" s="271">
        <f>K36/M36</f>
        <v>719.32985073145801</v>
      </c>
    </row>
    <row r="37" spans="1:14">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2"/>
    </row>
    <row r="39" spans="1:14">
      <c r="B39" s="878"/>
      <c r="C39" s="879"/>
      <c r="D39" s="879"/>
      <c r="E39" s="879"/>
      <c r="F39" s="879"/>
      <c r="G39" s="879"/>
      <c r="H39" s="880"/>
      <c r="I39" s="881"/>
      <c r="J39" s="882"/>
      <c r="K39" s="273"/>
      <c r="L39" s="883"/>
      <c r="M39" s="884"/>
      <c r="N39" s="274"/>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99">
        <f>SUM(N36:N42)</f>
        <v>719.32985073145801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11"/>
      <c r="C53" s="912"/>
      <c r="D53" s="912"/>
      <c r="E53" s="912"/>
      <c r="F53" s="912"/>
      <c r="G53" s="912"/>
      <c r="H53" s="912"/>
      <c r="I53" s="882"/>
      <c r="J53" s="42"/>
      <c r="K53" s="44"/>
      <c r="L53" s="913"/>
      <c r="M53" s="914"/>
      <c r="N53" s="45"/>
    </row>
    <row r="54" spans="2:14" ht="15.75" thickBot="1">
      <c r="B54" s="829" t="s">
        <v>953</v>
      </c>
      <c r="C54" s="830"/>
      <c r="D54" s="830"/>
      <c r="E54" s="830"/>
      <c r="F54" s="830"/>
      <c r="G54" s="830"/>
      <c r="H54" s="830"/>
      <c r="I54" s="830"/>
      <c r="J54" s="830"/>
      <c r="K54" s="830"/>
      <c r="L54" s="830"/>
      <c r="M54" s="831"/>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15" t="s">
        <v>961</v>
      </c>
      <c r="M58" s="894"/>
      <c r="N58" s="76" t="s">
        <v>951</v>
      </c>
    </row>
    <row r="59" spans="2:14">
      <c r="B59" s="46"/>
      <c r="C59" s="316"/>
      <c r="D59" s="316"/>
      <c r="E59" s="316"/>
      <c r="F59" s="316"/>
      <c r="G59" s="316"/>
      <c r="H59" s="310"/>
      <c r="I59" s="278"/>
      <c r="J59" s="285"/>
      <c r="K59" s="278"/>
      <c r="L59" s="916"/>
      <c r="M59" s="917"/>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9"/>
      <c r="M64" s="1000"/>
      <c r="N64" s="484"/>
    </row>
    <row r="65" spans="2:15" ht="15.75" thickBot="1">
      <c r="B65" s="829" t="s">
        <v>953</v>
      </c>
      <c r="C65" s="830"/>
      <c r="D65" s="830"/>
      <c r="E65" s="830"/>
      <c r="F65" s="830"/>
      <c r="G65" s="830"/>
      <c r="H65" s="830"/>
      <c r="I65" s="830"/>
      <c r="J65" s="830"/>
      <c r="K65" s="830"/>
      <c r="L65" s="830"/>
      <c r="M65" s="831"/>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1001"/>
      <c r="C75" s="1002"/>
      <c r="D75" s="1002"/>
      <c r="E75" s="1002"/>
      <c r="F75" s="1002"/>
      <c r="G75" s="1002"/>
      <c r="H75" s="1002"/>
      <c r="I75" s="169"/>
      <c r="J75" s="169"/>
      <c r="K75" s="169"/>
      <c r="L75" s="1003"/>
      <c r="M75" s="1004"/>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719.32985073145801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143.8659701462916</v>
      </c>
      <c r="M83" s="865"/>
      <c r="N83" s="51"/>
    </row>
    <row r="84" spans="1:14">
      <c r="B84" s="89" t="s">
        <v>973</v>
      </c>
      <c r="C84" s="90"/>
      <c r="D84" s="90"/>
      <c r="E84" s="90"/>
      <c r="F84" s="90"/>
      <c r="G84" s="90"/>
      <c r="H84" s="90"/>
      <c r="I84" s="87"/>
      <c r="J84" s="88"/>
      <c r="K84" s="303">
        <v>0.05</v>
      </c>
      <c r="L84" s="864">
        <f>N78*K84</f>
        <v>35.9664925365729</v>
      </c>
      <c r="M84" s="865"/>
      <c r="N84" s="51"/>
    </row>
    <row r="85" spans="1:14" ht="15.75" thickBot="1">
      <c r="B85" s="91" t="s">
        <v>974</v>
      </c>
      <c r="C85" s="92"/>
      <c r="D85" s="92"/>
      <c r="E85" s="92"/>
      <c r="F85" s="92"/>
      <c r="G85" s="92"/>
      <c r="H85" s="92"/>
      <c r="I85" s="93"/>
      <c r="J85" s="94"/>
      <c r="K85" s="304">
        <v>0.05</v>
      </c>
      <c r="L85" s="866">
        <f>N78*K85</f>
        <v>35.9664925365729</v>
      </c>
      <c r="M85" s="867"/>
      <c r="N85" s="51"/>
    </row>
    <row r="86" spans="1:14" ht="15.75" thickBot="1">
      <c r="B86" s="829" t="s">
        <v>953</v>
      </c>
      <c r="C86" s="830"/>
      <c r="D86" s="830"/>
      <c r="E86" s="830"/>
      <c r="F86" s="830"/>
      <c r="G86" s="830"/>
      <c r="H86" s="830"/>
      <c r="I86" s="830"/>
      <c r="J86" s="830"/>
      <c r="K86" s="830"/>
      <c r="L86" s="830"/>
      <c r="M86" s="831"/>
      <c r="N86" s="52">
        <f>L83+L84+L85</f>
        <v>215.7989552194374</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935.12880595089541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3"/>
      <c r="H25" s="823"/>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26" t="s">
        <v>942</v>
      </c>
      <c r="C27" s="827"/>
      <c r="D27" s="827"/>
      <c r="E27" s="827"/>
      <c r="F27" s="827"/>
      <c r="G27" s="827"/>
      <c r="H27" s="827"/>
      <c r="I27" s="827"/>
      <c r="J27" s="827"/>
      <c r="K27" s="827"/>
      <c r="L27" s="827"/>
      <c r="M27" s="827"/>
      <c r="N27" s="828"/>
    </row>
    <row r="28" spans="1:14" ht="15.75" thickBot="1">
      <c r="B28" s="33"/>
      <c r="C28" s="34"/>
      <c r="D28" s="34"/>
      <c r="E28" s="34"/>
      <c r="F28" s="34"/>
      <c r="G28" s="34"/>
      <c r="H28" s="34"/>
      <c r="I28" s="34"/>
      <c r="J28" s="34"/>
      <c r="K28" s="34"/>
      <c r="L28" s="34"/>
      <c r="M28" s="34"/>
      <c r="N28" s="35"/>
    </row>
    <row r="29" spans="1:14" ht="26.25" thickBot="1">
      <c r="B29" s="71" t="s">
        <v>943</v>
      </c>
      <c r="C29" s="808" t="s">
        <v>944</v>
      </c>
      <c r="D29" s="809"/>
      <c r="E29" s="809"/>
      <c r="F29" s="809"/>
      <c r="G29" s="809"/>
      <c r="H29" s="809"/>
      <c r="I29" s="809"/>
      <c r="J29" s="72"/>
      <c r="K29" s="341" t="s">
        <v>2215</v>
      </c>
      <c r="L29" s="805" t="s">
        <v>945</v>
      </c>
      <c r="M29" s="806"/>
      <c r="N29" s="71" t="s">
        <v>946</v>
      </c>
    </row>
    <row r="30" spans="1:14" hidden="1">
      <c r="B30" s="71" t="s">
        <v>943</v>
      </c>
      <c r="C30" s="808" t="s">
        <v>944</v>
      </c>
      <c r="D30" s="809"/>
      <c r="E30" s="809"/>
      <c r="F30" s="809"/>
      <c r="G30" s="809"/>
      <c r="H30" s="809"/>
      <c r="I30" s="809"/>
      <c r="J30" s="72"/>
      <c r="K30" s="306"/>
      <c r="L30" s="805" t="s">
        <v>945</v>
      </c>
      <c r="M30" s="806"/>
      <c r="N30" s="71" t="s">
        <v>946</v>
      </c>
    </row>
    <row r="31" spans="1:14" ht="41.25" customHeight="1" thickBot="1">
      <c r="A31" t="s">
        <v>1845</v>
      </c>
      <c r="B31" s="107" t="s">
        <v>1167</v>
      </c>
      <c r="C31" s="1005" t="s">
        <v>2196</v>
      </c>
      <c r="D31" s="1006"/>
      <c r="E31" s="1006"/>
      <c r="F31" s="1006"/>
      <c r="G31" s="1006"/>
      <c r="H31" s="1006"/>
      <c r="I31" s="1006"/>
      <c r="J31" s="1006"/>
      <c r="K31" s="487"/>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373</v>
      </c>
      <c r="B36" s="878" t="str">
        <f>VLOOKUP(A36,EQUIPOS!A6:D154,3,FALSE)</f>
        <v>Volqueta 6 m3</v>
      </c>
      <c r="C36" s="879"/>
      <c r="D36" s="879"/>
      <c r="E36" s="879"/>
      <c r="F36" s="879"/>
      <c r="G36" s="879"/>
      <c r="H36" s="880"/>
      <c r="I36" s="266"/>
      <c r="J36" s="267"/>
      <c r="K36" s="268">
        <f>VLOOKUP(A36,EQUIPOS!A6:D161,4,FALSE)</f>
        <v>58265.717909248102</v>
      </c>
      <c r="L36" s="269"/>
      <c r="M36" s="282">
        <v>66</v>
      </c>
      <c r="N36" s="271">
        <f>K36/M36</f>
        <v>882.8139077158803</v>
      </c>
    </row>
    <row r="37" spans="1:14">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2"/>
    </row>
    <row r="39" spans="1:14">
      <c r="B39" s="878"/>
      <c r="C39" s="879"/>
      <c r="D39" s="879"/>
      <c r="E39" s="879"/>
      <c r="F39" s="879"/>
      <c r="G39" s="879"/>
      <c r="H39" s="880"/>
      <c r="I39" s="881"/>
      <c r="J39" s="882"/>
      <c r="K39" s="273"/>
      <c r="L39" s="883"/>
      <c r="M39" s="884"/>
      <c r="N39" s="274"/>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99">
        <f>SUM(N36:N42)</f>
        <v>882.8139077158803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11"/>
      <c r="C53" s="912"/>
      <c r="D53" s="912"/>
      <c r="E53" s="912"/>
      <c r="F53" s="912"/>
      <c r="G53" s="912"/>
      <c r="H53" s="912"/>
      <c r="I53" s="882"/>
      <c r="J53" s="42"/>
      <c r="K53" s="44"/>
      <c r="L53" s="913"/>
      <c r="M53" s="914"/>
      <c r="N53" s="45"/>
    </row>
    <row r="54" spans="2:14" ht="15.75" thickBot="1">
      <c r="B54" s="829" t="s">
        <v>953</v>
      </c>
      <c r="C54" s="830"/>
      <c r="D54" s="830"/>
      <c r="E54" s="830"/>
      <c r="F54" s="830"/>
      <c r="G54" s="830"/>
      <c r="H54" s="830"/>
      <c r="I54" s="830"/>
      <c r="J54" s="830"/>
      <c r="K54" s="830"/>
      <c r="L54" s="830"/>
      <c r="M54" s="831"/>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15" t="s">
        <v>961</v>
      </c>
      <c r="M58" s="894"/>
      <c r="N58" s="76" t="s">
        <v>951</v>
      </c>
    </row>
    <row r="59" spans="2:14">
      <c r="B59" s="46"/>
      <c r="C59" s="316"/>
      <c r="D59" s="316"/>
      <c r="E59" s="316"/>
      <c r="F59" s="316"/>
      <c r="G59" s="316"/>
      <c r="H59" s="310"/>
      <c r="I59" s="278"/>
      <c r="J59" s="285"/>
      <c r="K59" s="278"/>
      <c r="L59" s="916"/>
      <c r="M59" s="917"/>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9"/>
      <c r="M64" s="1000"/>
      <c r="N64" s="484"/>
    </row>
    <row r="65" spans="2:15" ht="15.75" thickBot="1">
      <c r="B65" s="829" t="s">
        <v>953</v>
      </c>
      <c r="C65" s="830"/>
      <c r="D65" s="830"/>
      <c r="E65" s="830"/>
      <c r="F65" s="830"/>
      <c r="G65" s="830"/>
      <c r="H65" s="830"/>
      <c r="I65" s="830"/>
      <c r="J65" s="830"/>
      <c r="K65" s="830"/>
      <c r="L65" s="830"/>
      <c r="M65" s="831"/>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1001"/>
      <c r="C75" s="1002"/>
      <c r="D75" s="1002"/>
      <c r="E75" s="1002"/>
      <c r="F75" s="1002"/>
      <c r="G75" s="1002"/>
      <c r="H75" s="1002"/>
      <c r="I75" s="169"/>
      <c r="J75" s="169"/>
      <c r="K75" s="169"/>
      <c r="L75" s="1003"/>
      <c r="M75" s="1004"/>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882.8139077158803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176.56278154317607</v>
      </c>
      <c r="M83" s="865"/>
      <c r="N83" s="51"/>
    </row>
    <row r="84" spans="1:14">
      <c r="B84" s="89" t="s">
        <v>973</v>
      </c>
      <c r="C84" s="90"/>
      <c r="D84" s="90"/>
      <c r="E84" s="90"/>
      <c r="F84" s="90"/>
      <c r="G84" s="90"/>
      <c r="H84" s="90"/>
      <c r="I84" s="87"/>
      <c r="J84" s="88"/>
      <c r="K84" s="303">
        <v>0.05</v>
      </c>
      <c r="L84" s="864">
        <f>N78*K84</f>
        <v>44.140695385794018</v>
      </c>
      <c r="M84" s="865"/>
      <c r="N84" s="51"/>
    </row>
    <row r="85" spans="1:14" ht="15.75" thickBot="1">
      <c r="B85" s="91" t="s">
        <v>974</v>
      </c>
      <c r="C85" s="92"/>
      <c r="D85" s="92"/>
      <c r="E85" s="92"/>
      <c r="F85" s="92"/>
      <c r="G85" s="92"/>
      <c r="H85" s="92"/>
      <c r="I85" s="93"/>
      <c r="J85" s="94"/>
      <c r="K85" s="304">
        <v>0.05</v>
      </c>
      <c r="L85" s="866">
        <f>N78*K85</f>
        <v>44.140695385794018</v>
      </c>
      <c r="M85" s="867"/>
      <c r="N85" s="51"/>
    </row>
    <row r="86" spans="1:14" ht="15.75" thickBot="1">
      <c r="B86" s="829" t="s">
        <v>953</v>
      </c>
      <c r="C86" s="830"/>
      <c r="D86" s="830"/>
      <c r="E86" s="830"/>
      <c r="F86" s="830"/>
      <c r="G86" s="830"/>
      <c r="H86" s="830"/>
      <c r="I86" s="830"/>
      <c r="J86" s="830"/>
      <c r="K86" s="830"/>
      <c r="L86" s="830"/>
      <c r="M86" s="831"/>
      <c r="N86" s="52">
        <f>L83+L84+L85</f>
        <v>264.84417231476408</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1147.6580800306444</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3"/>
      <c r="C1" s="935"/>
      <c r="D1" s="936"/>
      <c r="E1" s="936"/>
      <c r="F1" s="936"/>
      <c r="G1" s="936"/>
      <c r="H1" s="936"/>
      <c r="I1" s="936"/>
      <c r="J1" s="937"/>
      <c r="K1" s="938" t="s">
        <v>933</v>
      </c>
      <c r="L1" s="940" t="s">
        <v>2198</v>
      </c>
      <c r="M1" s="941"/>
      <c r="N1" s="942"/>
    </row>
    <row r="2" spans="2:14">
      <c r="B2" s="924"/>
      <c r="C2" s="946" t="s">
        <v>934</v>
      </c>
      <c r="D2" s="947"/>
      <c r="E2" s="947"/>
      <c r="F2" s="947"/>
      <c r="G2" s="947"/>
      <c r="H2" s="947"/>
      <c r="I2" s="947"/>
      <c r="J2" s="948"/>
      <c r="K2" s="939"/>
      <c r="L2" s="943"/>
      <c r="M2" s="944"/>
      <c r="N2" s="945"/>
    </row>
    <row r="3" spans="2:14">
      <c r="B3" s="924"/>
      <c r="C3" s="946" t="s">
        <v>2199</v>
      </c>
      <c r="D3" s="947"/>
      <c r="E3" s="947"/>
      <c r="F3" s="947"/>
      <c r="G3" s="947"/>
      <c r="H3" s="947"/>
      <c r="I3" s="947"/>
      <c r="J3" s="948"/>
      <c r="K3" s="926" t="s">
        <v>935</v>
      </c>
      <c r="L3" s="950">
        <v>1</v>
      </c>
      <c r="M3" s="951"/>
      <c r="N3" s="952"/>
    </row>
    <row r="4" spans="2:14">
      <c r="B4" s="924"/>
      <c r="C4" s="946" t="s">
        <v>2200</v>
      </c>
      <c r="D4" s="947"/>
      <c r="E4" s="947"/>
      <c r="F4" s="947"/>
      <c r="G4" s="947"/>
      <c r="H4" s="947"/>
      <c r="I4" s="947"/>
      <c r="J4" s="948"/>
      <c r="K4" s="949"/>
      <c r="L4" s="953"/>
      <c r="M4" s="954"/>
      <c r="N4" s="955"/>
    </row>
    <row r="5" spans="2:14">
      <c r="B5" s="924"/>
      <c r="C5" s="946" t="s">
        <v>2201</v>
      </c>
      <c r="D5" s="947"/>
      <c r="E5" s="947"/>
      <c r="F5" s="947"/>
      <c r="G5" s="947"/>
      <c r="H5" s="947"/>
      <c r="I5" s="947"/>
      <c r="J5" s="948"/>
      <c r="K5" s="926" t="s">
        <v>936</v>
      </c>
      <c r="L5" s="928"/>
      <c r="M5" s="928" t="s">
        <v>937</v>
      </c>
      <c r="N5" s="930"/>
    </row>
    <row r="6" spans="2:14" ht="15.75" thickBot="1">
      <c r="B6" s="925"/>
      <c r="C6" s="932"/>
      <c r="D6" s="933"/>
      <c r="E6" s="933"/>
      <c r="F6" s="933"/>
      <c r="G6" s="933"/>
      <c r="H6" s="933"/>
      <c r="I6" s="933"/>
      <c r="J6" s="934"/>
      <c r="K6" s="927"/>
      <c r="L6" s="929"/>
      <c r="M6" s="929"/>
      <c r="N6" s="931"/>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20" t="s">
        <v>2205</v>
      </c>
      <c r="C10" s="921"/>
      <c r="D10" s="921"/>
      <c r="E10" s="921"/>
      <c r="F10" s="387" t="s">
        <v>2206</v>
      </c>
      <c r="G10" s="382"/>
      <c r="H10" s="388"/>
      <c r="I10" s="922" t="s">
        <v>2207</v>
      </c>
      <c r="J10" s="922"/>
      <c r="K10" s="389" t="s">
        <v>2206</v>
      </c>
      <c r="L10" s="385"/>
      <c r="M10" s="385"/>
      <c r="N10" s="386"/>
    </row>
    <row r="11" spans="2:14">
      <c r="B11" s="360" t="s">
        <v>939</v>
      </c>
      <c r="C11" s="361"/>
      <c r="D11" s="807"/>
      <c r="E11" s="807"/>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24"/>
      <c r="M12" s="824"/>
      <c r="N12" s="825"/>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22" t="s">
        <v>2222</v>
      </c>
      <c r="G25" s="822"/>
      <c r="H25" s="822"/>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1007" t="s">
        <v>942</v>
      </c>
      <c r="C27" s="1008"/>
      <c r="D27" s="1008"/>
      <c r="E27" s="1008"/>
      <c r="F27" s="1008"/>
      <c r="G27" s="1008"/>
      <c r="H27" s="1008"/>
      <c r="I27" s="1008"/>
      <c r="J27" s="1008"/>
      <c r="K27" s="1008"/>
      <c r="L27" s="1008"/>
      <c r="M27" s="1008"/>
      <c r="N27" s="1009"/>
    </row>
    <row r="28" spans="1:14" ht="15.75" thickBot="1">
      <c r="B28" s="33"/>
      <c r="C28" s="34"/>
      <c r="D28" s="34"/>
      <c r="E28" s="34"/>
      <c r="F28" s="34"/>
      <c r="G28" s="34"/>
      <c r="H28" s="34"/>
      <c r="I28" s="34"/>
      <c r="J28" s="34"/>
      <c r="K28" s="34"/>
      <c r="L28" s="34"/>
      <c r="M28" s="34"/>
      <c r="N28" s="35"/>
    </row>
    <row r="29" spans="1:14" ht="26.25" thickBot="1">
      <c r="B29" s="71" t="s">
        <v>943</v>
      </c>
      <c r="C29" s="1012" t="s">
        <v>944</v>
      </c>
      <c r="D29" s="1013"/>
      <c r="E29" s="1013"/>
      <c r="F29" s="1013"/>
      <c r="G29" s="1013"/>
      <c r="H29" s="1013"/>
      <c r="I29" s="1013"/>
      <c r="J29" s="72"/>
      <c r="K29" s="341" t="s">
        <v>2215</v>
      </c>
      <c r="L29" s="1010" t="s">
        <v>945</v>
      </c>
      <c r="M29" s="1011"/>
      <c r="N29" s="71" t="s">
        <v>946</v>
      </c>
    </row>
    <row r="30" spans="1:14" hidden="1">
      <c r="B30" s="71" t="s">
        <v>943</v>
      </c>
      <c r="C30" s="808" t="s">
        <v>944</v>
      </c>
      <c r="D30" s="809"/>
      <c r="E30" s="809"/>
      <c r="F30" s="809"/>
      <c r="G30" s="809"/>
      <c r="H30" s="809"/>
      <c r="I30" s="809"/>
      <c r="J30" s="72"/>
      <c r="K30" s="306"/>
      <c r="L30" s="805" t="s">
        <v>945</v>
      </c>
      <c r="M30" s="806"/>
      <c r="N30" s="71" t="s">
        <v>946</v>
      </c>
    </row>
    <row r="31" spans="1:14" ht="15.75" thickBot="1">
      <c r="A31" t="s">
        <v>1845</v>
      </c>
      <c r="B31" s="107" t="s">
        <v>1168</v>
      </c>
      <c r="C31" s="455" t="s">
        <v>2194</v>
      </c>
      <c r="D31" s="456"/>
      <c r="E31" s="456"/>
      <c r="F31" s="456"/>
      <c r="G31" s="456"/>
      <c r="H31" s="456"/>
      <c r="I31" s="456"/>
      <c r="J31" s="456"/>
      <c r="K31" s="458"/>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9" t="s">
        <v>944</v>
      </c>
      <c r="C35" s="900"/>
      <c r="D35" s="900"/>
      <c r="E35" s="900"/>
      <c r="F35" s="900"/>
      <c r="G35" s="900"/>
      <c r="H35" s="901"/>
      <c r="I35" s="902" t="s">
        <v>948</v>
      </c>
      <c r="J35" s="903"/>
      <c r="K35" s="69" t="s">
        <v>949</v>
      </c>
      <c r="L35" s="904" t="s">
        <v>950</v>
      </c>
      <c r="M35" s="901"/>
      <c r="N35" s="70" t="s">
        <v>951</v>
      </c>
    </row>
    <row r="36" spans="1:14">
      <c r="A36" t="s">
        <v>373</v>
      </c>
      <c r="B36" s="878" t="str">
        <f>VLOOKUP(A36,EQUIPOS!A6:D154,3,FALSE)</f>
        <v>Volqueta 6 m3</v>
      </c>
      <c r="C36" s="879"/>
      <c r="D36" s="879"/>
      <c r="E36" s="879"/>
      <c r="F36" s="879"/>
      <c r="G36" s="879"/>
      <c r="H36" s="880"/>
      <c r="I36" s="266"/>
      <c r="J36" s="267"/>
      <c r="K36" s="268">
        <f>VLOOKUP(A36,EQUIPOS!A6:D161,4,FALSE)</f>
        <v>58265.717909248102</v>
      </c>
      <c r="L36" s="269"/>
      <c r="M36" s="282">
        <v>66</v>
      </c>
      <c r="N36" s="271">
        <f>K36/M36</f>
        <v>882.8139077158803</v>
      </c>
    </row>
    <row r="37" spans="1:14">
      <c r="B37" s="878"/>
      <c r="C37" s="879"/>
      <c r="D37" s="879"/>
      <c r="E37" s="879"/>
      <c r="F37" s="879"/>
      <c r="G37" s="879"/>
      <c r="H37" s="880"/>
      <c r="I37" s="266"/>
      <c r="J37" s="267"/>
      <c r="K37" s="268"/>
      <c r="L37" s="269"/>
      <c r="M37" s="270"/>
      <c r="N37" s="271"/>
    </row>
    <row r="38" spans="1:14">
      <c r="B38" s="878"/>
      <c r="C38" s="879"/>
      <c r="D38" s="879"/>
      <c r="E38" s="879"/>
      <c r="F38" s="879"/>
      <c r="G38" s="879"/>
      <c r="H38" s="880"/>
      <c r="I38" s="266"/>
      <c r="J38" s="267"/>
      <c r="K38" s="268"/>
      <c r="L38" s="269"/>
      <c r="M38" s="270"/>
      <c r="N38" s="272"/>
    </row>
    <row r="39" spans="1:14">
      <c r="B39" s="878"/>
      <c r="C39" s="879"/>
      <c r="D39" s="879"/>
      <c r="E39" s="879"/>
      <c r="F39" s="879"/>
      <c r="G39" s="879"/>
      <c r="H39" s="880"/>
      <c r="I39" s="881"/>
      <c r="J39" s="882"/>
      <c r="K39" s="273"/>
      <c r="L39" s="883"/>
      <c r="M39" s="884"/>
      <c r="N39" s="274"/>
    </row>
    <row r="40" spans="1:14">
      <c r="B40" s="878"/>
      <c r="C40" s="879"/>
      <c r="D40" s="879"/>
      <c r="E40" s="885"/>
      <c r="F40" s="879"/>
      <c r="G40" s="879"/>
      <c r="H40" s="880"/>
      <c r="I40" s="36"/>
      <c r="J40" s="37"/>
      <c r="K40" s="273"/>
      <c r="L40" s="275"/>
      <c r="M40" s="276"/>
      <c r="N40" s="277"/>
    </row>
    <row r="41" spans="1:14">
      <c r="B41" s="886"/>
      <c r="C41" s="887"/>
      <c r="D41" s="887"/>
      <c r="E41" s="38"/>
      <c r="F41" s="39"/>
      <c r="G41" s="39"/>
      <c r="H41" s="40"/>
      <c r="I41" s="36"/>
      <c r="J41" s="37"/>
      <c r="K41" s="278"/>
      <c r="L41" s="275"/>
      <c r="M41" s="276"/>
      <c r="N41" s="343"/>
    </row>
    <row r="42" spans="1:14" ht="15.75" thickBot="1">
      <c r="B42" s="878"/>
      <c r="C42" s="879"/>
      <c r="D42" s="879"/>
      <c r="E42" s="879"/>
      <c r="F42" s="879"/>
      <c r="G42" s="879"/>
      <c r="H42" s="880"/>
      <c r="I42" s="888"/>
      <c r="J42" s="889"/>
      <c r="K42" s="41"/>
      <c r="L42" s="890"/>
      <c r="M42" s="891"/>
      <c r="N42" s="105"/>
    </row>
    <row r="43" spans="1:14" ht="15.75" thickBot="1">
      <c r="B43" s="829" t="s">
        <v>953</v>
      </c>
      <c r="C43" s="830"/>
      <c r="D43" s="830"/>
      <c r="E43" s="830"/>
      <c r="F43" s="830"/>
      <c r="G43" s="830"/>
      <c r="H43" s="830"/>
      <c r="I43" s="830"/>
      <c r="J43" s="830"/>
      <c r="K43" s="830"/>
      <c r="L43" s="830"/>
      <c r="M43" s="831"/>
      <c r="N43" s="99">
        <f>SUM(N36:N42)</f>
        <v>882.8139077158803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4" t="s">
        <v>944</v>
      </c>
      <c r="C47" s="875"/>
      <c r="D47" s="875"/>
      <c r="E47" s="875"/>
      <c r="F47" s="875"/>
      <c r="G47" s="875"/>
      <c r="H47" s="875"/>
      <c r="I47" s="909"/>
      <c r="J47" s="314" t="s">
        <v>945</v>
      </c>
      <c r="K47" s="85" t="s">
        <v>946</v>
      </c>
      <c r="L47" s="910" t="s">
        <v>955</v>
      </c>
      <c r="M47" s="909"/>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11"/>
      <c r="C53" s="912"/>
      <c r="D53" s="912"/>
      <c r="E53" s="912"/>
      <c r="F53" s="912"/>
      <c r="G53" s="912"/>
      <c r="H53" s="912"/>
      <c r="I53" s="882"/>
      <c r="J53" s="42"/>
      <c r="K53" s="44"/>
      <c r="L53" s="913"/>
      <c r="M53" s="914"/>
      <c r="N53" s="45"/>
    </row>
    <row r="54" spans="2:14" ht="15.75" thickBot="1">
      <c r="B54" s="829" t="s">
        <v>953</v>
      </c>
      <c r="C54" s="830"/>
      <c r="D54" s="830"/>
      <c r="E54" s="830"/>
      <c r="F54" s="830"/>
      <c r="G54" s="830"/>
      <c r="H54" s="830"/>
      <c r="I54" s="830"/>
      <c r="J54" s="830"/>
      <c r="K54" s="830"/>
      <c r="L54" s="830"/>
      <c r="M54" s="831"/>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15" t="s">
        <v>961</v>
      </c>
      <c r="M58" s="894"/>
      <c r="N58" s="76" t="s">
        <v>951</v>
      </c>
    </row>
    <row r="59" spans="2:14">
      <c r="B59" s="46"/>
      <c r="C59" s="316"/>
      <c r="D59" s="316"/>
      <c r="E59" s="316"/>
      <c r="F59" s="316"/>
      <c r="G59" s="316"/>
      <c r="H59" s="310"/>
      <c r="I59" s="278"/>
      <c r="J59" s="285"/>
      <c r="K59" s="278"/>
      <c r="L59" s="916"/>
      <c r="M59" s="917"/>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9"/>
      <c r="M64" s="1000"/>
      <c r="N64" s="484"/>
    </row>
    <row r="65" spans="2:15" ht="15.75" thickBot="1">
      <c r="B65" s="829" t="s">
        <v>953</v>
      </c>
      <c r="C65" s="830"/>
      <c r="D65" s="830"/>
      <c r="E65" s="830"/>
      <c r="F65" s="830"/>
      <c r="G65" s="830"/>
      <c r="H65" s="830"/>
      <c r="I65" s="830"/>
      <c r="J65" s="830"/>
      <c r="K65" s="830"/>
      <c r="L65" s="830"/>
      <c r="M65" s="831"/>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8" t="s">
        <v>963</v>
      </c>
      <c r="C69" s="869"/>
      <c r="D69" s="869"/>
      <c r="E69" s="869"/>
      <c r="F69" s="869"/>
      <c r="G69" s="869"/>
      <c r="H69" s="869"/>
      <c r="I69" s="73" t="s">
        <v>964</v>
      </c>
      <c r="J69" s="75" t="s">
        <v>1410</v>
      </c>
      <c r="K69" s="74" t="s">
        <v>966</v>
      </c>
      <c r="L69" s="870" t="s">
        <v>950</v>
      </c>
      <c r="M69" s="871"/>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1001"/>
      <c r="C75" s="1002"/>
      <c r="D75" s="1002"/>
      <c r="E75" s="1002"/>
      <c r="F75" s="1002"/>
      <c r="G75" s="1002"/>
      <c r="H75" s="1002"/>
      <c r="I75" s="169"/>
      <c r="J75" s="169"/>
      <c r="K75" s="169"/>
      <c r="L75" s="1003"/>
      <c r="M75" s="1004"/>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9" t="s">
        <v>967</v>
      </c>
      <c r="C78" s="830"/>
      <c r="D78" s="830"/>
      <c r="E78" s="830"/>
      <c r="F78" s="830"/>
      <c r="G78" s="830"/>
      <c r="H78" s="830"/>
      <c r="I78" s="830"/>
      <c r="J78" s="830"/>
      <c r="K78" s="830"/>
      <c r="L78" s="830"/>
      <c r="M78" s="831"/>
      <c r="N78" s="99">
        <f>N43+N54+N65+N76</f>
        <v>882.8139077158803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4" t="s">
        <v>969</v>
      </c>
      <c r="C82" s="875"/>
      <c r="D82" s="875"/>
      <c r="E82" s="875"/>
      <c r="F82" s="875"/>
      <c r="G82" s="875"/>
      <c r="H82" s="875"/>
      <c r="I82" s="313"/>
      <c r="J82" s="333"/>
      <c r="K82" s="301" t="s">
        <v>970</v>
      </c>
      <c r="L82" s="876" t="s">
        <v>971</v>
      </c>
      <c r="M82" s="877"/>
      <c r="N82" s="302"/>
    </row>
    <row r="83" spans="1:14">
      <c r="B83" s="862" t="s">
        <v>972</v>
      </c>
      <c r="C83" s="863"/>
      <c r="D83" s="863"/>
      <c r="E83" s="863"/>
      <c r="F83" s="863"/>
      <c r="G83" s="863"/>
      <c r="H83" s="863"/>
      <c r="I83" s="87"/>
      <c r="J83" s="88"/>
      <c r="K83" s="303">
        <v>0.2</v>
      </c>
      <c r="L83" s="864">
        <f>N78*K83</f>
        <v>176.56278154317607</v>
      </c>
      <c r="M83" s="865"/>
      <c r="N83" s="51"/>
    </row>
    <row r="84" spans="1:14">
      <c r="B84" s="89" t="s">
        <v>973</v>
      </c>
      <c r="C84" s="90"/>
      <c r="D84" s="90"/>
      <c r="E84" s="90"/>
      <c r="F84" s="90"/>
      <c r="G84" s="90"/>
      <c r="H84" s="90"/>
      <c r="I84" s="87"/>
      <c r="J84" s="88"/>
      <c r="K84" s="303">
        <v>0.05</v>
      </c>
      <c r="L84" s="864">
        <f>N78*K84</f>
        <v>44.140695385794018</v>
      </c>
      <c r="M84" s="865"/>
      <c r="N84" s="51"/>
    </row>
    <row r="85" spans="1:14" ht="15.75" thickBot="1">
      <c r="B85" s="91" t="s">
        <v>974</v>
      </c>
      <c r="C85" s="92"/>
      <c r="D85" s="92"/>
      <c r="E85" s="92"/>
      <c r="F85" s="92"/>
      <c r="G85" s="92"/>
      <c r="H85" s="92"/>
      <c r="I85" s="93"/>
      <c r="J85" s="94"/>
      <c r="K85" s="304">
        <v>0.05</v>
      </c>
      <c r="L85" s="866">
        <f>N78*K85</f>
        <v>44.140695385794018</v>
      </c>
      <c r="M85" s="867"/>
      <c r="N85" s="51"/>
    </row>
    <row r="86" spans="1:14" ht="15.75" thickBot="1">
      <c r="B86" s="829" t="s">
        <v>953</v>
      </c>
      <c r="C86" s="830"/>
      <c r="D86" s="830"/>
      <c r="E86" s="830"/>
      <c r="F86" s="830"/>
      <c r="G86" s="830"/>
      <c r="H86" s="830"/>
      <c r="I86" s="830"/>
      <c r="J86" s="830"/>
      <c r="K86" s="830"/>
      <c r="L86" s="830"/>
      <c r="M86" s="831"/>
      <c r="N86" s="52">
        <f>L83+L84+L85</f>
        <v>264.84417231476408</v>
      </c>
    </row>
    <row r="87" spans="1:14" ht="15.75" thickBot="1">
      <c r="B87" s="33"/>
      <c r="C87" s="34"/>
      <c r="D87" s="34"/>
      <c r="E87" s="34"/>
      <c r="F87" s="34"/>
      <c r="G87" s="34"/>
      <c r="H87" s="34"/>
      <c r="I87" s="34"/>
      <c r="J87" s="34"/>
      <c r="K87" s="34"/>
      <c r="L87" s="34"/>
      <c r="M87" s="34"/>
      <c r="N87" s="35"/>
    </row>
    <row r="88" spans="1:14" ht="15.75" thickBot="1">
      <c r="A88" t="s">
        <v>2016</v>
      </c>
      <c r="B88" s="829" t="s">
        <v>975</v>
      </c>
      <c r="C88" s="830"/>
      <c r="D88" s="830"/>
      <c r="E88" s="830"/>
      <c r="F88" s="830"/>
      <c r="G88" s="830"/>
      <c r="H88" s="830"/>
      <c r="I88" s="830"/>
      <c r="J88" s="830"/>
      <c r="K88" s="830"/>
      <c r="L88" s="830"/>
      <c r="M88" s="831"/>
      <c r="N88" s="187">
        <f>N78+N86</f>
        <v>1147.6580800306444</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73" t="s">
        <v>2218</v>
      </c>
      <c r="C105" s="974"/>
      <c r="D105" s="974"/>
      <c r="E105" s="974"/>
      <c r="F105" s="974"/>
      <c r="G105" s="974"/>
      <c r="H105" s="974"/>
      <c r="I105" s="974"/>
      <c r="J105" s="974"/>
      <c r="K105" s="974"/>
      <c r="L105" s="974"/>
      <c r="M105" s="974"/>
      <c r="N105" s="975"/>
    </row>
    <row r="106" spans="2:14" ht="15" customHeight="1">
      <c r="B106" s="973"/>
      <c r="C106" s="974"/>
      <c r="D106" s="974"/>
      <c r="E106" s="974"/>
      <c r="F106" s="974"/>
      <c r="G106" s="974"/>
      <c r="H106" s="974"/>
      <c r="I106" s="974"/>
      <c r="J106" s="974"/>
      <c r="K106" s="974"/>
      <c r="L106" s="974"/>
      <c r="M106" s="974"/>
      <c r="N106" s="975"/>
    </row>
    <row r="107" spans="2:14" ht="30" customHeight="1">
      <c r="B107" s="976" t="s">
        <v>2219</v>
      </c>
      <c r="C107" s="977"/>
      <c r="D107" s="977"/>
      <c r="E107" s="977"/>
      <c r="F107" s="977"/>
      <c r="G107" s="977"/>
      <c r="H107" s="977"/>
      <c r="I107" s="977"/>
      <c r="J107" s="977"/>
      <c r="K107" s="977"/>
      <c r="L107" s="977"/>
      <c r="M107" s="977"/>
      <c r="N107" s="978"/>
    </row>
    <row r="108" spans="2:14">
      <c r="B108" s="976"/>
      <c r="C108" s="977"/>
      <c r="D108" s="977"/>
      <c r="E108" s="977"/>
      <c r="F108" s="977"/>
      <c r="G108" s="977"/>
      <c r="H108" s="977"/>
      <c r="I108" s="977"/>
      <c r="J108" s="977"/>
      <c r="K108" s="977"/>
      <c r="L108" s="977"/>
      <c r="M108" s="977"/>
      <c r="N108" s="97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9"/>
      <c r="K118" s="979"/>
      <c r="L118" s="979"/>
      <c r="M118" s="979"/>
      <c r="N118" s="980"/>
    </row>
    <row r="119" spans="2:14" ht="15.75" thickBot="1">
      <c r="B119" s="418" t="s">
        <v>2221</v>
      </c>
      <c r="C119" s="419"/>
      <c r="D119" s="419"/>
      <c r="E119" s="258"/>
      <c r="F119" s="258"/>
      <c r="G119" s="258"/>
      <c r="H119" s="258"/>
      <c r="I119" s="258"/>
      <c r="J119" s="981"/>
      <c r="K119" s="981"/>
      <c r="L119" s="981"/>
      <c r="M119" s="981"/>
      <c r="N119" s="982"/>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1F937F46-05C9-4298-B8C8-0F7CAB4D09A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E9A524F-4548-4210-80F9-FE24DB7BFD95}">
  <ds:schemaRefs>
    <ds:schemaRef ds:uri="http://schemas.microsoft.com/sharepoint/v3/contenttype/forms"/>
  </ds:schemaRefs>
</ds:datastoreItem>
</file>

<file path=customXml/itemProps3.xml><?xml version="1.0" encoding="utf-8"?>
<ds:datastoreItem xmlns:ds="http://schemas.openxmlformats.org/officeDocument/2006/customXml" ds:itemID="{855F8C18-7FCC-4BDC-887D-A16ECCF8EC38}">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2021-08-10T20:21:03Z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