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EC4363A3-D9B7-46CD-8237-E1555BFA4D12}" xr6:coauthVersionLast="45" xr6:coauthVersionMax="47" xr10:uidLastSave="{00000000-0000-0000-0000-000000000000}"/>
  <bookViews>
    <workbookView xWindow="2340" yWindow="2340"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9" i="2" l="1"/>
  <c r="D67" i="2"/>
  <c r="D64" i="2"/>
  <c r="D39" i="2" s="1"/>
  <c r="D51" i="2"/>
  <c r="D52" i="2" s="1"/>
  <c r="D47" i="2"/>
  <c r="D46" i="2"/>
  <c r="D45" i="2"/>
  <c r="D37" i="2" l="1"/>
  <c r="D29" i="2"/>
  <c r="D32" i="2"/>
  <c r="D33" i="2"/>
  <c r="D36" i="2"/>
  <c r="D34" i="2"/>
  <c r="D38" i="2"/>
  <c r="D31" i="2"/>
  <c r="D35"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N77" i="329" s="1"/>
  <c r="N4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82" l="1"/>
  <c r="N41" i="82" s="1"/>
  <c r="N76" i="88"/>
  <c r="N41" i="88" s="1"/>
  <c r="N76" i="94"/>
  <c r="N41" i="94" s="1"/>
  <c r="N76" i="105"/>
  <c r="N41" i="105" s="1"/>
  <c r="N76" i="108"/>
  <c r="N41" i="108" s="1"/>
  <c r="N77" i="259"/>
  <c r="N41" i="259" s="1"/>
  <c r="N77" i="308"/>
  <c r="N41" i="308" s="1"/>
  <c r="N77" i="323"/>
  <c r="N79" i="323" s="1"/>
  <c r="L85" i="323" s="1"/>
  <c r="N76" i="56"/>
  <c r="N42" i="56" s="1"/>
  <c r="N43" i="56" s="1"/>
  <c r="N76" i="67"/>
  <c r="N41" i="67" s="1"/>
  <c r="N76" i="68"/>
  <c r="N41" i="68" s="1"/>
  <c r="N75" i="75"/>
  <c r="N41" i="75" s="1"/>
  <c r="N76" i="80"/>
  <c r="N41" i="80" s="1"/>
  <c r="N43" i="80" s="1"/>
  <c r="N76" i="84"/>
  <c r="N41" i="84" s="1"/>
  <c r="N76" i="86"/>
  <c r="N41" i="86" s="1"/>
  <c r="N43" i="86" s="1"/>
  <c r="N76" i="90"/>
  <c r="N41" i="90" s="1"/>
  <c r="N43" i="90" s="1"/>
  <c r="N76" i="102"/>
  <c r="N41" i="102" s="1"/>
  <c r="N77" i="328"/>
  <c r="N41" i="328" s="1"/>
  <c r="N43" i="328" s="1"/>
  <c r="N80" i="164"/>
  <c r="N46" i="164" s="1"/>
  <c r="N81" i="170"/>
  <c r="N47" i="170" s="1"/>
  <c r="N49" i="170" s="1"/>
  <c r="N81" i="176"/>
  <c r="N47" i="176" s="1"/>
  <c r="N49" i="176" s="1"/>
  <c r="N81" i="171"/>
  <c r="N47" i="171" s="1"/>
  <c r="N49" i="171" s="1"/>
  <c r="N81" i="178"/>
  <c r="N47" i="178" s="1"/>
  <c r="N49" i="178" s="1"/>
  <c r="N80" i="179"/>
  <c r="N46" i="179" s="1"/>
  <c r="N48" i="179" s="1"/>
  <c r="N80" i="180"/>
  <c r="N46" i="180" s="1"/>
  <c r="N80" i="177"/>
  <c r="N46" i="177" s="1"/>
  <c r="N80" i="181"/>
  <c r="N46" i="181" s="1"/>
  <c r="N80" i="183"/>
  <c r="N46" i="183" s="1"/>
  <c r="N80" i="184"/>
  <c r="N46" i="184" s="1"/>
  <c r="N48" i="184" s="1"/>
  <c r="N81" i="185"/>
  <c r="N47" i="185" s="1"/>
  <c r="N49" i="185" s="1"/>
  <c r="N77" i="233"/>
  <c r="N41" i="233" s="1"/>
  <c r="N43" i="233" s="1"/>
  <c r="N76" i="26"/>
  <c r="N42" i="26" s="1"/>
  <c r="N43" i="26" s="1"/>
  <c r="N79" i="50"/>
  <c r="N42" i="50" s="1"/>
  <c r="N83" i="279"/>
  <c r="N46" i="279" s="1"/>
  <c r="N48" i="279" s="1"/>
  <c r="N77" i="333"/>
  <c r="N41" i="333" s="1"/>
  <c r="N77" i="337"/>
  <c r="N41" i="337" s="1"/>
  <c r="N43" i="337" s="1"/>
  <c r="N61" i="221"/>
  <c r="N43" i="31"/>
  <c r="N81" i="186"/>
  <c r="N47" i="186" s="1"/>
  <c r="N49" i="186" s="1"/>
  <c r="N80" i="188"/>
  <c r="N46" i="188" s="1"/>
  <c r="N48" i="188" s="1"/>
  <c r="N81" i="187"/>
  <c r="N47" i="187" s="1"/>
  <c r="N76" i="231"/>
  <c r="N40" i="231" s="1"/>
  <c r="N76" i="243"/>
  <c r="N40" i="243" s="1"/>
  <c r="N81" i="267"/>
  <c r="N41" i="267" s="1"/>
  <c r="N43" i="267" s="1"/>
  <c r="N75" i="302"/>
  <c r="N41" i="302" s="1"/>
  <c r="N43" i="302" s="1"/>
  <c r="N77" i="362"/>
  <c r="N41" i="362" s="1"/>
  <c r="N43" i="362" s="1"/>
  <c r="N83" i="165"/>
  <c r="N49" i="165" s="1"/>
  <c r="N51" i="165" s="1"/>
  <c r="N76" i="65"/>
  <c r="N41" i="65" s="1"/>
  <c r="N43" i="65" s="1"/>
  <c r="N78" i="65" s="1"/>
  <c r="L85" i="65" s="1"/>
  <c r="N76" i="92"/>
  <c r="N41" i="92" s="1"/>
  <c r="N76" i="96"/>
  <c r="N41" i="96" s="1"/>
  <c r="N76" i="98"/>
  <c r="N41" i="98" s="1"/>
  <c r="N76" i="101"/>
  <c r="N41" i="101" s="1"/>
  <c r="N76" i="107"/>
  <c r="N41" i="107" s="1"/>
  <c r="N75" i="133"/>
  <c r="N41" i="133" s="1"/>
  <c r="N43" i="133" s="1"/>
  <c r="N76" i="134"/>
  <c r="N41" i="134" s="1"/>
  <c r="N43" i="134" s="1"/>
  <c r="N76" i="135"/>
  <c r="N41" i="135" s="1"/>
  <c r="N43" i="135" s="1"/>
  <c r="N76" i="136"/>
  <c r="N41" i="136" s="1"/>
  <c r="N76" i="137"/>
  <c r="N41" i="137" s="1"/>
  <c r="N76" i="146"/>
  <c r="N41" i="146" s="1"/>
  <c r="N76" i="144"/>
  <c r="N41" i="144" s="1"/>
  <c r="N43" i="144" s="1"/>
  <c r="N84" i="220"/>
  <c r="N46" i="220" s="1"/>
  <c r="N48" i="220" s="1"/>
  <c r="N83" i="221"/>
  <c r="N46" i="221" s="1"/>
  <c r="N48" i="221" s="1"/>
  <c r="N72" i="227"/>
  <c r="N41" i="227" s="1"/>
  <c r="N43" i="227" s="1"/>
  <c r="N76" i="242"/>
  <c r="N40" i="242" s="1"/>
  <c r="N42" i="242" s="1"/>
  <c r="N78" i="273"/>
  <c r="N41" i="273" s="1"/>
  <c r="N81" i="282"/>
  <c r="N44" i="282" s="1"/>
  <c r="N75" i="289"/>
  <c r="N41" i="289" s="1"/>
  <c r="N43" i="289" s="1"/>
  <c r="N75" i="293"/>
  <c r="N41" i="293" s="1"/>
  <c r="N43" i="293" s="1"/>
  <c r="N77" i="295"/>
  <c r="N41" i="295" s="1"/>
  <c r="N43" i="295" s="1"/>
  <c r="N75" i="325"/>
  <c r="N41" i="325" s="1"/>
  <c r="N77" i="193"/>
  <c r="N43" i="193" s="1"/>
  <c r="N45" i="193" s="1"/>
  <c r="N87" i="246"/>
  <c r="N45" i="246" s="1"/>
  <c r="N47" i="246" s="1"/>
  <c r="N77" i="250"/>
  <c r="N41" i="250" s="1"/>
  <c r="N91" i="260"/>
  <c r="N47" i="260" s="1"/>
  <c r="N81" i="280"/>
  <c r="N44" i="280" s="1"/>
  <c r="N53" i="325"/>
  <c r="N76" i="19"/>
  <c r="N42" i="19" s="1"/>
  <c r="N43" i="22"/>
  <c r="N76" i="24"/>
  <c r="N42" i="24" s="1"/>
  <c r="N43" i="24" s="1"/>
  <c r="N76" i="25"/>
  <c r="N42" i="25" s="1"/>
  <c r="N43" i="25" s="1"/>
  <c r="N43" i="50"/>
  <c r="N76" i="61"/>
  <c r="N42" i="61" s="1"/>
  <c r="N76" i="64"/>
  <c r="N41" i="64" s="1"/>
  <c r="N43" i="64" s="1"/>
  <c r="N75" i="72"/>
  <c r="N41" i="72" s="1"/>
  <c r="N43" i="72" s="1"/>
  <c r="N77" i="72" s="1"/>
  <c r="L84" i="72" s="1"/>
  <c r="N75" i="74"/>
  <c r="N41" i="74" s="1"/>
  <c r="N43" i="74" s="1"/>
  <c r="N77" i="74" s="1"/>
  <c r="L84" i="74" s="1"/>
  <c r="N76" i="79"/>
  <c r="N41" i="79" s="1"/>
  <c r="N43" i="79" s="1"/>
  <c r="N76" i="81"/>
  <c r="N41" i="81" s="1"/>
  <c r="N43" i="81" s="1"/>
  <c r="N76" i="83"/>
  <c r="N41" i="83" s="1"/>
  <c r="N43" i="83" s="1"/>
  <c r="N76" i="85"/>
  <c r="N41" i="85" s="1"/>
  <c r="N76" i="87"/>
  <c r="N41" i="87" s="1"/>
  <c r="N76" i="89"/>
  <c r="N41" i="89" s="1"/>
  <c r="N76" i="91"/>
  <c r="N41" i="91" s="1"/>
  <c r="N43" i="91" s="1"/>
  <c r="N76" i="100"/>
  <c r="N41" i="100" s="1"/>
  <c r="N43" i="100" s="1"/>
  <c r="N76" i="106"/>
  <c r="N41" i="106" s="1"/>
  <c r="N43" i="106" s="1"/>
  <c r="N80" i="160"/>
  <c r="N46" i="160" s="1"/>
  <c r="N48" i="160" s="1"/>
  <c r="N78" i="232"/>
  <c r="N41" i="232" s="1"/>
  <c r="N43" i="232" s="1"/>
  <c r="N76" i="234"/>
  <c r="N40" i="234" s="1"/>
  <c r="N79" i="244"/>
  <c r="N45" i="244" s="1"/>
  <c r="N77" i="254"/>
  <c r="N41" i="254" s="1"/>
  <c r="N81" i="266"/>
  <c r="N41" i="266" s="1"/>
  <c r="N78" i="272"/>
  <c r="N41" i="272" s="1"/>
  <c r="N43" i="272" s="1"/>
  <c r="N75" i="290"/>
  <c r="N41" i="290" s="1"/>
  <c r="N43" i="290" s="1"/>
  <c r="N77" i="294"/>
  <c r="N41" i="294" s="1"/>
  <c r="N43" i="294" s="1"/>
  <c r="N75" i="299"/>
  <c r="N41" i="299" s="1"/>
  <c r="N43" i="299" s="1"/>
  <c r="N77" i="321"/>
  <c r="N77" i="342"/>
  <c r="N41" i="342" s="1"/>
  <c r="N77" i="347"/>
  <c r="N41" i="347" s="1"/>
  <c r="N43" i="347" s="1"/>
  <c r="N77" i="364"/>
  <c r="N41" i="364" s="1"/>
  <c r="N76" i="63"/>
  <c r="N41" i="63" s="1"/>
  <c r="N43" i="63" s="1"/>
  <c r="N76" i="95"/>
  <c r="N41" i="95" s="1"/>
  <c r="N43" i="95" s="1"/>
  <c r="N76" i="97"/>
  <c r="N41" i="97" s="1"/>
  <c r="N43" i="97" s="1"/>
  <c r="N76" i="99"/>
  <c r="N41" i="99" s="1"/>
  <c r="N43" i="99" s="1"/>
  <c r="N76" i="103"/>
  <c r="N41" i="103" s="1"/>
  <c r="N81" i="154"/>
  <c r="N47" i="154" s="1"/>
  <c r="N73" i="229"/>
  <c r="N40" i="229" s="1"/>
  <c r="N77" i="258"/>
  <c r="N41" i="258" s="1"/>
  <c r="N43" i="258" s="1"/>
  <c r="N77" i="262"/>
  <c r="N41" i="262" s="1"/>
  <c r="N78" i="270"/>
  <c r="N41" i="270" s="1"/>
  <c r="N78" i="271"/>
  <c r="N41" i="271" s="1"/>
  <c r="N43" i="271" s="1"/>
  <c r="N75" i="286"/>
  <c r="N41" i="286" s="1"/>
  <c r="N43" i="286" s="1"/>
  <c r="N75" i="291"/>
  <c r="N41" i="291" s="1"/>
  <c r="N43" i="291" s="1"/>
  <c r="N77" i="334"/>
  <c r="N41" i="334" s="1"/>
  <c r="N77" i="348"/>
  <c r="N41" i="348" s="1"/>
  <c r="N43" i="348" s="1"/>
  <c r="N77" i="354"/>
  <c r="N41" i="354" s="1"/>
  <c r="N43" i="354" s="1"/>
  <c r="N77" i="363"/>
  <c r="N41" i="363" s="1"/>
  <c r="N77" i="365"/>
  <c r="N41" i="365" s="1"/>
  <c r="N43" i="365" s="1"/>
  <c r="N75" i="283"/>
  <c r="N41" i="283" s="1"/>
  <c r="N43" i="283" s="1"/>
  <c r="N75" i="292"/>
  <c r="N41" i="292" s="1"/>
  <c r="N43" i="292" s="1"/>
  <c r="N43" i="306"/>
  <c r="N43" i="29"/>
  <c r="N43" i="236"/>
  <c r="N43" i="238"/>
  <c r="N43" i="27"/>
  <c r="N43" i="30"/>
  <c r="N43" i="235"/>
  <c r="L84" i="11"/>
  <c r="L57" i="227"/>
  <c r="L61" i="150"/>
  <c r="N61" i="150" s="1"/>
  <c r="L64" i="188"/>
  <c r="N64" i="188" s="1"/>
  <c r="L58" i="75"/>
  <c r="N58" i="75" s="1"/>
  <c r="N64" i="75" s="1"/>
  <c r="L65" i="155"/>
  <c r="N65" i="155" s="1"/>
  <c r="L65" i="186"/>
  <c r="N65" i="186" s="1"/>
  <c r="L65" i="187"/>
  <c r="N65" i="187" s="1"/>
  <c r="L65" i="154"/>
  <c r="N65" i="154" s="1"/>
  <c r="L65" i="170"/>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43" i="297"/>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76" i="18"/>
  <c r="N42" i="18" s="1"/>
  <c r="N43" i="18" s="1"/>
  <c r="N78" i="18" s="1"/>
  <c r="L84" i="18" s="1"/>
  <c r="N43" i="23"/>
  <c r="I70" i="21"/>
  <c r="I71" i="21"/>
  <c r="I70" i="25"/>
  <c r="I71" i="25"/>
  <c r="I70" i="41"/>
  <c r="I70" i="43"/>
  <c r="N43" i="47"/>
  <c r="N78" i="47" s="1"/>
  <c r="L84" i="47" s="1"/>
  <c r="I70" i="47"/>
  <c r="I70" i="52"/>
  <c r="I70" i="64"/>
  <c r="I71" i="64"/>
  <c r="I70" i="65"/>
  <c r="I71" i="65"/>
  <c r="N43" i="67"/>
  <c r="N78" i="67" s="1"/>
  <c r="L84" i="67" s="1"/>
  <c r="I70" i="67"/>
  <c r="I71" i="67"/>
  <c r="N43" i="68"/>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43" i="342"/>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43" i="19"/>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N81" i="50" s="1"/>
  <c r="L87" i="50" s="1"/>
  <c r="I70" i="80"/>
  <c r="I71" i="80"/>
  <c r="I70" i="84"/>
  <c r="I71" i="84"/>
  <c r="I70" i="86"/>
  <c r="I71" i="86"/>
  <c r="I70" i="90"/>
  <c r="I71" i="90"/>
  <c r="N43" i="92"/>
  <c r="N43" i="94"/>
  <c r="N43" i="96"/>
  <c r="I70" i="96"/>
  <c r="I71" i="96"/>
  <c r="N43" i="102"/>
  <c r="I70" i="106"/>
  <c r="I71" i="106"/>
  <c r="I70" i="107"/>
  <c r="I71" i="107"/>
  <c r="I70" i="108"/>
  <c r="I71" i="108"/>
  <c r="N43" i="136"/>
  <c r="I69" i="149"/>
  <c r="I70" i="149"/>
  <c r="I70" i="148"/>
  <c r="I71" i="148"/>
  <c r="I69" i="145"/>
  <c r="I70" i="145"/>
  <c r="I69" i="144"/>
  <c r="I70" i="144"/>
  <c r="N49" i="154"/>
  <c r="I75" i="154"/>
  <c r="I76" i="154"/>
  <c r="I77" i="154"/>
  <c r="N77" i="157"/>
  <c r="N81" i="157" s="1"/>
  <c r="N47" i="157" s="1"/>
  <c r="N49" i="157" s="1"/>
  <c r="I77" i="157"/>
  <c r="N48" i="177"/>
  <c r="N75" i="182"/>
  <c r="I75" i="182"/>
  <c r="N76" i="182"/>
  <c r="I76" i="182"/>
  <c r="N77" i="182"/>
  <c r="I77" i="182"/>
  <c r="N48" i="164"/>
  <c r="I74" i="164"/>
  <c r="I75" i="164"/>
  <c r="I76" i="164"/>
  <c r="N65" i="170"/>
  <c r="I75" i="170"/>
  <c r="I76" i="170"/>
  <c r="I77" i="170"/>
  <c r="I74" i="188"/>
  <c r="I75" i="188"/>
  <c r="I76" i="188"/>
  <c r="N76" i="212"/>
  <c r="N42" i="212" s="1"/>
  <c r="N44" i="212" s="1"/>
  <c r="I71" i="212"/>
  <c r="I70" i="216"/>
  <c r="I71" i="216"/>
  <c r="I78" i="220"/>
  <c r="I79" i="220"/>
  <c r="N55" i="233"/>
  <c r="I71" i="233"/>
  <c r="I72" i="233"/>
  <c r="I70" i="234"/>
  <c r="I71" i="234"/>
  <c r="I71" i="236"/>
  <c r="I71" i="238"/>
  <c r="I71" i="240"/>
  <c r="N42" i="243"/>
  <c r="N59" i="243"/>
  <c r="N65" i="243" s="1"/>
  <c r="I70" i="243"/>
  <c r="I71" i="243"/>
  <c r="I72" i="243"/>
  <c r="N69" i="246"/>
  <c r="N43" i="250"/>
  <c r="N79" i="250" s="1"/>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61"/>
  <c r="N43" i="75"/>
  <c r="N43" i="82"/>
  <c r="N43" i="84"/>
  <c r="N43" i="85"/>
  <c r="N43" i="88"/>
  <c r="N43" i="98"/>
  <c r="N43" i="101"/>
  <c r="N43" i="103"/>
  <c r="N43" i="107"/>
  <c r="N43" i="108"/>
  <c r="N43" i="146"/>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8" i="180"/>
  <c r="N48" i="181"/>
  <c r="N48" i="183"/>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2" i="234"/>
  <c r="N41" i="239"/>
  <c r="N47" i="244"/>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43" i="265"/>
  <c r="N43" i="266"/>
  <c r="N81" i="268"/>
  <c r="N41" i="268" s="1"/>
  <c r="N43" i="268" s="1"/>
  <c r="N46" i="280"/>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53" i="133"/>
  <c r="N53" i="135"/>
  <c r="N53" i="209"/>
  <c r="N50" i="228"/>
  <c r="N58" i="248"/>
  <c r="N55" i="254"/>
  <c r="N56" i="271"/>
  <c r="N56" i="273"/>
  <c r="N81" i="249"/>
  <c r="N43" i="249" s="1"/>
  <c r="N45" i="249" s="1"/>
  <c r="N64" i="249"/>
  <c r="N65" i="249"/>
  <c r="I73" i="249"/>
  <c r="I74" i="249"/>
  <c r="I76" i="249"/>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78" i="226"/>
  <c r="L83" i="226" s="1"/>
  <c r="N78" i="225"/>
  <c r="L84" i="225" s="1"/>
  <c r="N78" i="224"/>
  <c r="L83" i="224" s="1"/>
  <c r="N62" i="220"/>
  <c r="I74" i="218"/>
  <c r="I74" i="217"/>
  <c r="N76" i="216"/>
  <c r="N42" i="216" s="1"/>
  <c r="N44" i="216" s="1"/>
  <c r="N78" i="216" s="1"/>
  <c r="L85" i="216" s="1"/>
  <c r="I70" i="215"/>
  <c r="I70" i="214"/>
  <c r="I70" i="212"/>
  <c r="N54" i="43"/>
  <c r="N78" i="43" s="1"/>
  <c r="L85" i="43" s="1"/>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L83" i="51"/>
  <c r="I70" i="38"/>
  <c r="N43" i="38"/>
  <c r="L84" i="28"/>
  <c r="L83" i="28"/>
  <c r="L85" i="28"/>
  <c r="I70" i="15"/>
  <c r="N76" i="12"/>
  <c r="N42" i="12" s="1"/>
  <c r="N43" i="12" s="1"/>
  <c r="I70" i="12"/>
  <c r="N78" i="22" l="1"/>
  <c r="N78" i="31"/>
  <c r="L83" i="31" s="1"/>
  <c r="L85" i="67"/>
  <c r="L86" i="323"/>
  <c r="N78" i="42"/>
  <c r="L85" i="42" s="1"/>
  <c r="L83" i="78"/>
  <c r="N93" i="260"/>
  <c r="L100" i="260" s="1"/>
  <c r="N78" i="39"/>
  <c r="L85" i="39" s="1"/>
  <c r="L84" i="208"/>
  <c r="N81" i="248"/>
  <c r="N43" i="248" s="1"/>
  <c r="N45" i="248" s="1"/>
  <c r="L84" i="226"/>
  <c r="L84" i="65"/>
  <c r="L84" i="78"/>
  <c r="N79" i="306"/>
  <c r="L86" i="306" s="1"/>
  <c r="N79" i="333"/>
  <c r="L84" i="333" s="1"/>
  <c r="L84" i="63"/>
  <c r="L83" i="67"/>
  <c r="L82" i="289"/>
  <c r="N78" i="25"/>
  <c r="L85" i="25" s="1"/>
  <c r="N78" i="37"/>
  <c r="L85" i="37" s="1"/>
  <c r="N78" i="21"/>
  <c r="L83" i="21" s="1"/>
  <c r="L83" i="7"/>
  <c r="L83" i="47"/>
  <c r="L82" i="74"/>
  <c r="L86" i="253"/>
  <c r="L84" i="253"/>
  <c r="L85" i="51"/>
  <c r="N86" i="51" s="1"/>
  <c r="N88" i="51" s="1"/>
  <c r="D43" i="5" s="1"/>
  <c r="L83" i="65"/>
  <c r="N86" i="65" s="1"/>
  <c r="N88" i="65" s="1"/>
  <c r="D56" i="5" s="1"/>
  <c r="L83" i="74"/>
  <c r="N79" i="364"/>
  <c r="L86" i="364" s="1"/>
  <c r="L83" i="289"/>
  <c r="N79" i="356"/>
  <c r="L85" i="356" s="1"/>
  <c r="N80" i="275"/>
  <c r="L85" i="275" s="1"/>
  <c r="L85" i="46"/>
  <c r="L83" i="46"/>
  <c r="N78" i="38"/>
  <c r="L85" i="38" s="1"/>
  <c r="L85" i="63"/>
  <c r="L82" i="72"/>
  <c r="N79" i="363"/>
  <c r="L86" i="363" s="1"/>
  <c r="L86" i="340"/>
  <c r="L86" i="327"/>
  <c r="L84" i="303"/>
  <c r="N77" i="75"/>
  <c r="L82" i="75" s="1"/>
  <c r="N79" i="296"/>
  <c r="L84" i="340"/>
  <c r="L86" i="339"/>
  <c r="L84" i="327"/>
  <c r="L82" i="303"/>
  <c r="L84" i="123"/>
  <c r="N79" i="365"/>
  <c r="L85" i="365" s="1"/>
  <c r="L89" i="218"/>
  <c r="L85" i="226"/>
  <c r="L84" i="224"/>
  <c r="N79" i="254"/>
  <c r="L84" i="254" s="1"/>
  <c r="L83" i="121"/>
  <c r="L84" i="121"/>
  <c r="L85" i="123"/>
  <c r="L59" i="108"/>
  <c r="N59" i="108" s="1"/>
  <c r="N65" i="108" s="1"/>
  <c r="L59" i="107"/>
  <c r="N59" i="107" s="1"/>
  <c r="N65" i="107" s="1"/>
  <c r="N78" i="107" s="1"/>
  <c r="L8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N78"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N77"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N70" i="266" s="1"/>
  <c r="N83"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5" i="347"/>
  <c r="L88" i="219"/>
  <c r="L89" i="219"/>
  <c r="L87" i="219"/>
  <c r="L85" i="7"/>
  <c r="L83" i="43"/>
  <c r="L84" i="46"/>
  <c r="N86" i="46" s="1"/>
  <c r="N88" i="46" s="1"/>
  <c r="D38" i="5" s="1"/>
  <c r="L86" i="50"/>
  <c r="L84" i="339"/>
  <c r="N83" i="282"/>
  <c r="L89" i="282" s="1"/>
  <c r="N79" i="256"/>
  <c r="L84" i="256" s="1"/>
  <c r="N78" i="35"/>
  <c r="N77" i="284"/>
  <c r="L84" i="284" s="1"/>
  <c r="L88" i="218"/>
  <c r="L85" i="253"/>
  <c r="N78" i="33"/>
  <c r="L83" i="33" s="1"/>
  <c r="L84" i="64"/>
  <c r="N78" i="53"/>
  <c r="L85" i="53" s="1"/>
  <c r="L84" i="348"/>
  <c r="L86" i="328"/>
  <c r="N80" i="272"/>
  <c r="L85" i="272" s="1"/>
  <c r="L85" i="32"/>
  <c r="L84" i="31"/>
  <c r="L84" i="32"/>
  <c r="L85" i="31"/>
  <c r="N74" i="227"/>
  <c r="L79" i="227" s="1"/>
  <c r="N70" i="186"/>
  <c r="N83" i="186" s="1"/>
  <c r="L88" i="186" s="1"/>
  <c r="N67" i="150"/>
  <c r="N79" i="261"/>
  <c r="L84" i="261" s="1"/>
  <c r="L82" i="305"/>
  <c r="L83" i="305"/>
  <c r="L87" i="281"/>
  <c r="N78" i="243"/>
  <c r="L83" i="243" s="1"/>
  <c r="L85" i="128"/>
  <c r="N79" i="332"/>
  <c r="L85" i="332" s="1"/>
  <c r="N78" i="9"/>
  <c r="L84" i="9" s="1"/>
  <c r="N80" i="273"/>
  <c r="L86" i="273" s="1"/>
  <c r="N78" i="19"/>
  <c r="L85" i="19" s="1"/>
  <c r="N78" i="108"/>
  <c r="L84" i="108" s="1"/>
  <c r="N79" i="334"/>
  <c r="L84" i="334" s="1"/>
  <c r="L83" i="132"/>
  <c r="L85" i="132"/>
  <c r="L84" i="127"/>
  <c r="L82" i="127"/>
  <c r="L83" i="22"/>
  <c r="L85" i="22"/>
  <c r="L84" i="22"/>
  <c r="L83" i="130"/>
  <c r="L85" i="130"/>
  <c r="L85" i="58"/>
  <c r="L84" i="58"/>
  <c r="L84" i="34"/>
  <c r="L85" i="47"/>
  <c r="L83" i="72"/>
  <c r="L86" i="360"/>
  <c r="L86" i="348"/>
  <c r="L85" i="131"/>
  <c r="N78" i="79"/>
  <c r="L83" i="79" s="1"/>
  <c r="N78" i="68"/>
  <c r="L84" i="130"/>
  <c r="L85" i="208"/>
  <c r="N79" i="342"/>
  <c r="L85" i="342" s="1"/>
  <c r="N78" i="40"/>
  <c r="L84" i="40" s="1"/>
  <c r="L87" i="277"/>
  <c r="L86" i="277"/>
  <c r="L85" i="250"/>
  <c r="L84" i="250"/>
  <c r="N78" i="45"/>
  <c r="L85" i="45" s="1"/>
  <c r="N78" i="36"/>
  <c r="N80" i="274"/>
  <c r="L86" i="274" s="1"/>
  <c r="N79" i="259"/>
  <c r="L84" i="259" s="1"/>
  <c r="N77" i="283"/>
  <c r="N85" i="279"/>
  <c r="N81" i="244"/>
  <c r="L88" i="244" s="1"/>
  <c r="N79" i="346"/>
  <c r="L86" i="346" s="1"/>
  <c r="N78" i="17"/>
  <c r="N78" i="23"/>
  <c r="L85" i="367"/>
  <c r="L83" i="367"/>
  <c r="L84" i="367"/>
  <c r="N78" i="20"/>
  <c r="L83" i="20" s="1"/>
  <c r="L84" i="42"/>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8" i="252"/>
  <c r="L93" i="252" s="1"/>
  <c r="L84" i="43"/>
  <c r="L88" i="50"/>
  <c r="L84" i="57"/>
  <c r="L86" i="347"/>
  <c r="L85" i="371"/>
  <c r="L86" i="343"/>
  <c r="L86" i="321"/>
  <c r="L85" i="328"/>
  <c r="L84" i="323"/>
  <c r="N87" i="323" s="1"/>
  <c r="N89" i="323" s="1"/>
  <c r="D279" i="5" s="1"/>
  <c r="L86" i="250"/>
  <c r="L85" i="224"/>
  <c r="L84" i="132"/>
  <c r="L83" i="131"/>
  <c r="L83" i="127"/>
  <c r="L83" i="129"/>
  <c r="L84" i="129"/>
  <c r="L85" i="129"/>
  <c r="L84" i="52"/>
  <c r="L85" i="52"/>
  <c r="L83" i="52"/>
  <c r="N79" i="337"/>
  <c r="N75" i="229"/>
  <c r="L80" i="229" s="1"/>
  <c r="N83" i="280"/>
  <c r="N78" i="44"/>
  <c r="N86" i="11"/>
  <c r="N88" i="11" s="1"/>
  <c r="D319" i="5" s="1"/>
  <c r="L85" i="14"/>
  <c r="L85" i="16"/>
  <c r="N83" i="248"/>
  <c r="L88" i="248" s="1"/>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L99" i="260" l="1"/>
  <c r="L83" i="39"/>
  <c r="N85" i="78"/>
  <c r="N87" i="78" s="1"/>
  <c r="D69" i="5" s="1"/>
  <c r="N70" i="267"/>
  <c r="N83" i="267" s="1"/>
  <c r="L88" i="267" s="1"/>
  <c r="N72" i="165"/>
  <c r="N85" i="165" s="1"/>
  <c r="L91" i="165" s="1"/>
  <c r="N83" i="155"/>
  <c r="L88" i="155" s="1"/>
  <c r="L83" i="42"/>
  <c r="N86" i="42" s="1"/>
  <c r="N88" i="42" s="1"/>
  <c r="D33" i="5" s="1"/>
  <c r="N86" i="67"/>
  <c r="N88" i="67" s="1"/>
  <c r="D58" i="5" s="1"/>
  <c r="L85" i="105"/>
  <c r="L84" i="39"/>
  <c r="N86" i="39" s="1"/>
  <c r="N88" i="39" s="1"/>
  <c r="D30" i="5" s="1"/>
  <c r="N87" i="371"/>
  <c r="N89" i="371" s="1"/>
  <c r="D293" i="5" s="1"/>
  <c r="L98" i="260"/>
  <c r="N101" i="260" s="1"/>
  <c r="N103" i="260" s="1"/>
  <c r="D219" i="5" s="1"/>
  <c r="N86" i="208"/>
  <c r="N88" i="208" s="1"/>
  <c r="D119" i="5" s="1"/>
  <c r="N87" i="340"/>
  <c r="N89" i="340" s="1"/>
  <c r="D294" i="5" s="1"/>
  <c r="N86" i="123"/>
  <c r="N88" i="123" s="1"/>
  <c r="D114" i="5" s="1"/>
  <c r="N86" i="226"/>
  <c r="N88" i="226" s="1"/>
  <c r="D187" i="5" s="1"/>
  <c r="N86" i="224"/>
  <c r="N88" i="224" s="1"/>
  <c r="D185" i="5" s="1"/>
  <c r="N70" i="171"/>
  <c r="N83" i="171" s="1"/>
  <c r="L90" i="171" s="1"/>
  <c r="N69" i="184"/>
  <c r="N82" i="184" s="1"/>
  <c r="L88" i="184" s="1"/>
  <c r="N77" i="285"/>
  <c r="L84" i="285" s="1"/>
  <c r="N79" i="239"/>
  <c r="L85" i="239" s="1"/>
  <c r="N86" i="124"/>
  <c r="N88" i="124" s="1"/>
  <c r="D113" i="5" s="1"/>
  <c r="L83" i="37"/>
  <c r="L84" i="37"/>
  <c r="N86" i="7"/>
  <c r="N88" i="7" s="1"/>
  <c r="D3" i="5" s="1"/>
  <c r="L85" i="306"/>
  <c r="L84" i="306"/>
  <c r="L84" i="251"/>
  <c r="L85" i="21"/>
  <c r="L84" i="363"/>
  <c r="N86" i="47"/>
  <c r="N88" i="47" s="1"/>
  <c r="D39" i="5" s="1"/>
  <c r="N87" i="321"/>
  <c r="N89" i="321" s="1"/>
  <c r="D277" i="5" s="1"/>
  <c r="N86" i="121"/>
  <c r="N88" i="121" s="1"/>
  <c r="D111" i="5" s="1"/>
  <c r="N87" i="339"/>
  <c r="N89" i="339" s="1"/>
  <c r="D292" i="5" s="1"/>
  <c r="N86" i="63"/>
  <c r="N88" i="63" s="1"/>
  <c r="D54" i="5" s="1"/>
  <c r="L84" i="346"/>
  <c r="L85" i="262"/>
  <c r="N70" i="168"/>
  <c r="N83" i="168" s="1"/>
  <c r="L90" i="168" s="1"/>
  <c r="L86" i="254"/>
  <c r="L84" i="365"/>
  <c r="L86" i="256"/>
  <c r="N87" i="343"/>
  <c r="N89" i="343" s="1"/>
  <c r="D296" i="5" s="1"/>
  <c r="N79" i="316"/>
  <c r="L84" i="316" s="1"/>
  <c r="L83" i="284"/>
  <c r="N70" i="178"/>
  <c r="N83" i="178" s="1"/>
  <c r="L88" i="178" s="1"/>
  <c r="L82" i="284"/>
  <c r="N79" i="317"/>
  <c r="L85" i="317" s="1"/>
  <c r="N69" i="179"/>
  <c r="N82" i="179" s="1"/>
  <c r="L89" i="179" s="1"/>
  <c r="L86" i="241"/>
  <c r="N79" i="313"/>
  <c r="L85" i="313" s="1"/>
  <c r="L86" i="333"/>
  <c r="L84" i="92"/>
  <c r="N86" i="131"/>
  <c r="N88" i="131" s="1"/>
  <c r="D122" i="5" s="1"/>
  <c r="L90" i="282"/>
  <c r="L87" i="274"/>
  <c r="L84" i="19"/>
  <c r="L83" i="19"/>
  <c r="L84" i="342"/>
  <c r="N85" i="74"/>
  <c r="N87" i="74" s="1"/>
  <c r="D65" i="5" s="1"/>
  <c r="N69" i="177"/>
  <c r="N82" i="177" s="1"/>
  <c r="L89" i="177" s="1"/>
  <c r="N86" i="64"/>
  <c r="N88" i="64" s="1"/>
  <c r="D55" i="5" s="1"/>
  <c r="N82" i="174"/>
  <c r="L89" i="174" s="1"/>
  <c r="N87" i="328"/>
  <c r="N89" i="328" s="1"/>
  <c r="D282" i="5" s="1"/>
  <c r="N85" i="289"/>
  <c r="N87" i="289" s="1"/>
  <c r="D245" i="5" s="1"/>
  <c r="L86" i="262"/>
  <c r="L86" i="365"/>
  <c r="N89" i="50"/>
  <c r="N91" i="50" s="1"/>
  <c r="D42" i="5" s="1"/>
  <c r="L91" i="221"/>
  <c r="N86" i="58"/>
  <c r="N88" i="58" s="1"/>
  <c r="D49" i="5" s="1"/>
  <c r="N87" i="327"/>
  <c r="N89" i="327" s="1"/>
  <c r="D281" i="5" s="1"/>
  <c r="N85" i="303"/>
  <c r="N87" i="303" s="1"/>
  <c r="D259" i="5" s="1"/>
  <c r="L83" i="298"/>
  <c r="L82" i="298"/>
  <c r="L83" i="147"/>
  <c r="L84" i="147"/>
  <c r="L84" i="24"/>
  <c r="L83" i="38"/>
  <c r="L84" i="364"/>
  <c r="L86" i="251"/>
  <c r="N79" i="314"/>
  <c r="L86" i="314" s="1"/>
  <c r="N79" i="318"/>
  <c r="L86" i="318" s="1"/>
  <c r="N79" i="315"/>
  <c r="L84" i="315" s="1"/>
  <c r="N79" i="319"/>
  <c r="L84" i="319" s="1"/>
  <c r="N77" i="287"/>
  <c r="L84" i="287" s="1"/>
  <c r="N86" i="132"/>
  <c r="N88" i="132" s="1"/>
  <c r="D123" i="5" s="1"/>
  <c r="L86" i="240"/>
  <c r="L85" i="336"/>
  <c r="L85" i="41"/>
  <c r="L83" i="30"/>
  <c r="L84" i="27"/>
  <c r="N90" i="218"/>
  <c r="N92" i="218" s="1"/>
  <c r="D180" i="5" s="1"/>
  <c r="N90" i="219"/>
  <c r="N92" i="219" s="1"/>
  <c r="D181" i="5" s="1"/>
  <c r="L85" i="333"/>
  <c r="N66" i="294"/>
  <c r="N79" i="294" s="1"/>
  <c r="L86" i="294" s="1"/>
  <c r="N70" i="268"/>
  <c r="N83" i="268" s="1"/>
  <c r="L90" i="268" s="1"/>
  <c r="N69" i="172"/>
  <c r="N82" i="172" s="1"/>
  <c r="L88" i="172" s="1"/>
  <c r="N70" i="157"/>
  <c r="N83" i="157" s="1"/>
  <c r="L90" i="157" s="1"/>
  <c r="L83" i="138"/>
  <c r="L85" i="138"/>
  <c r="L83" i="142"/>
  <c r="L84" i="142"/>
  <c r="L84" i="286"/>
  <c r="L83" i="286"/>
  <c r="N70" i="176"/>
  <c r="N83" i="176" s="1"/>
  <c r="L88" i="176" s="1"/>
  <c r="N69" i="180"/>
  <c r="N82" i="180" s="1"/>
  <c r="L88" i="180" s="1"/>
  <c r="L84" i="38"/>
  <c r="L85" i="69"/>
  <c r="L85" i="364"/>
  <c r="L85" i="213"/>
  <c r="L86" i="332"/>
  <c r="N79" i="311"/>
  <c r="L84" i="311" s="1"/>
  <c r="L84" i="75"/>
  <c r="L84" i="332"/>
  <c r="L92" i="221"/>
  <c r="L85" i="135"/>
  <c r="L83" i="26"/>
  <c r="N85" i="72"/>
  <c r="N87" i="72" s="1"/>
  <c r="D63" i="5" s="1"/>
  <c r="L84" i="25"/>
  <c r="L83" i="25"/>
  <c r="L84" i="135"/>
  <c r="L84" i="21"/>
  <c r="L85" i="254"/>
  <c r="N69" i="183"/>
  <c r="N82" i="183" s="1"/>
  <c r="L88" i="183" s="1"/>
  <c r="N64" i="297"/>
  <c r="N77" i="297" s="1"/>
  <c r="L82" i="297" s="1"/>
  <c r="N69" i="164"/>
  <c r="N82" i="164" s="1"/>
  <c r="L87" i="164" s="1"/>
  <c r="L87" i="232"/>
  <c r="L85" i="232"/>
  <c r="L84" i="215"/>
  <c r="L83" i="215"/>
  <c r="L85" i="100"/>
  <c r="L84" i="100"/>
  <c r="L85" i="142"/>
  <c r="L83" i="75"/>
  <c r="L83" i="302"/>
  <c r="L85" i="241"/>
  <c r="L82" i="302"/>
  <c r="L84" i="26"/>
  <c r="L83" i="59"/>
  <c r="L83" i="105"/>
  <c r="L83" i="92"/>
  <c r="L83" i="102"/>
  <c r="L82" i="286"/>
  <c r="L84" i="102"/>
  <c r="L82" i="325"/>
  <c r="N86" i="43"/>
  <c r="N88" i="43" s="1"/>
  <c r="D34" i="5" s="1"/>
  <c r="N86" i="130"/>
  <c r="N88" i="130" s="1"/>
  <c r="D121" i="5" s="1"/>
  <c r="L87" i="275"/>
  <c r="L86" i="275"/>
  <c r="L83" i="24"/>
  <c r="L88" i="282"/>
  <c r="L85" i="363"/>
  <c r="L86" i="232"/>
  <c r="L85" i="147"/>
  <c r="L85" i="215"/>
  <c r="L84" i="298"/>
  <c r="L84" i="30"/>
  <c r="L84" i="103"/>
  <c r="L85" i="240"/>
  <c r="L85" i="27"/>
  <c r="N87" i="253"/>
  <c r="N89" i="253" s="1"/>
  <c r="D213" i="5" s="1"/>
  <c r="L84" i="356"/>
  <c r="L86" i="356"/>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90" i="155"/>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9" i="170"/>
  <c r="L88" i="170"/>
  <c r="L92" i="165"/>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15"/>
  <c r="N88" i="15" s="1"/>
  <c r="D7" i="5" s="1"/>
  <c r="L83" i="12"/>
  <c r="L84" i="12"/>
  <c r="N86" i="105" l="1"/>
  <c r="N88" i="105" s="1"/>
  <c r="D95" i="5" s="1"/>
  <c r="N87" i="256"/>
  <c r="N89" i="256" s="1"/>
  <c r="D215" i="5" s="1"/>
  <c r="N89" i="244"/>
  <c r="N87" i="336"/>
  <c r="N89" i="336" s="1"/>
  <c r="D290" i="5" s="1"/>
  <c r="N87" i="342"/>
  <c r="N89" i="342" s="1"/>
  <c r="D295" i="5" s="1"/>
  <c r="N87" i="306"/>
  <c r="N89" i="306" s="1"/>
  <c r="D262" i="5" s="1"/>
  <c r="L90" i="267"/>
  <c r="N91" i="267" s="1"/>
  <c r="N93" i="267" s="1"/>
  <c r="D226" i="5" s="1"/>
  <c r="L89" i="171"/>
  <c r="N87" i="241"/>
  <c r="N89" i="241" s="1"/>
  <c r="D201" i="5" s="1"/>
  <c r="L84" i="313"/>
  <c r="L85" i="314"/>
  <c r="L88" i="171"/>
  <c r="L87" i="184"/>
  <c r="P88" i="208"/>
  <c r="L89" i="184"/>
  <c r="N86" i="19"/>
  <c r="N88" i="19" s="1"/>
  <c r="D11" i="5" s="1"/>
  <c r="N86" i="25"/>
  <c r="N88" i="25" s="1"/>
  <c r="D17" i="5" s="1"/>
  <c r="N86" i="21"/>
  <c r="N88" i="21" s="1"/>
  <c r="D13" i="5" s="1"/>
  <c r="N86" i="37"/>
  <c r="N88" i="37" s="1"/>
  <c r="D28" i="5" s="1"/>
  <c r="L86" i="239"/>
  <c r="L84" i="239"/>
  <c r="L86" i="319"/>
  <c r="L83" i="285"/>
  <c r="L82" i="285"/>
  <c r="L87" i="174"/>
  <c r="L88" i="174"/>
  <c r="L88" i="179"/>
  <c r="L87" i="179"/>
  <c r="L88" i="268"/>
  <c r="L86" i="311"/>
  <c r="L85" i="311"/>
  <c r="L84" i="318"/>
  <c r="L85" i="318"/>
  <c r="L85" i="316"/>
  <c r="L86" i="316"/>
  <c r="N87" i="251"/>
  <c r="N89" i="251" s="1"/>
  <c r="D211" i="5" s="1"/>
  <c r="L90" i="178"/>
  <c r="N86" i="59"/>
  <c r="N88" i="59" s="1"/>
  <c r="D50" i="5" s="1"/>
  <c r="N87" i="346"/>
  <c r="N89" i="346" s="1"/>
  <c r="D299" i="5" s="1"/>
  <c r="N86" i="92"/>
  <c r="N88" i="92" s="1"/>
  <c r="D83" i="5" s="1"/>
  <c r="N87" i="254"/>
  <c r="N89" i="254" s="1"/>
  <c r="D214" i="5" s="1"/>
  <c r="L86" i="317"/>
  <c r="L84" i="317"/>
  <c r="N85" i="302"/>
  <c r="N87" i="302" s="1"/>
  <c r="N88" i="274"/>
  <c r="N90" i="274" s="1"/>
  <c r="D232" i="5" s="1"/>
  <c r="N87" i="363"/>
  <c r="N89" i="363" s="1"/>
  <c r="D313" i="5" s="1"/>
  <c r="N87" i="365"/>
  <c r="N89" i="365" s="1"/>
  <c r="D315" i="5" s="1"/>
  <c r="L85" i="319"/>
  <c r="N86" i="69"/>
  <c r="N88" i="69" s="1"/>
  <c r="D60" i="5" s="1"/>
  <c r="L89" i="178"/>
  <c r="N86" i="147"/>
  <c r="N88" i="147" s="1"/>
  <c r="D137" i="5" s="1"/>
  <c r="N87" i="262"/>
  <c r="N89" i="262" s="1"/>
  <c r="D221" i="5" s="1"/>
  <c r="N91" i="282"/>
  <c r="N93" i="282" s="1"/>
  <c r="D239" i="5" s="1"/>
  <c r="N86" i="140"/>
  <c r="N88" i="140" s="1"/>
  <c r="D132" i="5" s="1"/>
  <c r="N87" i="333"/>
  <c r="N89" i="333" s="1"/>
  <c r="D287" i="5" s="1"/>
  <c r="L84" i="297"/>
  <c r="L88" i="157"/>
  <c r="L87" i="177"/>
  <c r="L88" i="177"/>
  <c r="N82" i="227"/>
  <c r="N84" i="227" s="1"/>
  <c r="D188" i="5" s="1"/>
  <c r="N85" i="284"/>
  <c r="N87" i="284" s="1"/>
  <c r="D241" i="5" s="1"/>
  <c r="N93" i="221"/>
  <c r="N95" i="221" s="1"/>
  <c r="D184" i="5" s="1"/>
  <c r="L87" i="189"/>
  <c r="L89" i="180"/>
  <c r="L89" i="268"/>
  <c r="N86" i="26"/>
  <c r="N88" i="26" s="1"/>
  <c r="D18" i="5" s="1"/>
  <c r="L86" i="313"/>
  <c r="L83" i="287"/>
  <c r="L89" i="157"/>
  <c r="L87" i="180"/>
  <c r="N90" i="217"/>
  <c r="N92" i="217" s="1"/>
  <c r="D179" i="5" s="1"/>
  <c r="N86" i="24"/>
  <c r="N88" i="24" s="1"/>
  <c r="D16" i="5" s="1"/>
  <c r="N85" i="75"/>
  <c r="N87" i="75" s="1"/>
  <c r="D66" i="5" s="1"/>
  <c r="N86" i="30"/>
  <c r="N88" i="30" s="1"/>
  <c r="D22" i="5" s="1"/>
  <c r="N85" i="298"/>
  <c r="N87" i="298" s="1"/>
  <c r="D254" i="5" s="1"/>
  <c r="N85" i="325"/>
  <c r="N87" i="325" s="1"/>
  <c r="D280" i="5" s="1"/>
  <c r="N86" i="213"/>
  <c r="N88" i="213" s="1"/>
  <c r="D175" i="5" s="1"/>
  <c r="L83" i="297"/>
  <c r="N86" i="100"/>
  <c r="N88" i="100" s="1"/>
  <c r="D90" i="5" s="1"/>
  <c r="N86" i="53"/>
  <c r="N88" i="53" s="1"/>
  <c r="D45" i="5" s="1"/>
  <c r="L83" i="60"/>
  <c r="L87" i="183"/>
  <c r="N87" i="364"/>
  <c r="N89" i="364" s="1"/>
  <c r="D314" i="5" s="1"/>
  <c r="N86" i="80"/>
  <c r="N88" i="80" s="1"/>
  <c r="D71" i="5" s="1"/>
  <c r="N86" i="231"/>
  <c r="N88" i="231" s="1"/>
  <c r="D191" i="5" s="1"/>
  <c r="N87" i="264"/>
  <c r="N89" i="264" s="1"/>
  <c r="D223" i="5" s="1"/>
  <c r="N88" i="232"/>
  <c r="N90" i="232" s="1"/>
  <c r="D192" i="5" s="1"/>
  <c r="N86" i="135"/>
  <c r="N88" i="135" s="1"/>
  <c r="D126" i="5" s="1"/>
  <c r="N86" i="142"/>
  <c r="N88" i="142" s="1"/>
  <c r="D134" i="5" s="1"/>
  <c r="N86" i="215"/>
  <c r="N88" i="215" s="1"/>
  <c r="D177" i="5" s="1"/>
  <c r="N87" i="332"/>
  <c r="N89" i="332" s="1"/>
  <c r="D286" i="5" s="1"/>
  <c r="N86" i="38"/>
  <c r="N88" i="38" s="1"/>
  <c r="D29" i="5" s="1"/>
  <c r="N86" i="27"/>
  <c r="N88" i="27" s="1"/>
  <c r="D19" i="5" s="1"/>
  <c r="N87" i="240"/>
  <c r="N89" i="240" s="1"/>
  <c r="D200" i="5" s="1"/>
  <c r="L89" i="164"/>
  <c r="L86" i="315"/>
  <c r="L84" i="314"/>
  <c r="N86" i="99"/>
  <c r="N88" i="99" s="1"/>
  <c r="D89" i="5" s="1"/>
  <c r="N86" i="138"/>
  <c r="N88" i="138" s="1"/>
  <c r="D129" i="5" s="1"/>
  <c r="L90" i="176"/>
  <c r="L85" i="294"/>
  <c r="N86" i="102"/>
  <c r="N88" i="102" s="1"/>
  <c r="D92" i="5" s="1"/>
  <c r="L85" i="315"/>
  <c r="L82" i="287"/>
  <c r="N86" i="41"/>
  <c r="N88" i="41" s="1"/>
  <c r="D32" i="5" s="1"/>
  <c r="N91" i="249"/>
  <c r="N93" i="249" s="1"/>
  <c r="D209" i="5" s="1"/>
  <c r="L84" i="294"/>
  <c r="N85" i="286"/>
  <c r="N87" i="286" s="1"/>
  <c r="D243" i="5" s="1"/>
  <c r="L88" i="164"/>
  <c r="L89" i="183"/>
  <c r="L89" i="176"/>
  <c r="N86" i="33"/>
  <c r="N88" i="33" s="1"/>
  <c r="D25" i="5" s="1"/>
  <c r="N86" i="88"/>
  <c r="N88" i="88" s="1"/>
  <c r="D79" i="5" s="1"/>
  <c r="N86" i="29"/>
  <c r="N88" i="29" s="1"/>
  <c r="D21" i="5" s="1"/>
  <c r="N87" i="238"/>
  <c r="N89" i="238" s="1"/>
  <c r="D198" i="5" s="1"/>
  <c r="N87" i="235"/>
  <c r="N89" i="235" s="1"/>
  <c r="D195" i="5" s="1"/>
  <c r="N86" i="149"/>
  <c r="N88" i="149" s="1"/>
  <c r="D135" i="5" s="1"/>
  <c r="N86" i="103"/>
  <c r="N88" i="103" s="1"/>
  <c r="D93" i="5" s="1"/>
  <c r="L89" i="189"/>
  <c r="N86" i="9"/>
  <c r="N88" i="9" s="1"/>
  <c r="D4" i="5" s="1"/>
  <c r="N87" i="295"/>
  <c r="N89" i="295" s="1"/>
  <c r="D251" i="5" s="1"/>
  <c r="N86" i="96"/>
  <c r="N88" i="96" s="1"/>
  <c r="D86" i="5" s="1"/>
  <c r="N86" i="214"/>
  <c r="N88" i="214" s="1"/>
  <c r="D176" i="5" s="1"/>
  <c r="N88" i="275"/>
  <c r="N90" i="275" s="1"/>
  <c r="D233" i="5" s="1"/>
  <c r="N86" i="209"/>
  <c r="N88" i="209" s="1"/>
  <c r="D131" i="5" s="1"/>
  <c r="N86" i="83"/>
  <c r="N88" i="83" s="1"/>
  <c r="D74" i="5" s="1"/>
  <c r="N87" i="356"/>
  <c r="N89" i="356" s="1"/>
  <c r="D308"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87" i="247"/>
  <c r="N89" i="247" s="1"/>
  <c r="D207" i="5" s="1"/>
  <c r="N85" i="191"/>
  <c r="N87" i="191" s="1"/>
  <c r="D171" i="5" s="1"/>
  <c r="N86" i="89"/>
  <c r="N88" i="89" s="1"/>
  <c r="D80" i="5" s="1"/>
  <c r="N91" i="155"/>
  <c r="N93" i="155" s="1"/>
  <c r="D144"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310"/>
  <c r="N87" i="310" s="1"/>
  <c r="D266" i="5" s="1"/>
  <c r="N91" i="248"/>
  <c r="N93" i="248"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1" i="171" l="1"/>
  <c r="N93" i="171" s="1"/>
  <c r="D156" i="5" s="1"/>
  <c r="N87" i="313"/>
  <c r="N89" i="313" s="1"/>
  <c r="D269" i="5" s="1"/>
  <c r="N90" i="184"/>
  <c r="N92" i="184" s="1"/>
  <c r="D164" i="5" s="1"/>
  <c r="N87" i="239"/>
  <c r="N89" i="239" s="1"/>
  <c r="D199" i="5" s="1"/>
  <c r="N87" i="314"/>
  <c r="N89" i="314" s="1"/>
  <c r="D270" i="5" s="1"/>
  <c r="N87" i="319"/>
  <c r="N89" i="319" s="1"/>
  <c r="D275" i="5" s="1"/>
  <c r="N87" i="316"/>
  <c r="N89" i="316" s="1"/>
  <c r="D272" i="5" s="1"/>
  <c r="N85" i="285"/>
  <c r="N87" i="285" s="1"/>
  <c r="D242" i="5" s="1"/>
  <c r="N90" i="179"/>
  <c r="N92" i="179" s="1"/>
  <c r="D158" i="5" s="1"/>
  <c r="N90" i="174"/>
  <c r="N92" i="174" s="1"/>
  <c r="D154" i="5" s="1"/>
  <c r="N87" i="311"/>
  <c r="N89" i="311" s="1"/>
  <c r="D267" i="5" s="1"/>
  <c r="N91" i="268"/>
  <c r="N93" i="268" s="1"/>
  <c r="D227" i="5" s="1"/>
  <c r="N87" i="318"/>
  <c r="N89" i="318" s="1"/>
  <c r="D274" i="5" s="1"/>
  <c r="N85" i="297"/>
  <c r="N87" i="297" s="1"/>
  <c r="D253" i="5" s="1"/>
  <c r="N90" i="180"/>
  <c r="N92" i="180" s="1"/>
  <c r="D159" i="5" s="1"/>
  <c r="N91" i="178"/>
  <c r="N93" i="178" s="1"/>
  <c r="D157" i="5" s="1"/>
  <c r="N90" i="177"/>
  <c r="N92" i="177" s="1"/>
  <c r="N87" i="317"/>
  <c r="N89" i="317" s="1"/>
  <c r="D273" i="5" s="1"/>
  <c r="N90" i="183"/>
  <c r="N92" i="183" s="1"/>
  <c r="D163" i="5" s="1"/>
  <c r="N91" i="176"/>
  <c r="N93" i="176" s="1"/>
  <c r="D155" i="5" s="1"/>
  <c r="N85" i="287"/>
  <c r="N87" i="287" s="1"/>
  <c r="D244" i="5" s="1"/>
  <c r="N86" i="60"/>
  <c r="N88" i="60" s="1"/>
  <c r="D51" i="5" s="1"/>
  <c r="N91" i="157"/>
  <c r="N93" i="157" s="1"/>
  <c r="D145" i="5" s="1"/>
  <c r="N90" i="189"/>
  <c r="N92" i="189" s="1"/>
  <c r="D169" i="5" s="1"/>
  <c r="N90" i="164"/>
  <c r="N92" i="164" s="1"/>
  <c r="D149" i="5" s="1"/>
  <c r="N87" i="294"/>
  <c r="N89" i="294" s="1"/>
  <c r="D250" i="5" s="1"/>
  <c r="N91" i="158"/>
  <c r="N93" i="158" s="1"/>
  <c r="D146" i="5" s="1"/>
  <c r="N82" i="228"/>
  <c r="N84" i="228" s="1"/>
  <c r="D189" i="5" s="1"/>
  <c r="N91" i="162"/>
  <c r="N93" i="162" s="1"/>
  <c r="D148" i="5" s="1"/>
  <c r="D208" i="5"/>
  <c r="P93" i="248"/>
  <c r="N90" i="172"/>
  <c r="N92" i="172" s="1"/>
  <c r="D153" i="5" s="1"/>
  <c r="N87" i="315"/>
  <c r="N89" i="315" s="1"/>
  <c r="D271" i="5" s="1"/>
  <c r="N91" i="182"/>
  <c r="N93" i="182" s="1"/>
  <c r="D162" i="5" s="1"/>
  <c r="N91" i="168"/>
  <c r="N93" i="168" s="1"/>
  <c r="D151" i="5" s="1"/>
  <c r="N87" i="150"/>
  <c r="N89" i="150" s="1"/>
  <c r="D142" i="5" s="1"/>
  <c r="D78" i="5"/>
  <c r="D257" i="5"/>
  <c r="D160" i="5" l="1"/>
</calcChain>
</file>

<file path=xl/sharedStrings.xml><?xml version="1.0" encoding="utf-8"?>
<sst xmlns="http://schemas.openxmlformats.org/spreadsheetml/2006/main" count="38539" uniqueCount="2344">
  <si>
    <t xml:space="preserve">INSTITUTO NACIONAL DE VÍAS
DIRECCIÓN TÉCNICA 
</t>
  </si>
  <si>
    <t>ITEM</t>
  </si>
  <si>
    <t>DESCRIPCION ACTIVIDAD</t>
  </si>
  <si>
    <t xml:space="preserve">UNIDAD </t>
  </si>
  <si>
    <t>COSTO TOTAL (Moneda $ Pesos)</t>
  </si>
  <si>
    <t>200.1</t>
  </si>
  <si>
    <t>DESMONTE Y LIMPIEZA EN BOSQUE</t>
  </si>
  <si>
    <t xml:space="preserve"> </t>
  </si>
  <si>
    <t>200.2</t>
  </si>
  <si>
    <t>DESMONTE Y LIMPIEZA EN ZONAS NO BOSCOSAS</t>
  </si>
  <si>
    <t>Ha</t>
  </si>
  <si>
    <t>201.1</t>
  </si>
  <si>
    <t>DEMOLICIÓN DE EDIFICACIONES</t>
  </si>
  <si>
    <t>gl</t>
  </si>
  <si>
    <t>201.2</t>
  </si>
  <si>
    <t>DEMOLICIÓN DE ESTRUCTURAS</t>
  </si>
  <si>
    <t>201.3</t>
  </si>
  <si>
    <t>DEMOLICIÓN DE PAVIMENTOS RÍGIDOS, PISOS, ANDENES Y BORDILLOS DE CONCRETO</t>
  </si>
  <si>
    <t>201.4</t>
  </si>
  <si>
    <t>DEMOLICIÓN DE OBSTÁCULOS</t>
  </si>
  <si>
    <t>201.5</t>
  </si>
  <si>
    <t>Unidad</t>
  </si>
  <si>
    <t>201.6</t>
  </si>
  <si>
    <t>201.7</t>
  </si>
  <si>
    <t>m3</t>
  </si>
  <si>
    <t>201.8</t>
  </si>
  <si>
    <t>DEMOLICIÓN DE PAVIMENTOS RÍGIDOS</t>
  </si>
  <si>
    <t>m2</t>
  </si>
  <si>
    <t>201.9</t>
  </si>
  <si>
    <t>DEMOLICIÓN DE PISOS Y ANDENES DE CONCRETO</t>
  </si>
  <si>
    <t>201.10</t>
  </si>
  <si>
    <t>DEMOLICIÓN DE BORDILLOS DE CONCRETO</t>
  </si>
  <si>
    <t>m</t>
  </si>
  <si>
    <t>201.11</t>
  </si>
  <si>
    <t>DESMONTAJE Y TRASLADO DE ESTRUCTURAS METÁLICAS</t>
  </si>
  <si>
    <t>Kg</t>
  </si>
  <si>
    <t>201.12</t>
  </si>
  <si>
    <t>REMOCIÓN DE ESPECIES VEGETALES</t>
  </si>
  <si>
    <t>201.13</t>
  </si>
  <si>
    <t>REMOCIÓN DE OBSTÁCULOS (SE DEBERÁ HACER UN ÍTEM DE PAGO PARA CADA TIPO DE OBSTÁCULO)</t>
  </si>
  <si>
    <t>201.14</t>
  </si>
  <si>
    <t>REMOCIÓN DE DUCTOS DE SERVICIOS EXISTENTES</t>
  </si>
  <si>
    <t>201.15</t>
  </si>
  <si>
    <t>REMOCIÓN DE ALCANTARILLAS</t>
  </si>
  <si>
    <t>201.16</t>
  </si>
  <si>
    <t>REMOCIÓN DE CERCAS DE ALAMBRE</t>
  </si>
  <si>
    <t>201.17</t>
  </si>
  <si>
    <t>TRASLADO DE POSTES</t>
  </si>
  <si>
    <t>201.18</t>
  </si>
  <si>
    <t>TRASLADO DE TORRES</t>
  </si>
  <si>
    <t>201.19</t>
  </si>
  <si>
    <t>REMOCIÓN DE RIELES</t>
  </si>
  <si>
    <t>201.20</t>
  </si>
  <si>
    <t>REMOCIÓN DE DEFENSAS METÁLICAS</t>
  </si>
  <si>
    <t>201.21</t>
  </si>
  <si>
    <t>REMOCIÓN DE BARRERAS DE SEGURIDAD</t>
  </si>
  <si>
    <t>203.1</t>
  </si>
  <si>
    <t>TRANSPLANTE DE ARBOLES TIPO I TRASLADO CORTO</t>
  </si>
  <si>
    <t>203.2</t>
  </si>
  <si>
    <t>TRANSPLANTE DE ARBOLES TIPO I TRASLADO LARGO</t>
  </si>
  <si>
    <t>203.3</t>
  </si>
  <si>
    <t>TRANSPLANTE DE ARBOLES TIPO I TRASLADO ESPECIAL</t>
  </si>
  <si>
    <t>203.4</t>
  </si>
  <si>
    <t>TRANSPLANTE DE ARBOLES TIPO II TRASLADO CORTO</t>
  </si>
  <si>
    <t>203.5</t>
  </si>
  <si>
    <t>TRANSPLANTE DE ARBOLES TIPO II. TRASLADO LARGO</t>
  </si>
  <si>
    <t>203.6</t>
  </si>
  <si>
    <t>TRANSPLANTE DE ARBOLES TIPO II TRASLADO ESPECIAL</t>
  </si>
  <si>
    <t>203.7</t>
  </si>
  <si>
    <t>TRANSPLANTE DE ARBOLES TIPO III TRASLADO CORTO</t>
  </si>
  <si>
    <t>203.8</t>
  </si>
  <si>
    <t>TRANSPLANTE DE ARBOLES TIPO III TRASLADO LARGO</t>
  </si>
  <si>
    <t>203.9</t>
  </si>
  <si>
    <t>TRANSPLANTE  DE ARBOLES TIPO III TRASLADO ESPECIAL</t>
  </si>
  <si>
    <t>203.10</t>
  </si>
  <si>
    <t>TRANSPLANTE DE ARBOLES TIPO IV TRASLADO CORTO</t>
  </si>
  <si>
    <t>203.11</t>
  </si>
  <si>
    <t>TRANSPLANTE DE ARBOLES TIPO IV TRASLADO LARGO</t>
  </si>
  <si>
    <t>203.12</t>
  </si>
  <si>
    <t>TRANSPLANTE DE ARBOLES TIPO IV TRASLADO ESPECIAL</t>
  </si>
  <si>
    <t>210.1.1</t>
  </si>
  <si>
    <t>EXCAVACIÓN SIN CLASIFICAR DE LA EXPLANACIÓN Y CANALES</t>
  </si>
  <si>
    <t>210.1.2</t>
  </si>
  <si>
    <t>EXCAVACIÓN SIN CLASIFICAR DE PRÉSTAMOS</t>
  </si>
  <si>
    <t>210.2.1</t>
  </si>
  <si>
    <t>EXCAVACIÓN EN ROCA DE LA EXPLANACIÓN Y CANALES</t>
  </si>
  <si>
    <t>210.2.2</t>
  </si>
  <si>
    <t>EXCAVACIÓN EN MATERIAL COMÚN DE LA EXPLANACIÓN Y CANALES</t>
  </si>
  <si>
    <t>210.2.3</t>
  </si>
  <si>
    <t>EXCAVACIÓN EN ROCA DE PRÉSTAMOS</t>
  </si>
  <si>
    <t>210.2.4</t>
  </si>
  <si>
    <t>EXCAVACIÓN EN MATERIAL COMÚN DE PRÉSTAMOS</t>
  </si>
  <si>
    <t>211.1</t>
  </si>
  <si>
    <t>REMOCIÓN DE DERRUMBES</t>
  </si>
  <si>
    <t>220.1</t>
  </si>
  <si>
    <t>TERRAPLENES</t>
  </si>
  <si>
    <t>221.1</t>
  </si>
  <si>
    <t>PEDRAPLÉN COMPACTO</t>
  </si>
  <si>
    <t>221.2</t>
  </si>
  <si>
    <t>PEDRAPLÉN SUELTO</t>
  </si>
  <si>
    <t>223.1</t>
  </si>
  <si>
    <t xml:space="preserve">GEOTEXTIL DE REFUERZO TIPO NT-2500 PARA TERRAPLENES REFORZADOS POR  GEOSINTETICOS </t>
  </si>
  <si>
    <t>223.2</t>
  </si>
  <si>
    <t xml:space="preserve">GEOMALLA DE REFUERZO TIPOS ASPHALT </t>
  </si>
  <si>
    <t>223.3.1</t>
  </si>
  <si>
    <t>RELLENO SELECCIONADO PARA TERRAPLENES REFORZADOS CON GEOSINTETICOS</t>
  </si>
  <si>
    <t>223.3.2</t>
  </si>
  <si>
    <t>RELLENO TIPO SUB BASE GRANULAR PARA TERRAPLENES REFORZADOS CON GEOSINTETICOS</t>
  </si>
  <si>
    <t>223.3.3</t>
  </si>
  <si>
    <t>RELLENO TIPO BASE GRANULAR PARA TERRAPLENES REFORZADOS CON GEOSINTETICOS</t>
  </si>
  <si>
    <t>230.1</t>
  </si>
  <si>
    <t>MEJORAMIENTO DE LA SUBRASANTE CON ADICION DE MATERIALES</t>
  </si>
  <si>
    <t>231.1</t>
  </si>
  <si>
    <t>GEOTEXTIL PARA SEPARACIÓN DE SUELOS DE SUBRASANTE Y CAPAS GRANULARES</t>
  </si>
  <si>
    <t>232.1</t>
  </si>
  <si>
    <t xml:space="preserve">GEOTEXTIL PARA ESTABILIZACIÓN DE LA SUBRASANTE </t>
  </si>
  <si>
    <t>233.1</t>
  </si>
  <si>
    <t>GEOMALLA PARA ESTABILIZACIÒN DE SUELOS DE SUBRASANTE</t>
  </si>
  <si>
    <t>233.10</t>
  </si>
  <si>
    <t>GEOMALLA PARA REFUERZO DE CAPAS GRANULARES</t>
  </si>
  <si>
    <t>234.1</t>
  </si>
  <si>
    <t>CONFORMACIÓN DE TALUDES EXISTENTES</t>
  </si>
  <si>
    <t>235.1</t>
  </si>
  <si>
    <t>SUBRASANTE ESTABILIZADA CON CEMENTO (INCLUYE EL SUMINISTRO DE CEMENTO)</t>
  </si>
  <si>
    <t>235.10</t>
  </si>
  <si>
    <t>SUBRASANTE ESTABILIZADA CON CEMENTO (NO INCLUYE EL SUMINISTRO DE CEMENTO)</t>
  </si>
  <si>
    <t>235.11</t>
  </si>
  <si>
    <t>CEMENTO PARA ESTABILIZACION DE SUBRASANTE</t>
  </si>
  <si>
    <t>kg</t>
  </si>
  <si>
    <t>236.1</t>
  </si>
  <si>
    <t>SUBRASANTE ESTABILIZADA CON CAL (INCLUYE SUMINISTRO DE CAL)</t>
  </si>
  <si>
    <t>236.10</t>
  </si>
  <si>
    <t>SUBRASANTE ESTABILIZADA CON CAL (NO INCLUYE SUMINISTRO DE CAL)</t>
  </si>
  <si>
    <t>236.11</t>
  </si>
  <si>
    <t>CAL HIDRATADA PARA ESTABILIZACION DE SUBRASANTE</t>
  </si>
  <si>
    <t>310.1</t>
  </si>
  <si>
    <t>CONFORMACIÓN DE LA CALZADA EXISTENTE</t>
  </si>
  <si>
    <t>311.1</t>
  </si>
  <si>
    <t>AFIRMADO</t>
  </si>
  <si>
    <t>312.1</t>
  </si>
  <si>
    <t>TRATAMIENTO PALIATIVO DE POLVO APLICADO EN FORMA SÓLIDA EN HOJUELAS</t>
  </si>
  <si>
    <t>312.2</t>
  </si>
  <si>
    <t>TRATAMIENTO PALIATIVO DE POLVO APLICADO EN FORMA SÓLIDA EN ESFERAS</t>
  </si>
  <si>
    <t>312.3</t>
  </si>
  <si>
    <t>TRATAMIENTO PALIATIVO DE POLVO APLICADO EN FORMA LÍQUIDA</t>
  </si>
  <si>
    <t>Lt</t>
  </si>
  <si>
    <t>312.4</t>
  </si>
  <si>
    <t>MATERIAL GRANULAR DE ADICIÓN</t>
  </si>
  <si>
    <t>320.1</t>
  </si>
  <si>
    <t>SUBBASE GRANULAR CLASE A</t>
  </si>
  <si>
    <t>320.2</t>
  </si>
  <si>
    <t>SUBBASE GRANULAR CLASE B</t>
  </si>
  <si>
    <t>320.3</t>
  </si>
  <si>
    <t>SUBBASE GRANULAR CLASE C</t>
  </si>
  <si>
    <t>320.4</t>
  </si>
  <si>
    <t>SUB-BASE GRANULAR  PARA BACHEO CLASE A</t>
  </si>
  <si>
    <t>320.5</t>
  </si>
  <si>
    <t>SUB-BASE GRANULAR  PARA BACHEO CLASE B</t>
  </si>
  <si>
    <t>320.6</t>
  </si>
  <si>
    <t>SUB-BASE GRANULAR  PARA BACHEO CLASE C</t>
  </si>
  <si>
    <t>330.1</t>
  </si>
  <si>
    <t>BASE GRANULAR CLASE A</t>
  </si>
  <si>
    <t>330.2</t>
  </si>
  <si>
    <t>BASE GRANULAR CLASE B</t>
  </si>
  <si>
    <t>330.3</t>
  </si>
  <si>
    <t>BASE GRANULAR CLASE C</t>
  </si>
  <si>
    <t>330.4</t>
  </si>
  <si>
    <t>BASE GRANULAR PARA BACHEO CLASE A</t>
  </si>
  <si>
    <t>330.5</t>
  </si>
  <si>
    <t>BASE GRANULAR PARA BACHEO CLASE B</t>
  </si>
  <si>
    <t>330.6</t>
  </si>
  <si>
    <t>BASE GRANULAR PARA BACHEO CLASE C</t>
  </si>
  <si>
    <t>340.1</t>
  </si>
  <si>
    <t>BASE ESTABILIZADA CON EMULSIÓN ASFÁLTICA TIPO BEE-38</t>
  </si>
  <si>
    <t>340.2</t>
  </si>
  <si>
    <t xml:space="preserve"> BASE ESTABILIZADA CON EMULSIÓN ASFÁLTICA TIPO BEE-25</t>
  </si>
  <si>
    <t>340.3</t>
  </si>
  <si>
    <t>BASE ESTABILIZADA CON EMULSIÓN ASFÁLTICA TIPO BEE-5</t>
  </si>
  <si>
    <t>350.1</t>
  </si>
  <si>
    <t>SUELO-CEMENTO CLASE SC-D GRADACION TIPO A (INCLUYE SUMINISTRO DEL CEMENTO)</t>
  </si>
  <si>
    <t>350.2</t>
  </si>
  <si>
    <t>SUELO-CEMENTO CLASE SC-D GRADACION TIPO B (INCLUYE SUMINISTRO DEL CEMENTO)</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</si>
  <si>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</si>
  <si>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</si>
  <si>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</si>
  <si>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</si>
  <si>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</si>
  <si>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</si>
  <si>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</si>
  <si>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</si>
  <si>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</si>
  <si>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</si>
  <si>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</si>
  <si>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</si>
  <si>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</si>
  <si>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</si>
  <si>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</si>
  <si>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</si>
  <si>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</si>
  <si>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</si>
  <si>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</si>
  <si>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</si>
  <si>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</si>
  <si>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</si>
  <si>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</si>
  <si>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</si>
  <si>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410.1</t>
  </si>
  <si>
    <t>CEMENTO ASFÁLTICO DE PENETRACIÓN 40-50</t>
  </si>
  <si>
    <t>410.2</t>
  </si>
  <si>
    <t>CEMENTO ASFÁLTICO DE PENETRACIÓN 60-70.</t>
  </si>
  <si>
    <t>410.3</t>
  </si>
  <si>
    <t>CEMENTO ASFÁLTICO DE PENETRACIÓN 80-100</t>
  </si>
  <si>
    <t>411.1</t>
  </si>
  <si>
    <t>SUMINISTRO DE EMULSIÓN ASFÁLTICA DE ROTURA MEDIA CRM.</t>
  </si>
  <si>
    <t>411.2</t>
  </si>
  <si>
    <t>EMULSIÓN ASFÁLTICA DE ROTURA LENTA CRL-1 ARD</t>
  </si>
  <si>
    <t>411.3</t>
  </si>
  <si>
    <t>EMULSIÓN ASFÁLTICA DE ROTURA LENTA CRL-1 ARB</t>
  </si>
  <si>
    <t>411.4</t>
  </si>
  <si>
    <t>SUMINISTRO DE EMULSIÓN ASFÁLTICA DE ROTURA LENTA CRL-1h</t>
  </si>
  <si>
    <t>413.1</t>
  </si>
  <si>
    <t xml:space="preserve">CEMENTO ASFALTICO CON GRANO DE CAUCHO RECICLADO TIPO I </t>
  </si>
  <si>
    <t>413.2</t>
  </si>
  <si>
    <t>CEMENTO ASFALTICO CON GRANO DE CAUCHO RECICLADO TIPO II</t>
  </si>
  <si>
    <t>413.3</t>
  </si>
  <si>
    <t>CEMENTO ASFALTICO CON GRANO DE CAUCHO RECICLADO TIPO  III</t>
  </si>
  <si>
    <t>414.1</t>
  </si>
  <si>
    <t>CEMENTO ASFÁLTICO MODIFICADO CON POLÍMEROS TIPO I</t>
  </si>
  <si>
    <t>414.2</t>
  </si>
  <si>
    <t>CEMENTO ASFÁLTICO MODIFICADO CON POLÍMEROS TIPO II A</t>
  </si>
  <si>
    <t>414.3</t>
  </si>
  <si>
    <t>CEMENTO ASFÁLTICO MODIFICADO CON POLÍMEROS TIPO II B</t>
  </si>
  <si>
    <t>414.4</t>
  </si>
  <si>
    <t>CEMENTO ASFÁLTICO MODIFICADO CON POLÍMEROS TIPO III</t>
  </si>
  <si>
    <t>414.5</t>
  </si>
  <si>
    <t>CEMENTO ASFÁLTICO MODIFICADO CON POLÍMEROS TIPO IV</t>
  </si>
  <si>
    <t>414.6</t>
  </si>
  <si>
    <t>CEMENTO ASFÁLTICO MODIFICADO CON POLÍMEROS TIPO V.</t>
  </si>
  <si>
    <t>415.1</t>
  </si>
  <si>
    <t>EMULSIÓN ASFÁLTICA DE ROTURA MEDIA, MODIFICADA CON POLÍMEROS, CRM-m</t>
  </si>
  <si>
    <t>420.1</t>
  </si>
  <si>
    <t>RIEGO DE IMPRIMACIÓN CON EMULSIÓN ASFÁLTICA CRL -0</t>
  </si>
  <si>
    <t>420.2</t>
  </si>
  <si>
    <t>RIEGO DE IMPRIMACIÓN CON EMILSÍON ASFÁLTICA CRL-1</t>
  </si>
  <si>
    <t>420.3</t>
  </si>
  <si>
    <t>RIEGO DE IMPRIMACIÓN CON ASFALTO LIQUIDO</t>
  </si>
  <si>
    <t>421.1</t>
  </si>
  <si>
    <t>RIEGO DE LIGA CON EMULSIÓN ASFÁLTICA CRR-1</t>
  </si>
  <si>
    <t>421.2</t>
  </si>
  <si>
    <t>RIEGO DE LIGA CON EMULSIÓN ASFÁLTICA CRR-2</t>
  </si>
  <si>
    <t>421.3</t>
  </si>
  <si>
    <t xml:space="preserve"> RIEGO DE LIGA CON EMULSIÓN MODIFICADA CON POLÍMEROS CRR- 1m</t>
  </si>
  <si>
    <t>421.4</t>
  </si>
  <si>
    <t xml:space="preserve"> RIEGO DE LIGA CON EMULSIÓN MODIFICADA CON POLÍMEROS CRR- 2m</t>
  </si>
  <si>
    <t>430.1.1</t>
  </si>
  <si>
    <t>TRATAMIENTO SUPERFICIAL SIMPLE CON EMULSIÓN CRR-2 GRADACION 19</t>
  </si>
  <si>
    <t>430.1.2</t>
  </si>
  <si>
    <t>TRATAMIENTO SUPERFICIAL SIMPLE CON EMULSIÓN CRR-2 GRADACION 13</t>
  </si>
  <si>
    <t>430.2.1</t>
  </si>
  <si>
    <t>TRATAMIENTO SUPERFICIAL SIMPLE CON EMULSIÓN CRR-2 m GRADACION 19</t>
  </si>
  <si>
    <t>430.2.2</t>
  </si>
  <si>
    <t>TRATAMIENTO SUPERFICIAL SIMPLE CON EMULSIÓN CRR-2m  GRADACION 13</t>
  </si>
  <si>
    <t>431.1.1</t>
  </si>
  <si>
    <t>TRATAMIENTO SUPERFICIAL DOBLE CON EMULSIÓN CRR-2. TIPO 1</t>
  </si>
  <si>
    <t>431.1.2</t>
  </si>
  <si>
    <t>TRATAMIENTO SUPERFICIAL DOBLE CON EMULSIÓN CRR-2. TIPO 2</t>
  </si>
  <si>
    <t>431.2.1</t>
  </si>
  <si>
    <t>TRATAMIENTO SUPERFICIAL DOBLE CON EMULSIÓN CRR-2 m TIPO 1</t>
  </si>
  <si>
    <t>431.2.2</t>
  </si>
  <si>
    <t>TRATAMIENTO SUPERFICIAL DOBLE CON EMULSIÓN CRR-2 m TIPO 2</t>
  </si>
  <si>
    <t>432.1</t>
  </si>
  <si>
    <t>SELLO DE ARENA-ASFALTO CON EMULSIÓN CRR-2</t>
  </si>
  <si>
    <t>432.2</t>
  </si>
  <si>
    <t>SELLO DE ARENA-ASFALTO CON EMULSIÓN CRR-2m</t>
  </si>
  <si>
    <t>433.1</t>
  </si>
  <si>
    <t>LECHADA ASFÁLTICA CON EMULSIÓN CRL-1H, TIPO LA-13</t>
  </si>
  <si>
    <t>433.2</t>
  </si>
  <si>
    <t>LECHADA ASFÁLTICA CON EMULSIÓN CRL-1H, TIPO LA-10</t>
  </si>
  <si>
    <t>433.3</t>
  </si>
  <si>
    <t>LECHADA ASFÁLTICA CON EMULSIÓN CRL-1H, TIPO LA-5</t>
  </si>
  <si>
    <t>433.4</t>
  </si>
  <si>
    <t>LECHADA ASFÁLTICA CON EMULSIÓN CRL-1H, TIPO LA-3</t>
  </si>
  <si>
    <t>433.5</t>
  </si>
  <si>
    <t>LECHADA ASFÁLTICA CON EMULSIÓN CRL-1HM ,TIPO LA-13</t>
  </si>
  <si>
    <t>433.6</t>
  </si>
  <si>
    <t>LECHADA ASFÁLTICA CON EMULSIÓN CRL-1HM ,TIPO LA-10</t>
  </si>
  <si>
    <t>433.7</t>
  </si>
  <si>
    <t>LECHADA ASFÁLTICA CON EMULSIÓN CRL-1HM ,TIPO LA-5</t>
  </si>
  <si>
    <t>433.8</t>
  </si>
  <si>
    <t>LECHADA ASFÁLTICA CON EMULSIÓN CRL-1HM ,TIPO LA-3</t>
  </si>
  <si>
    <t>440.1</t>
  </si>
  <si>
    <t>MEZCLA DENSA EN FRÍO TIPO MDF-38</t>
  </si>
  <si>
    <t>440.2</t>
  </si>
  <si>
    <t>MEZCLA DENSA EN FRÍO TIPO MDF-25</t>
  </si>
  <si>
    <t>440.3</t>
  </si>
  <si>
    <t>MEZCLA DENSA EN FRÍO TIPO MDF-19</t>
  </si>
  <si>
    <t>440.4</t>
  </si>
  <si>
    <t>MEZCLA DENSA EN FRÍO PARA BACHEO</t>
  </si>
  <si>
    <t>441.1</t>
  </si>
  <si>
    <t>MEZCLA ABIERTA EN FRÍO TIPO MAF-19</t>
  </si>
  <si>
    <t>441.2</t>
  </si>
  <si>
    <t>MEZCLA ABIERTA EN FRÍO TIPO MAF-25</t>
  </si>
  <si>
    <t>441.3</t>
  </si>
  <si>
    <t>MEZCLA ABIERTA EN FRÍO TIPO MAF-38</t>
  </si>
  <si>
    <t>441.4</t>
  </si>
  <si>
    <t>MEZCLA ABIERTA EN FRÍO  TIPO MAF-38 PARA BACHEO</t>
  </si>
  <si>
    <t>450.1</t>
  </si>
  <si>
    <t>MEZCLA DENSA EN CALIENTE TIPO MDC-25</t>
  </si>
  <si>
    <t>450.2</t>
  </si>
  <si>
    <t>MEZCLA DENSA EN CALIENTE TIPO MDC-19</t>
  </si>
  <si>
    <t>450.3</t>
  </si>
  <si>
    <t>MEZCLA DENSA EN CALIENTE TIPO MDC-10</t>
  </si>
  <si>
    <t>450.4</t>
  </si>
  <si>
    <t>MEZCLA SEMIDENSA EN CALIENTE TIPO MSC-25</t>
  </si>
  <si>
    <t>450.5</t>
  </si>
  <si>
    <t>MEZCLA SEMIDENSA EN CALIENTE TIPO MSC-19</t>
  </si>
  <si>
    <t>450.6</t>
  </si>
  <si>
    <t>MEZCLA GRUESA EN CALIENTE TIPO MGC-38</t>
  </si>
  <si>
    <t>450.7</t>
  </si>
  <si>
    <t>MEZCLA GRUESA EN CALIENTE TIPO MGC-25</t>
  </si>
  <si>
    <t>450.8</t>
  </si>
  <si>
    <t>MEZCLA DE ALTO MÓDULO MAM-25</t>
  </si>
  <si>
    <t>450.10</t>
  </si>
  <si>
    <t>MEZCLA EN CALIENTE PARA BACHEO MSC-25</t>
  </si>
  <si>
    <t>450.11</t>
  </si>
  <si>
    <t>MEZCLA EN CALIENTE PARA BACHEO MGC-25</t>
  </si>
  <si>
    <t>450.12</t>
  </si>
  <si>
    <t>MEZCLA EN CALIENTE PARA BACHEO MGC-38</t>
  </si>
  <si>
    <t>451.1</t>
  </si>
  <si>
    <t>MEZCLA ABIERTA EN CALIENTE TIPO MAC-75</t>
  </si>
  <si>
    <t>451.2</t>
  </si>
  <si>
    <t>MEZCLA ABIERTA EN CALIENTE TIPO MAC-63</t>
  </si>
  <si>
    <t>451.3</t>
  </si>
  <si>
    <t>MEZCLA ABIERTA EN CALIENTE TIPO MAC-50</t>
  </si>
  <si>
    <t>451.4</t>
  </si>
  <si>
    <t>MEZCLA ABIERTA EN CALIENTE TIPO MAC -50 PARA BACHEO</t>
  </si>
  <si>
    <t>452.1</t>
  </si>
  <si>
    <t>MEZCLA DISCONTINUA EN CALIENTE TIPO M-13</t>
  </si>
  <si>
    <t>452.2</t>
  </si>
  <si>
    <t>MEZCLA DISCONTINUA EN CALIENTE TIPO M-10</t>
  </si>
  <si>
    <t>452.3</t>
  </si>
  <si>
    <t>MEZCLA DISCONTINUA EN CALIENTE TIPO F-13</t>
  </si>
  <si>
    <t>452.4</t>
  </si>
  <si>
    <t>MEZCLA DISCONTINUA EN CALIENTE TIPO F-10</t>
  </si>
  <si>
    <t>453.1</t>
  </si>
  <si>
    <t>MEZCLA DRENANTE</t>
  </si>
  <si>
    <t>460.1</t>
  </si>
  <si>
    <t>FRESADO DE PAVIMENTO ASFÁLTICO EN ESPESOR DE  10 CM</t>
  </si>
  <si>
    <t>460.2</t>
  </si>
  <si>
    <t>FRESADO DE PAVIMENTO ASFÁLTICO EN ESPESOR DE 5 CM</t>
  </si>
  <si>
    <t>461.1</t>
  </si>
  <si>
    <t>PAVIMENTO RECICLADO EN FRÍO EN EL LUGAR CON EMULSIÓN ASFÁLTICA</t>
  </si>
  <si>
    <t>461.2</t>
  </si>
  <si>
    <t>PAVIMENTO RECICLADO EN FRÍO EN EL LUGAR CON CEMENTO ASFÁLTICO ESPUMADO</t>
  </si>
  <si>
    <t>462.1.1</t>
  </si>
  <si>
    <t>MEZCLA ASFALTICA RECICLADA EN CALIENTE DE TIPO MDC-25</t>
  </si>
  <si>
    <t>462.1.2</t>
  </si>
  <si>
    <t>MEZCLA ASFALTICA RECICLADA EN CALIENTE DE TIPO MDC-19</t>
  </si>
  <si>
    <t>462.2.1</t>
  </si>
  <si>
    <t>MEZCLA ASFALTICA RECICLADA EN CALIENTE DE TIPO MDC-25 PARA BACHEO</t>
  </si>
  <si>
    <t>462.2.2</t>
  </si>
  <si>
    <t>MEZCLA ASFALTICA RECICLADA EN CALIENTE DE TIPO MDC-19  PARA BACHEO</t>
  </si>
  <si>
    <t>464.1</t>
  </si>
  <si>
    <t>GEOTEXTIL PARA REPAVIMENTACIÒN</t>
  </si>
  <si>
    <t>465.1</t>
  </si>
  <si>
    <t>EXCAVACIÓN PARA REPARACIÓN DE PAVIMENTO ASFÁLTICO EXISTENTE INCLUYENDO EL CORTE Y LA REMOCIÒN DE LAS CAPAS ASFALTICAS SUBYACENTES</t>
  </si>
  <si>
    <t>465.2</t>
  </si>
  <si>
    <t>EXCAVACIÒN PARA LA REPARACIÒN DE PAVIMENTO ASFALTICO EXISTENTE EXCLUYENDO EL CORTE Y LA REMOCIÒN DE LAS CAPAS ASFALTICAS Y DE LAS SUBYACENTES.</t>
  </si>
  <si>
    <t>466.1</t>
  </si>
  <si>
    <t>SELLO DE GRIETAS EN PAVIMENTO ASFÁLTICO SIN RUTEO.</t>
  </si>
  <si>
    <t>466.2</t>
  </si>
  <si>
    <t>SELLO DE GRIETAS EN PAVIMENTO ASFÁLTICO CON RUTEO.</t>
  </si>
  <si>
    <t>500.1</t>
  </si>
  <si>
    <t>PAVIMENTO DE CONCRETO HIDRÁULICO.</t>
  </si>
  <si>
    <t>500.2</t>
  </si>
  <si>
    <t>PAVIMENTO DE CONCRETO HIDRÁULICO DE FRAGUADO RAPIDO (FAST TRACK)</t>
  </si>
  <si>
    <t>501.1</t>
  </si>
  <si>
    <t>CEMENTO PORTHLAND, NORMA ASTM C150, TIPO ______ . SE DEBE ELABORAR UN ITEM DE PAGO PARA CADA TIPO DE CEMENTO QUE SE ESPECIFIQUE EN LOS DOCUMENTOS DEL CONTRATO.</t>
  </si>
  <si>
    <t>501.10</t>
  </si>
  <si>
    <t>CEMENTO HIDRAULICO  SDICIONADO, NORMA ASTM C595, TIPO ______ SE DEBE ELABORAR UN ITEM DE PAGO PARA CADA TIPO DE CEMENTO QUE SE ESPECIFIQUE EN LOS DOCUMENTOS DEL CONTRATO</t>
  </si>
  <si>
    <t>501.20</t>
  </si>
  <si>
    <t xml:space="preserve">CEMENTO HIDRAULICO ESPECIFICADO POR DESEMPEÑO, NORMA ASTM C1137, TIPO ______ .SE DEBE ELABORAR UN ITEM DE PAGO PARA CADA TIPO DE CEMENTO QUE SE ESPECIFIQUE EN LOS DOCUMENTOS DEL CONTRATO. </t>
  </si>
  <si>
    <t>505.1</t>
  </si>
  <si>
    <t xml:space="preserve">BASE DE CONCRETO HIDRÁULICO </t>
  </si>
  <si>
    <t>510.1</t>
  </si>
  <si>
    <t>PAVIMENTO DE ADOQUINES DE CONCRETO.</t>
  </si>
  <si>
    <t>600.1.1</t>
  </si>
  <si>
    <t>EXCAVACIONES VARIAS SIN CLASIFICAR</t>
  </si>
  <si>
    <t>600.2.1</t>
  </si>
  <si>
    <t>EXCAVACIONES VARIAS EN ROCA EN SECO.</t>
  </si>
  <si>
    <t>600.2.2</t>
  </si>
  <si>
    <t>EXCAVACIONES VARIAS EN ROCA BAJO AGUA.</t>
  </si>
  <si>
    <t>600.2.3</t>
  </si>
  <si>
    <t>EXCAVACIONES VARIAS EN MATERIAL COMUN EN SECO</t>
  </si>
  <si>
    <t>600.2.4</t>
  </si>
  <si>
    <t>EXCAVACIONES VARIAS EN MATERIAL COMÚN BAJO AGUA.</t>
  </si>
  <si>
    <t>610.1</t>
  </si>
  <si>
    <t>RELLENOS PARA ESTRUCTURAS CON SUELO.</t>
  </si>
  <si>
    <t>610.2</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</si>
  <si>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</si>
  <si>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</si>
  <si>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</si>
  <si>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</si>
  <si>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</si>
  <si>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</si>
  <si>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</si>
  <si>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</si>
  <si>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</si>
  <si>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</si>
  <si>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</si>
  <si>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620.1</t>
  </si>
  <si>
    <t>PILOTES PREFABRICADOS DE CONCRETO DIÁMETRO 0,40 M</t>
  </si>
  <si>
    <t>620.2</t>
  </si>
  <si>
    <t>EXTENSION DE PILOTES, SECCION, 0.40 METROS</t>
  </si>
  <si>
    <t>620.3</t>
  </si>
  <si>
    <t>PRUEBA DE CARGA TIPO ________ SE DEBERA ELABORA R ITEMS DE PAGO INDEPENDIENTE POR CADA TIPO DE PRUEBA.</t>
  </si>
  <si>
    <t>621.1.1</t>
  </si>
  <si>
    <t>PILOTE DE CONCRETO VACIADO IN SITU, DE DIÁMETRO 1 M_</t>
  </si>
  <si>
    <t>621.1.2</t>
  </si>
  <si>
    <t>PILOTE DE CONCRETO VACIADO IN SITU, DE DIÁMETRO 1,2 M, INCLUYE EXCAVACIÓN EN ROCA, BAJO AGUA</t>
  </si>
  <si>
    <t>621.2</t>
  </si>
  <si>
    <t>BASE ACAMPANADA.</t>
  </si>
  <si>
    <t>621.3</t>
  </si>
  <si>
    <t>PERFORACION DE PRUEBA PARA PILOTE, D= VARIABLE</t>
  </si>
  <si>
    <t>621.4</t>
  </si>
  <si>
    <t>PERFORACION DE PRUEBA PARA BASE ACAMPANADA</t>
  </si>
  <si>
    <t>621.5</t>
  </si>
  <si>
    <t>CAMISA PERMANENTE DE DIÁMETRO EXTERIOR VARIABLE</t>
  </si>
  <si>
    <t>621.5.1</t>
  </si>
  <si>
    <t>CAMISA PERMANENTE DE DIÁMETRO EXTERIOR 1,50 M, EN CONCRETO</t>
  </si>
  <si>
    <t>621.6</t>
  </si>
  <si>
    <t>PRUEBA DE CARGA TIPO (PILOTE PRE EXCAVADO)</t>
  </si>
  <si>
    <t>621.7</t>
  </si>
  <si>
    <t>PRUEBA DE INTEGRIDAD TIPO ____</t>
  </si>
  <si>
    <t>622.1</t>
  </si>
  <si>
    <t>TABLESTACADO DE MADERA</t>
  </si>
  <si>
    <t>622.2</t>
  </si>
  <si>
    <t>TABLESTACADO METÁLICO.</t>
  </si>
  <si>
    <t>622.3</t>
  </si>
  <si>
    <t>TABLESTACADO DE CONCRETO REFORZADO.</t>
  </si>
  <si>
    <t>622.4</t>
  </si>
  <si>
    <t>TABLESTACADO DE CONCRETO PRE ESFORZADO.</t>
  </si>
  <si>
    <t>622.5</t>
  </si>
  <si>
    <t>CORTE DEL EXTREMO SUPERIOR DEL ELEMENTO.</t>
  </si>
  <si>
    <t>623.1</t>
  </si>
  <si>
    <t>ANCLAJE TIPO _____ (ROCA)</t>
  </si>
  <si>
    <t>623.2</t>
  </si>
  <si>
    <t>PRUEBA DE CARGA</t>
  </si>
  <si>
    <t>unidad</t>
  </si>
  <si>
    <t>630.1</t>
  </si>
  <si>
    <t xml:space="preserve">CONCRETO RESISTENCIA 35MPA (A) </t>
  </si>
  <si>
    <t>630.2</t>
  </si>
  <si>
    <t>CONCRETO RESISTENCIA 32MPA (B)</t>
  </si>
  <si>
    <t>630.3</t>
  </si>
  <si>
    <t>CONCRETO RESISTENCIA 28MPA (C )</t>
  </si>
  <si>
    <t>630.4</t>
  </si>
  <si>
    <t>CONCRETO RESISTENCIA 21MPA (D)</t>
  </si>
  <si>
    <t>630.5</t>
  </si>
  <si>
    <t>CONCRETO RESISTENCIA 17.5MPA (E )</t>
  </si>
  <si>
    <t>630.6</t>
  </si>
  <si>
    <t>CONCRETO RESISTENCIA 14MPA  (F)</t>
  </si>
  <si>
    <t>630.7</t>
  </si>
  <si>
    <t>CONCRETO RESISTENCIA 14MPA (G) (CICLOPEO)</t>
  </si>
  <si>
    <t>632.1</t>
  </si>
  <si>
    <t>BARANDA DE CONCRETO, COCRETO 21 MPA</t>
  </si>
  <si>
    <t>632.2</t>
  </si>
  <si>
    <t>BARANDA DE CONCRETO CONCRETO 28 MPA.</t>
  </si>
  <si>
    <t>640.1</t>
  </si>
  <si>
    <t>ACERO DE REFUERZO FY 4200 MPA.</t>
  </si>
  <si>
    <t>640.2</t>
  </si>
  <si>
    <t>MALLA DE REFUERZO FY 4200 MPA.</t>
  </si>
  <si>
    <t>641.1</t>
  </si>
  <si>
    <t>ACERO DE PREESFUERZO.</t>
  </si>
  <si>
    <t>tf/m</t>
  </si>
  <si>
    <t>641.2</t>
  </si>
  <si>
    <t>642.1</t>
  </si>
  <si>
    <t>APOYO ELASTOMÉRICO.</t>
  </si>
  <si>
    <t>642.2</t>
  </si>
  <si>
    <t>SELLO PARA JUNTAS DE PUENTES.</t>
  </si>
  <si>
    <t>650.1</t>
  </si>
  <si>
    <t>DISEÑO Y FABRICACIÓN DE ESTRUCTURA METÁLICA.</t>
  </si>
  <si>
    <t>650.2</t>
  </si>
  <si>
    <t>FABRICACIÓN DE ESTRUCTURA METÁLICA.</t>
  </si>
  <si>
    <t>650.3</t>
  </si>
  <si>
    <t>TRANSPORTE DE ESTRUCTURA METÁLICA.</t>
  </si>
  <si>
    <t>650.4</t>
  </si>
  <si>
    <t>MONTAJE Y PINTURA  DE ESTRUCTURA METÁLICA.</t>
  </si>
  <si>
    <t>660.1</t>
  </si>
  <si>
    <t>TUBERÍA DE CONCRETO SIMPLE 14 MPA DE 450 MM DE DIAMETRO INTERIOR. SE DEBERA ELABORAR ITEM DE PAGO POR CADA CLASE DE TUBERIA DE CONCRETO SIMPLE Y CADA DIAMETRO QUE TENGAN LAS TUBERIAS DEL PROYECTO.</t>
  </si>
  <si>
    <t>660.2</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</si>
  <si>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</si>
  <si>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661.1</t>
  </si>
  <si>
    <t>TUBERÍA DE CONCRETO REFORZADO  21 MPA DE 900 MM DE DIAMETRO INTERIOR</t>
  </si>
  <si>
    <t>662.1</t>
  </si>
  <si>
    <t>TUBERÍA CORRUGADA DE ACERO GALVANIZADO MP-68, DE LÁMINA CALIBRE__ Y DIAMETRO __</t>
  </si>
  <si>
    <t>662.2</t>
  </si>
  <si>
    <t>TUBERÍA CORRUGADA DE ACERO CON RECUBRIMIENTO BITUMINOSO, DE LÁMINA CALIBRE 12  Y D=60´´</t>
  </si>
  <si>
    <t>663.1</t>
  </si>
  <si>
    <t>TUBERÍA DE PLASTICO TIPO__NORMA___DE DIAMETRO__MM</t>
  </si>
  <si>
    <t>670.1</t>
  </si>
  <si>
    <t>DISIPADORES DE ENERGÍA Y SEDIMENTADORES EN GAVIONES DE ALAMBRE DE ACERO ENTRELAZADO CLASE 1: RECUBRIMIENTO DE ZINC (GALVANIZADO)</t>
  </si>
  <si>
    <t>670.2</t>
  </si>
  <si>
    <t>DISIPADORES DE ENERGÍA Y SEDIMENTADORES EN GAVIONES DE ALAMBRE DE ACERO ENTRELAZADO CLASE 2: RECUBRIMIENTO DE ALEACION ZN-5A1-MM</t>
  </si>
  <si>
    <t>670.3</t>
  </si>
  <si>
    <t>DISIPADORES DE ENERGÍA Y SEDIMENTADORES EN GAVIONES DE ALAMBRE DE ACERO ENTRELAZADO CLASE 3: RECUBRIMIENTO DE ZINC (GALVANIZADO) Y PVC</t>
  </si>
  <si>
    <t>670.4</t>
  </si>
  <si>
    <t>DISIPADORES DE ENERGÍA Y SEDIMENTADORES EN GAVIONES DE ALAMBRE DE ACERO ENTRELAZADO CLASE 4: RECUBRIMIENTO DE ALEACION ZN-5A1-MM Y PVC</t>
  </si>
  <si>
    <t>670.5</t>
  </si>
  <si>
    <t>DISIPADORES DE ENERGÍA Y SEDIMENTADORES EN CONCRETO CICLOPEO</t>
  </si>
  <si>
    <t>671.1</t>
  </si>
  <si>
    <t>CUNETA DE CONCRETO VACIADA IN SITU; NO INCLUYE LA CONFORMACION DE LA SUPERFICIE DE APOYO</t>
  </si>
  <si>
    <t>671.2</t>
  </si>
  <si>
    <t>CUNETA DE PIEZAS PREFABRICADAS DE CONCRETO; NO INCLUYE LA CONFORMACION DE LA SUPERFICIE DE APOYO</t>
  </si>
  <si>
    <t>671.3</t>
  </si>
  <si>
    <t>CUNETA DE CONCRETO VACIADA IN SITU; INCLUYE LA CONFORMACION DE LA SUPERFICIE DE APOYO</t>
  </si>
  <si>
    <t>671.4</t>
  </si>
  <si>
    <t>CUNETA DE PIEZAS PREFABRICADAS DE CONCRETO; INCLUYE LA CONFORMACION DE LA SUPERFICIE DE APOYO</t>
  </si>
  <si>
    <t>672.1</t>
  </si>
  <si>
    <t>BORDILLO DE CONCRETO VACIADO IN SITU; NO INCLUYE LA PREPARACION DE LA SUPERFICIE DE APOYO</t>
  </si>
  <si>
    <t>672.2</t>
  </si>
  <si>
    <t>BORDILLO DE PIEZAS PREFABRICADAS DE CONCRETO; NO INCLUYE LA PREPARACION DE LA SUPERFICIE DE APOYO</t>
  </si>
  <si>
    <t>672.3</t>
  </si>
  <si>
    <t>BORDILLO DE CONCRETO VACIADO IN SITU; INCLUYE LA PREPARACION DE LA SUPERFICIE DE APOYO</t>
  </si>
  <si>
    <t>672.4</t>
  </si>
  <si>
    <t>BORDILLO DE PIEZAS PREFABRICADAS DE CONCRETO; INCLUYE LA PREPARACION DE LA SUPERFICIE DE APOYO</t>
  </si>
  <si>
    <t>673.1.1</t>
  </si>
  <si>
    <t>GEOTEXTIL TIPO NT-2500 O SIMILAR NO TEJIDO</t>
  </si>
  <si>
    <t>673.1.2</t>
  </si>
  <si>
    <t>GEOTEXTIL  TIPO T-2400 O SIMILAR TEJIDO</t>
  </si>
  <si>
    <t>673.2</t>
  </si>
  <si>
    <t>MATERIAL GRANULAR DRENANTE</t>
  </si>
  <si>
    <t>673.3</t>
  </si>
  <si>
    <t>MATERIAL DE COBERTURA TIPO SUB- BASE CBR=20%</t>
  </si>
  <si>
    <t>674.1</t>
  </si>
  <si>
    <t>DREN HORIZONTAL DE LONGITUD MENOR O IGUAL A DIEZ (10) METROS.</t>
  </si>
  <si>
    <t>674.2</t>
  </si>
  <si>
    <t>DREN HORIZONTAL DE LONGITUD MAYOR A DIEZ (10) METROS.</t>
  </si>
  <si>
    <t>680.1</t>
  </si>
  <si>
    <t>PÁNELES DE CONCRETO.</t>
  </si>
  <si>
    <t>680.2</t>
  </si>
  <si>
    <t>ARMADURA GALVANIZADA.</t>
  </si>
  <si>
    <t>680.3</t>
  </si>
  <si>
    <t xml:space="preserve">RELLENO GRANULAR PARA TIERRA MECANICAMETE ESTABILIZADA CON PÁNELES DE CONCRETO </t>
  </si>
  <si>
    <t>681.1</t>
  </si>
  <si>
    <t xml:space="preserve">GAVIÓNES DE MALLA DE ALAMBRE DE ACERO ENTRELAZADO  CLASE 1; RECUBRIMIENTO DE ZINC (GALVANIZADO) </t>
  </si>
  <si>
    <t>681.2</t>
  </si>
  <si>
    <t>GAVIÓN DE MALLA DE ALAMBRE DE ACERO ENTRELAZADO  CLASE 2; RECUBRIMIENTO DE ALEACION ZN-5A1-MM</t>
  </si>
  <si>
    <t>681.3</t>
  </si>
  <si>
    <t>GAVIÓN DE MALLA DE ALAMBRE DE ACERO ENTRELAZADO  CLASE 3; RECUBRIMIENTO DE ZINC (GALVANIZADO) Y PVC</t>
  </si>
  <si>
    <t>681.4</t>
  </si>
  <si>
    <t>GAVIÓN DE MALLA DE ALAMBRE DE ACERO ETRELAZADO  CLASE 4; RECUBRIMIENTO DE ALEACION ZN-5A1-MM Y PVC</t>
  </si>
  <si>
    <t>682.1</t>
  </si>
  <si>
    <t xml:space="preserve">COLCHOGAVIÓN DE MALLA DE ALAMBRE DE ACERO ENTRELAZADO CLASE 1; RECUBRIMIENTO DE ZINC (GALVANIZADO) </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</si>
  <si>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</si>
  <si>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</si>
  <si>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</si>
  <si>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</si>
  <si>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</si>
  <si>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</si>
  <si>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</si>
  <si>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</si>
  <si>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</si>
  <si>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</si>
  <si>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</si>
  <si>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GEOTEXTIL DE FACHADA TIPO___ PARA MUROS DE TIERRA ESTABILIZADA MECANICAMENTE  CON GEOSINTETICOS</t>
  </si>
  <si>
    <t>683.4</t>
  </si>
  <si>
    <t>GEOMALLA DE FACHADA TIPO___ PARA MUROS DE TIERRA ESTABILIZADA MECANICAMENTE CON GEOSINTETICOS.</t>
  </si>
  <si>
    <t>683.5</t>
  </si>
  <si>
    <t>RELLENO TIPO___ PARA MUROS DE TIERRA ESTABILIZADA MECANICAMENTE CON GEOSINTETICOS</t>
  </si>
  <si>
    <t>690.1.1</t>
  </si>
  <si>
    <t>IMPERMEABILIZANTE PARA CONCRETO</t>
  </si>
  <si>
    <t>690.1.2</t>
  </si>
  <si>
    <t>IMPERMEABILIZACIÓN DE ESTRUCTURAS.</t>
  </si>
  <si>
    <t>700.1</t>
  </si>
  <si>
    <t>LÍNEA DE DEMARCACIÓN CON PINTURA EN FRÍO.</t>
  </si>
  <si>
    <t>700.2</t>
  </si>
  <si>
    <t>LÍNEA DE DEMARCACIÓN CON RESINA TERMOPLÁSTICA.</t>
  </si>
  <si>
    <t>700.3</t>
  </si>
  <si>
    <t>MARCA VIAL CON PINTURA EN FRÍO.</t>
  </si>
  <si>
    <t>700.4</t>
  </si>
  <si>
    <t>MARCA VIAL CON RESINA TERMOPLÁSTICA.</t>
  </si>
  <si>
    <t>701.1</t>
  </si>
  <si>
    <t>TACHA REFLECTIVA.</t>
  </si>
  <si>
    <t>710.1</t>
  </si>
  <si>
    <t>SEÑAL VERTICAL DE TRANSITO TIPO 1 CON LAMINA RETRORREFLECTIVA TIPO III (75 X 75 ) CM</t>
  </si>
  <si>
    <t>710.2</t>
  </si>
  <si>
    <t>SEÑAL VERTICAL DE TRANSITO TIPO 2 CON LAMINA RETRORREFLECTIVA TIPO (1.20X0.40 M)</t>
  </si>
  <si>
    <t>720.1</t>
  </si>
  <si>
    <t>POSTE DE REFERENCIA.</t>
  </si>
  <si>
    <t>730.1</t>
  </si>
  <si>
    <t>DEFENSA METÁLICA.</t>
  </si>
  <si>
    <t>730.2</t>
  </si>
  <si>
    <t>SECCIÓN FINAL.</t>
  </si>
  <si>
    <t>730.3</t>
  </si>
  <si>
    <t>SECCIÓN DE TOPE.</t>
  </si>
  <si>
    <t>730.4</t>
  </si>
  <si>
    <t>ELEMENTO ESPECIAL TIPO AMORTIGUADORES</t>
  </si>
  <si>
    <t>731.1</t>
  </si>
  <si>
    <t>DEFENSA DE CONCRETO.</t>
  </si>
  <si>
    <t>740.1</t>
  </si>
  <si>
    <t>CAPTAFAROS.</t>
  </si>
  <si>
    <t>741.1</t>
  </si>
  <si>
    <t>DELINEADOR DE CORONA.</t>
  </si>
  <si>
    <t>800.1</t>
  </si>
  <si>
    <t>CERCA DE ALAMBRE DE PUAS CON POSTES DE MADERA.</t>
  </si>
  <si>
    <t>800.2</t>
  </si>
  <si>
    <t>CERCA DE ALAMBRE DE PUAS CON POSTES DE CONCRETO.</t>
  </si>
  <si>
    <t>800.3</t>
  </si>
  <si>
    <t>CERCA DE MALLA CON POSTES DE MADERA.</t>
  </si>
  <si>
    <t>800.4</t>
  </si>
  <si>
    <t>CERCA DE MALLA CON POSTES DE CONCRETO.</t>
  </si>
  <si>
    <t>802.1</t>
  </si>
  <si>
    <t>PODA DE LA PARTE AEREA DE ARBOLES TIPO I</t>
  </si>
  <si>
    <t>802.2</t>
  </si>
  <si>
    <t>PODA DE LA PARTE AEREA DE ARBOLES TIPO II</t>
  </si>
  <si>
    <t>802.3</t>
  </si>
  <si>
    <t>PODA DE LA PARTE AEREA DE ARBOLES TIPO III</t>
  </si>
  <si>
    <t>802.4</t>
  </si>
  <si>
    <t>PODA DE LA PARTE AEREA DE ARBOLES TIPO IV</t>
  </si>
  <si>
    <t>802.5</t>
  </si>
  <si>
    <t>PODA DE LA PARTE RADICULAR DE ARBOLES TIPO I</t>
  </si>
  <si>
    <t>802.6</t>
  </si>
  <si>
    <t>PODA DE LA PARTE RADFICULAR DE ARBOLES TIPO II</t>
  </si>
  <si>
    <t>802.7</t>
  </si>
  <si>
    <t>PODA DE LA PARTE RADICULAR DE ARBOLES TIPO III</t>
  </si>
  <si>
    <t>802.8</t>
  </si>
  <si>
    <t>PODA DE LA PARTE RADICULAR DE ARBOLES TIPO  IV</t>
  </si>
  <si>
    <t>810.1</t>
  </si>
  <si>
    <t>PROTECCIÓN DE TALUDES CON BLOQUES DE CÉSPED.</t>
  </si>
  <si>
    <t>810.2</t>
  </si>
  <si>
    <t>PROTECCIÓN DE TALUDES CON TIERRA ORGÁNICA.</t>
  </si>
  <si>
    <t>810.3</t>
  </si>
  <si>
    <t>PROTECCIÓN DE TALUDES CON HIDROSIEMBRA CONTROLADA.</t>
  </si>
  <si>
    <t>811.1</t>
  </si>
  <si>
    <t>PROTECCION DE TALUDES CON PRODUCTO ENROLLADO PARA CONTROL DE EROSION. DE TIPO MANTO TEMPORAL. SE DEBERA ELABORAR UN ITEM DE PAGO PARA CADA PRODUCTO ENROLLADO QUE SE ESPECIFIQUE EN EL PROYECTO.</t>
  </si>
  <si>
    <t>811.2</t>
  </si>
  <si>
    <t>PROTECCION DE TALUDES CON PRODUCTO ENROLLADO PARA CONTROL DE EROSION. DE TIPO MANTO PERMANENTE. SE DEBERA ELABORAR UN ITEM DE PAGO PARA CADA PRODUCTO ENROLLADO QUE SE ESPECIFIQUE EN EL PROYECTO.</t>
  </si>
  <si>
    <t>812.1</t>
  </si>
  <si>
    <t>RECUBRIMIENTO DE TALUDES CON MALLA Y MORTERO 1:4 DE E= 10 CM</t>
  </si>
  <si>
    <t>820.1</t>
  </si>
  <si>
    <t>PLANTACIÓN DE ÁRBOLES (TIPO PAISAJÍSTICO)</t>
  </si>
  <si>
    <t>820.1.2</t>
  </si>
  <si>
    <t>PLANTACIÓN DE ÁRBOLES (REFORESTACIÓN PROTECTORA DENSIDAD 1100)</t>
  </si>
  <si>
    <t>900.1</t>
  </si>
  <si>
    <t>TRANSPORTE DE MATERIALES PROVENIENTES DE LA EXCAVACION DE LA EXPLANACION, CANALES Y PRESTAMOS, ENTRE  CIEN METROS (100 M) Y MIL METROS (1000 M) DE DISTANCIA</t>
  </si>
  <si>
    <t>m3/e</t>
  </si>
  <si>
    <t>900.2</t>
  </si>
  <si>
    <t>TRANSPORTE DE MATERIALES PROVENIENTES DE LA EXCAVACIÓN DE LA EXPLANACIÓN, CANALES Y PRÉSTAMOS PARA DISTANCIAS MAYORES DE MIL METROS (1.000 M) MEDIDO A PARTIR DE CIEN METROS (100 M).</t>
  </si>
  <si>
    <t>m3/km</t>
  </si>
  <si>
    <t>900.3</t>
  </si>
  <si>
    <t>TRANSPORTE DE MATERIALES PROVENIENTES DE DERRUMBES, MEDIDO A PARTIR DE CIEN METROS (100 M)</t>
  </si>
  <si>
    <t xml:space="preserve">   </t>
  </si>
  <si>
    <t xml:space="preserve">INSTITUTO NACIONAL DE VÍAS
DIRECCIÓN TÉCNICA </t>
  </si>
  <si>
    <t>MANO DE OBRA INCLUIDO FACTOR PRESTACIONAL</t>
  </si>
  <si>
    <t>-</t>
  </si>
  <si>
    <t>día</t>
  </si>
  <si>
    <t>Moneda (Pesos $)</t>
  </si>
  <si>
    <t>A0100130</t>
  </si>
  <si>
    <t>Armador</t>
  </si>
  <si>
    <t>A0100150</t>
  </si>
  <si>
    <t>Ayudante</t>
  </si>
  <si>
    <t>A0010010</t>
  </si>
  <si>
    <t>Cadenero</t>
  </si>
  <si>
    <t>A0100181</t>
  </si>
  <si>
    <t>Calculista</t>
  </si>
  <si>
    <t>A0100140</t>
  </si>
  <si>
    <t>Cortador</t>
  </si>
  <si>
    <t>A0100010</t>
  </si>
  <si>
    <t>Cuadrilla de desmontaje (10 personas)</t>
  </si>
  <si>
    <t>A0100180</t>
  </si>
  <si>
    <t>Cuadrilla de fabricación</t>
  </si>
  <si>
    <t>A0041004</t>
  </si>
  <si>
    <t>Cuadrilla de Un Oficial y (2) Obreros.</t>
  </si>
  <si>
    <t>A0041006</t>
  </si>
  <si>
    <t>Cuadrilla de un oficial y (4) Obreros.</t>
  </si>
  <si>
    <t>A0100170</t>
  </si>
  <si>
    <t>Dibujante</t>
  </si>
  <si>
    <t>A0100182</t>
  </si>
  <si>
    <t>Dibujante 2</t>
  </si>
  <si>
    <t>A0100120</t>
  </si>
  <si>
    <t>u</t>
  </si>
  <si>
    <t>Estudios, análisis e informes</t>
  </si>
  <si>
    <t>A0100070</t>
  </si>
  <si>
    <t>Ingeniero de montaje y prueba</t>
  </si>
  <si>
    <t>A0100069</t>
  </si>
  <si>
    <t>Ingeniero de Montaje y Prueba Pilote (1)</t>
  </si>
  <si>
    <t>A0100082</t>
  </si>
  <si>
    <t>Ingeniero Especialista prueba de  integridad</t>
  </si>
  <si>
    <t>A0100071</t>
  </si>
  <si>
    <t xml:space="preserve">Ingeniero Geotecnista </t>
  </si>
  <si>
    <t>A0100020</t>
  </si>
  <si>
    <t>Ingeniero supervisor</t>
  </si>
  <si>
    <t>A0100080</t>
  </si>
  <si>
    <t>Ingeniero supervisor y director de prueba</t>
  </si>
  <si>
    <t>A0100081</t>
  </si>
  <si>
    <t>Ingeniero Supervisor y Director de Prueba Pilote</t>
  </si>
  <si>
    <t>A0100160</t>
  </si>
  <si>
    <t>Inspector</t>
  </si>
  <si>
    <t>A0020010</t>
  </si>
  <si>
    <t>Inspector de fabricación y montaje</t>
  </si>
  <si>
    <t>A0041008</t>
  </si>
  <si>
    <t>1 Oficial y 1 Obrero.</t>
  </si>
  <si>
    <t>A0100030</t>
  </si>
  <si>
    <t>Maestro</t>
  </si>
  <si>
    <t>A0030100</t>
  </si>
  <si>
    <t>Obrero (10)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</si>
  <si>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</si>
  <si>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</si>
  <si>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</si>
  <si>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</si>
  <si>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</si>
  <si>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</si>
  <si>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</si>
  <si>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</si>
  <si>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</si>
  <si>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</si>
  <si>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</si>
  <si>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</si>
  <si>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</si>
  <si>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</si>
  <si>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</si>
  <si>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</si>
  <si>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A0100060</t>
  </si>
  <si>
    <t>Obrero (prueba de carga)</t>
  </si>
  <si>
    <t>A0030120</t>
  </si>
  <si>
    <t>Obreros de incado (2)</t>
  </si>
  <si>
    <t>A0030110</t>
  </si>
  <si>
    <t>Obreros de izado (2)</t>
  </si>
  <si>
    <t>A0040010</t>
  </si>
  <si>
    <t>Oficial</t>
  </si>
  <si>
    <t>A0041002</t>
  </si>
  <si>
    <t xml:space="preserve">Oficial  Obrero (3) Cuadrilla de un oficial y 3 Obreros. </t>
  </si>
  <si>
    <t>A0040020</t>
  </si>
  <si>
    <t>Oficial (2)</t>
  </si>
  <si>
    <t>A0040030</t>
  </si>
  <si>
    <t>Oficial (3)</t>
  </si>
  <si>
    <t>A0100050</t>
  </si>
  <si>
    <t>Oficial + 3 Ayudantes (armado e inyección de anclajes)</t>
  </si>
  <si>
    <t>A0041000</t>
  </si>
  <si>
    <t>Oficial experto en desmontaje</t>
  </si>
  <si>
    <t>A0041001</t>
  </si>
  <si>
    <t>Oficial experto en explosivos</t>
  </si>
  <si>
    <t>A0100092</t>
  </si>
  <si>
    <t>Operador prueba de integridad</t>
  </si>
  <si>
    <t>A0050010</t>
  </si>
  <si>
    <t>Paletero</t>
  </si>
  <si>
    <t>A0050020</t>
  </si>
  <si>
    <t>Paletero (2)</t>
  </si>
  <si>
    <t>A0060010</t>
  </si>
  <si>
    <t>Perforador</t>
  </si>
  <si>
    <t>A0100040</t>
  </si>
  <si>
    <t>Perforador + Ayudante1 + Ayudante2</t>
  </si>
  <si>
    <t>A0040001</t>
  </si>
  <si>
    <t>Personal requerido para el diseño y fabricación de estructura metálica. (incluye un calista, un dibujante y la cuadrilla de Fabricación) De esta ultima no hay detalle de que personal la compone.</t>
  </si>
  <si>
    <t>A0070010</t>
  </si>
  <si>
    <t>Rastrillero</t>
  </si>
  <si>
    <t>A0070020</t>
  </si>
  <si>
    <t>Rastrilleros (2)</t>
  </si>
  <si>
    <t>A0080010</t>
  </si>
  <si>
    <t>Soldador</t>
  </si>
  <si>
    <t>A0010083</t>
  </si>
  <si>
    <t>Soldador (2)</t>
  </si>
  <si>
    <t>A0080012</t>
  </si>
  <si>
    <t>Soldador 1A</t>
  </si>
  <si>
    <t>A0100090</t>
  </si>
  <si>
    <t>Soldador experto en montaje y pruebas</t>
  </si>
  <si>
    <t>A0100091</t>
  </si>
  <si>
    <t>A0090010</t>
  </si>
  <si>
    <t>Topógrafo</t>
  </si>
  <si>
    <t>A0030010</t>
  </si>
  <si>
    <t xml:space="preserve">Obrero </t>
  </si>
  <si>
    <t>A0100100</t>
  </si>
  <si>
    <t>Viáticos ingeniero y director</t>
  </si>
  <si>
    <t>A0100110</t>
  </si>
  <si>
    <t>Viáticos soldadores</t>
  </si>
  <si>
    <t>A0040110</t>
  </si>
  <si>
    <t>Celador</t>
  </si>
  <si>
    <t>EQUIPOS</t>
  </si>
  <si>
    <t>EQUIPOS VARIOS</t>
  </si>
  <si>
    <t>Moneda ($ Pesos)</t>
  </si>
  <si>
    <t>C0010011</t>
  </si>
  <si>
    <t>Andamiaje para Aplicar la Carga (Equipos Sustituto de la Tara)</t>
  </si>
  <si>
    <t>C0010010</t>
  </si>
  <si>
    <t>h</t>
  </si>
  <si>
    <t xml:space="preserve">Aspersor manual
</t>
  </si>
  <si>
    <t>C0010020</t>
  </si>
  <si>
    <t xml:space="preserve">Barredora mecánica de cepillo de 3658 mm ; 6 m3 </t>
  </si>
  <si>
    <t>C0010030</t>
  </si>
  <si>
    <t xml:space="preserve">Bomba de concreto, Producción: 30 m3/h, POTENCIA: 67 HP, MAX PRESION DE CONCRETO: 1150 PSI
</t>
  </si>
  <si>
    <t>C0010040</t>
  </si>
  <si>
    <t>Bomba de inyección de lechada</t>
  </si>
  <si>
    <t>C0010034</t>
  </si>
  <si>
    <t>Bomba eléctrica para accionar la celda</t>
  </si>
  <si>
    <t>C0010050</t>
  </si>
  <si>
    <t>Bomba para gato de tensionamiento</t>
  </si>
  <si>
    <t>C0010053</t>
  </si>
  <si>
    <t xml:space="preserve">Buldozer Potencia al volante de 305 HP, motor de 2100 RPM, longitud de hoja 6,39m. </t>
  </si>
  <si>
    <t>C0010052</t>
  </si>
  <si>
    <t xml:space="preserve">Buldozer, Potencia al volante de 140 HP, motor de 2200 RPM, longitud de hoja 4,80m. </t>
  </si>
  <si>
    <t>C0010051</t>
  </si>
  <si>
    <t xml:space="preserve">Buldozer, Potencia al volante de 80 HP, motor de 2400 RPM, longitud de hoja 3,99m, </t>
  </si>
  <si>
    <t>C0010961</t>
  </si>
  <si>
    <t>Caldera para pintura termoplástica</t>
  </si>
  <si>
    <t>C0010090</t>
  </si>
  <si>
    <t>Calentador a gas</t>
  </si>
  <si>
    <t>C0010125</t>
  </si>
  <si>
    <t>Camabaja</t>
  </si>
  <si>
    <t>C0010100</t>
  </si>
  <si>
    <t>Camión 350</t>
  </si>
  <si>
    <t>C0010110</t>
  </si>
  <si>
    <t>Camión de Slurry</t>
  </si>
  <si>
    <t>C0010120</t>
  </si>
  <si>
    <t>Camioneta D-300</t>
  </si>
  <si>
    <t>C0010124</t>
  </si>
  <si>
    <t>Camisa</t>
  </si>
  <si>
    <t>C0010123</t>
  </si>
  <si>
    <t>Camisa para Pilote D=1.20m</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</si>
  <si>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</si>
  <si>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</si>
  <si>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</si>
  <si>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</si>
  <si>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</si>
  <si>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</si>
  <si>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</si>
  <si>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</si>
  <si>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</si>
  <si>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</si>
  <si>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C0010211</t>
  </si>
  <si>
    <t>Compactador de Rodillo POTENCIA: 99HP, PESO: 8 ton</t>
  </si>
  <si>
    <t>C0010200</t>
  </si>
  <si>
    <t>Compactador manual (SALTARIN) Peso de operación (Kg.) 52, Fuerza de impacto por golpe (KN) 12.</t>
  </si>
  <si>
    <t>C0010210</t>
  </si>
  <si>
    <t>Compactador manual de rodillo</t>
  </si>
  <si>
    <t>C0010220</t>
  </si>
  <si>
    <t xml:space="preserve">Compactador manual vibratorio (CANGURO) (Apisonadores)
</t>
  </si>
  <si>
    <t>C0010190</t>
  </si>
  <si>
    <t>COMPACTADOR MANUAL VIBRATORIO (RANA) con motor de 6 HP</t>
  </si>
  <si>
    <t>C0010230</t>
  </si>
  <si>
    <t>Compactador neumático de Potencia 70 HP, peso de 13 ton</t>
  </si>
  <si>
    <t>C0010213</t>
  </si>
  <si>
    <t>Compactador neumático peso 3,5 ton</t>
  </si>
  <si>
    <t>C0010212</t>
  </si>
  <si>
    <t>Compactador tipo  POTENCIA: 105 HP, PESO: 6 ton</t>
  </si>
  <si>
    <t>C0010240</t>
  </si>
  <si>
    <t>Compactador vibratorio tipo DD-20</t>
  </si>
  <si>
    <t>C0010250</t>
  </si>
  <si>
    <t xml:space="preserve">Compresor (barrido y soplado)
</t>
  </si>
  <si>
    <t>C0010270</t>
  </si>
  <si>
    <t>Compresor 120 HP, con martillo.</t>
  </si>
  <si>
    <t>C0010260</t>
  </si>
  <si>
    <t xml:space="preserve">Compresor 80 HP, con martillo.
</t>
  </si>
  <si>
    <t>C0010280</t>
  </si>
  <si>
    <t xml:space="preserve">Compresor para penetrar roca
</t>
  </si>
  <si>
    <t>C0010291</t>
  </si>
  <si>
    <t>Cortadora de pavimento</t>
  </si>
  <si>
    <t>C0010290</t>
  </si>
  <si>
    <t>Cortadora de pavimento, Máxima profundidad de corte: 160 mm. Capacidad de disco: desde 12´´ hasta 18´´ de diámetro. Peso operacional: 135 kg, 13.5 hp de potencia</t>
  </si>
  <si>
    <t>C0010311</t>
  </si>
  <si>
    <t>Derretidora de asfalto (crafco o similar)</t>
  </si>
  <si>
    <t>C0010301</t>
  </si>
  <si>
    <t>Diferencial</t>
  </si>
  <si>
    <t>C0010300</t>
  </si>
  <si>
    <t>Diferencial de 2 ton.</t>
  </si>
  <si>
    <t>C0010310</t>
  </si>
  <si>
    <t>Diferencial de 3 ton</t>
  </si>
  <si>
    <t>C0010351</t>
  </si>
  <si>
    <t>Equipo autopropulsado para pintura termoplástica</t>
  </si>
  <si>
    <t>C0010314</t>
  </si>
  <si>
    <t>Equipo de acarreo interno</t>
  </si>
  <si>
    <t>C0010320</t>
  </si>
  <si>
    <t xml:space="preserve">Equipo de control (bandas sonoras reduce velocidad) (Termohigometros, Termómetros, Galgas, etc.)
</t>
  </si>
  <si>
    <t>C0010401</t>
  </si>
  <si>
    <t>Equipo de Medición (Deformimetros Eléctricos, Mecánicos, Celdas de Carga,  Etc.)</t>
  </si>
  <si>
    <t>C0010330</t>
  </si>
  <si>
    <t xml:space="preserve">Equipo de oxicorte, Capacidad de corte: hasta 6´´ (152mm) </t>
  </si>
  <si>
    <t>C0010382</t>
  </si>
  <si>
    <t>Equipo de oxigeno y soldadura</t>
  </si>
  <si>
    <t>C0010340</t>
  </si>
  <si>
    <t>Equipo de perforación (TRACKDRILL), potencia 40 HP, 2100 golpes / minuto</t>
  </si>
  <si>
    <t>C0010350</t>
  </si>
  <si>
    <t xml:space="preserve">Equipo de pintura (Compresor), Presión máxima de trabajo 3300 psi.
</t>
  </si>
  <si>
    <t>C0010352</t>
  </si>
  <si>
    <t xml:space="preserve">Equipo de rayos X y/o ultrasonido
</t>
  </si>
  <si>
    <t>C0010381</t>
  </si>
  <si>
    <t>Equipo de Sand Blastin y Pintura COMPRESOR 250cfm a 100 psi. PULMON de 70 gal (250 lt.) para 160 psi</t>
  </si>
  <si>
    <t>C0010361</t>
  </si>
  <si>
    <t>Equipo de Soldadura</t>
  </si>
  <si>
    <t>C0010360</t>
  </si>
  <si>
    <t xml:space="preserve">Equipo de soldadura 250 AMP
</t>
  </si>
  <si>
    <t>C0010370</t>
  </si>
  <si>
    <t>Equipo de soldadura 400</t>
  </si>
  <si>
    <t>C0010380</t>
  </si>
  <si>
    <t>Equipo de soldadura 600</t>
  </si>
  <si>
    <t>C0010384</t>
  </si>
  <si>
    <t>Equipo de soldadura y de acetileno (incluye soldadura)</t>
  </si>
  <si>
    <t>C0010390</t>
  </si>
  <si>
    <t>Equipo de topografía</t>
  </si>
  <si>
    <t>C0010383</t>
  </si>
  <si>
    <t xml:space="preserve">Equipo de topografía Teodolito electrónico con abertura de anteojo de 42 mm. Aumento del anteojo: 30x.Distancia mínima de enfoque: 1.0 m. Precisión: 5´´. Compensador con rango de trabajo ±3´. </t>
  </si>
  <si>
    <t>C0010394</t>
  </si>
  <si>
    <t>Equipo de transporte (Camiones, Grúas, Volquetas, etc.)</t>
  </si>
  <si>
    <t>C0010400</t>
  </si>
  <si>
    <t xml:space="preserve">Equipo manual aplicador (bandas sonoras reduce velocidad)
</t>
  </si>
  <si>
    <t>C0010410</t>
  </si>
  <si>
    <t>Esparcidor de gravilla, Ancho de esparcimiento 3100mm, Velocidad de trabajo 10—20km2/h</t>
  </si>
  <si>
    <t>C0010420</t>
  </si>
  <si>
    <t>Estación Total con precisión angular de 6´´. Precisión lineal 2 mm ± 2 ppm</t>
  </si>
  <si>
    <t>C0010443</t>
  </si>
  <si>
    <t xml:space="preserve">Formaleta Metálica </t>
  </si>
  <si>
    <t>C0010430</t>
  </si>
  <si>
    <t xml:space="preserve">Formaleta metálica (concreto hidráulico)
</t>
  </si>
  <si>
    <t>C0010440</t>
  </si>
  <si>
    <t xml:space="preserve">Formaleta metálica (tubería de concreto reforzado)
</t>
  </si>
  <si>
    <t>C0010442</t>
  </si>
  <si>
    <t xml:space="preserve">Formaleta metálica para tubo de 900
</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</si>
  <si>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</si>
  <si>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</si>
  <si>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</si>
  <si>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</si>
  <si>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</si>
  <si>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</si>
  <si>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</si>
  <si>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Gato para tensionamiento, fuerza Max 200 ton, área de tensión 314 cm2.</t>
  </si>
  <si>
    <t>C0010490</t>
  </si>
  <si>
    <t>Grúa (capacidad 15 ton)</t>
  </si>
  <si>
    <t>C0010511</t>
  </si>
  <si>
    <t>Grúa (Transporte en Obra)</t>
  </si>
  <si>
    <t>C0010500</t>
  </si>
  <si>
    <t>Grúa 10 ton</t>
  </si>
  <si>
    <t>C0010502</t>
  </si>
  <si>
    <t>Grúa con barreno o máquina piloteadora</t>
  </si>
  <si>
    <t>C0010510</t>
  </si>
  <si>
    <t>Grúa con torre</t>
  </si>
  <si>
    <t>C0010512</t>
  </si>
  <si>
    <t>Grúa Con Torre (2)</t>
  </si>
  <si>
    <t>C0010491</t>
  </si>
  <si>
    <t>Grúa con torre capacidad 1 ton en la punta.</t>
  </si>
  <si>
    <t>C0010520</t>
  </si>
  <si>
    <t>Grúa telescópica de 50 Ton.</t>
  </si>
  <si>
    <t>C0010530</t>
  </si>
  <si>
    <t>Guadañadora, Cilindraje 41.5 cm3, Longitud del mango 1450 mm, Peso 7.4 kg</t>
  </si>
  <si>
    <t>C0010544</t>
  </si>
  <si>
    <t>Manómetro cable de acero para bajar la celda</t>
  </si>
  <si>
    <t>C0010541</t>
  </si>
  <si>
    <t>Máquina hidrosembradora</t>
  </si>
  <si>
    <t>C0010540</t>
  </si>
  <si>
    <t>Maquina térmica pegatachas</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</si>
  <si>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</si>
  <si>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</si>
  <si>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</si>
  <si>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</si>
  <si>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</si>
  <si>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</si>
  <si>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</si>
  <si>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</si>
  <si>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</si>
  <si>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</si>
  <si>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</si>
  <si>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</si>
  <si>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</si>
  <si>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</si>
  <si>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</si>
  <si>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</si>
  <si>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</si>
  <si>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</si>
  <si>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</si>
  <si>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</si>
  <si>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</si>
  <si>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</si>
  <si>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</si>
  <si>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 xml:space="preserve">Pala grúa con martillos
</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</si>
  <si>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</si>
  <si>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</si>
  <si>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</si>
  <si>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</si>
  <si>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</si>
  <si>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</si>
  <si>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</si>
  <si>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</si>
  <si>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</si>
  <si>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</si>
  <si>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</si>
  <si>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</si>
  <si>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</si>
  <si>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</si>
  <si>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</si>
  <si>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Puente grúa</t>
  </si>
  <si>
    <t>C0010710</t>
  </si>
  <si>
    <t>Pulidora (8500 REV)</t>
  </si>
  <si>
    <t>C0010720</t>
  </si>
  <si>
    <t>Pulvimixer</t>
  </si>
  <si>
    <t>C0010730</t>
  </si>
  <si>
    <t xml:space="preserve">Recicladora, potencia 430HP </t>
  </si>
  <si>
    <t>C0010740</t>
  </si>
  <si>
    <t>Regla vibratoria, de longitud de 3 a 5 m, motor de 3600 rpm, potencia 6 HP</t>
  </si>
  <si>
    <t>C0010760</t>
  </si>
  <si>
    <t xml:space="preserve">Retrocargador CAT 510 </t>
  </si>
  <si>
    <t>C0010750</t>
  </si>
  <si>
    <t>Retrocargador, pala de 1,1 m3 de capacidad, profundidad de excavación de 4.400 mm y una altura de 5.680 mm</t>
  </si>
  <si>
    <t>C0010770</t>
  </si>
  <si>
    <t>Retroexcavadora 428 doble trasmisión</t>
  </si>
  <si>
    <t>C0010780</t>
  </si>
  <si>
    <t>Retroexcavadora A25C</t>
  </si>
  <si>
    <t>C0010800</t>
  </si>
  <si>
    <t xml:space="preserve">Retroexcavadora E-200 con martillo neumático
</t>
  </si>
  <si>
    <t>C0010820</t>
  </si>
  <si>
    <t xml:space="preserve">Retroexcavadora E-200 sobre orugas trabajo en rio
</t>
  </si>
  <si>
    <t>C0010810</t>
  </si>
  <si>
    <t xml:space="preserve">Retroexcavadora E-200 sobre orugas
</t>
  </si>
  <si>
    <t>C0010831</t>
  </si>
  <si>
    <t xml:space="preserve">Retroexcavadora sobre llantas 
</t>
  </si>
  <si>
    <t>C0010830</t>
  </si>
  <si>
    <t xml:space="preserve">Retroexcavadora sobre llantas JD 410
</t>
  </si>
  <si>
    <t>C0010822</t>
  </si>
  <si>
    <t>Retroexcavadora sobre llantas, motor 62HP, Profundidad de excavación de 5.41 metros.</t>
  </si>
  <si>
    <t>C0010790</t>
  </si>
  <si>
    <t>Retroexcavadora sobre oruga, potencia 138 HP, balde de 1,5 m3.</t>
  </si>
  <si>
    <t>C0010811</t>
  </si>
  <si>
    <t>Retroexcavadora Tipo E-200 o  Equivalente</t>
  </si>
  <si>
    <t>C0010765</t>
  </si>
  <si>
    <t>Retroexcavadora, Potencia en el Volante 78 HP 2200 RPM</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</si>
  <si>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</si>
  <si>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</si>
  <si>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</si>
  <si>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</si>
  <si>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</si>
  <si>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</si>
  <si>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</si>
  <si>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</si>
  <si>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</si>
  <si>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</si>
  <si>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</si>
  <si>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Taladro industrial</t>
  </si>
  <si>
    <t>C0010859</t>
  </si>
  <si>
    <t>Tara (Recebo, Agua, Etc.)</t>
  </si>
  <si>
    <t>C0010860</t>
  </si>
  <si>
    <t>Tarifa de transporte</t>
  </si>
  <si>
    <t>C0010861</t>
  </si>
  <si>
    <t>m3k</t>
  </si>
  <si>
    <t>Tarifa de transporte (agregados pétreos)</t>
  </si>
  <si>
    <t>C0010901</t>
  </si>
  <si>
    <t xml:space="preserve">Tarifa de transporte de concreto hidráulico en mixer </t>
  </si>
  <si>
    <t>C0010870</t>
  </si>
  <si>
    <t>kgk</t>
  </si>
  <si>
    <t xml:space="preserve">Tarifa de transporte de estructuras metálicas 
</t>
  </si>
  <si>
    <t>C0010880</t>
  </si>
  <si>
    <t xml:space="preserve">Tarifa de transporte de estructuras metálicas en obra
</t>
  </si>
  <si>
    <t>C0010900</t>
  </si>
  <si>
    <t xml:space="preserve">Tarifa de transporte de mezclas para bacheo 
</t>
  </si>
  <si>
    <t>C0010890</t>
  </si>
  <si>
    <t xml:space="preserve">Tarifa de transporte de mezclas
</t>
  </si>
  <si>
    <t>C0010903</t>
  </si>
  <si>
    <t>Tarifa de Transporte de Postes</t>
  </si>
  <si>
    <t>C0010862</t>
  </si>
  <si>
    <t>Tarifa de transporte para agregados de mezclas asfálticas</t>
  </si>
  <si>
    <t>C0010902</t>
  </si>
  <si>
    <t>Tarifa de Trasporte de especies vegetales</t>
  </si>
  <si>
    <t>C0010911</t>
  </si>
  <si>
    <t>Terminadora de asfalto (Finisher), potencia 130 HP, peso 15 ton.</t>
  </si>
  <si>
    <t>C0010910</t>
  </si>
  <si>
    <t xml:space="preserve">Terminadora de asfalto (Finisher), potencia en el volante 174 HP, R=20M3/H, velocidad de desplazamiento 114 m/min
</t>
  </si>
  <si>
    <t>C0010920</t>
  </si>
  <si>
    <t>Vehículo delineador</t>
  </si>
  <si>
    <t>C0010921</t>
  </si>
  <si>
    <t>Vehículo delineador R=1500 M/H</t>
  </si>
  <si>
    <t>C0010930</t>
  </si>
  <si>
    <t xml:space="preserve">Vibrador de concreto (incluye operario)
</t>
  </si>
  <si>
    <t>C0010922</t>
  </si>
  <si>
    <t>Vibrador de concreto, Motor de 3 hp a 18.000 rpm Mangueras de 4 mt</t>
  </si>
  <si>
    <t>C0010180</t>
  </si>
  <si>
    <t>Vibrocompactador, tipo benitìn, de peso 700 kg a 1.5 toneladas</t>
  </si>
  <si>
    <t>C0010940</t>
  </si>
  <si>
    <t xml:space="preserve">Vibrocompatador Dynapac (10 ton)
</t>
  </si>
  <si>
    <t>C0010950</t>
  </si>
  <si>
    <t xml:space="preserve">Vibrocompatador Dynapac C15
</t>
  </si>
  <si>
    <t>C0010923</t>
  </si>
  <si>
    <t xml:space="preserve">Vibrocompatador, potencia 153 HP, peso 10 Ton. </t>
  </si>
  <si>
    <t>C0010960</t>
  </si>
  <si>
    <t>Volqueta 6 m3</t>
  </si>
  <si>
    <t>MATERIALES</t>
  </si>
  <si>
    <t>B0020001</t>
  </si>
  <si>
    <t>Acero A-36 para estructura metálica</t>
  </si>
  <si>
    <t>B0020004</t>
  </si>
  <si>
    <t>Acero A-37</t>
  </si>
  <si>
    <t>B0020002</t>
  </si>
  <si>
    <t>Acero A-40</t>
  </si>
  <si>
    <t>B0020003</t>
  </si>
  <si>
    <t>Acero PDR-60</t>
  </si>
  <si>
    <t>B002001</t>
  </si>
  <si>
    <t>Acero suministrado y figurado PDR 60</t>
  </si>
  <si>
    <t>B003003</t>
  </si>
  <si>
    <t>Aditivo Acelerante de Fraguado</t>
  </si>
  <si>
    <t>B0030001</t>
  </si>
  <si>
    <t>Aditivo curador</t>
  </si>
  <si>
    <t>B0043070</t>
  </si>
  <si>
    <t>Adoquín color 10X20X6</t>
  </si>
  <si>
    <t>B0043080</t>
  </si>
  <si>
    <t>Adoquín e=8cm</t>
  </si>
  <si>
    <t>B0043090</t>
  </si>
  <si>
    <t>Adoquín grama 10X20X6</t>
  </si>
  <si>
    <t>B0043071</t>
  </si>
  <si>
    <t>Adoquín Gris E=10 Cm</t>
  </si>
  <si>
    <t>B0063201</t>
  </si>
  <si>
    <t>lt</t>
  </si>
  <si>
    <t>Aglomerante Estabilizador</t>
  </si>
  <si>
    <t>B0053100</t>
  </si>
  <si>
    <t>Agregado para concreto hidráulico</t>
  </si>
  <si>
    <t>B0053110</t>
  </si>
  <si>
    <t>Agregado para tratamiento superf. Doble</t>
  </si>
  <si>
    <t>B0053120</t>
  </si>
  <si>
    <t>Agregado para tratamiento superf. Simple</t>
  </si>
  <si>
    <t>B0053112</t>
  </si>
  <si>
    <t>Agregado para tratamiento superficial doble (primer riego)</t>
  </si>
  <si>
    <t>B0053114</t>
  </si>
  <si>
    <t>Agregado para tratamiento superficial doble (segundo riego)</t>
  </si>
  <si>
    <t>B0053130</t>
  </si>
  <si>
    <t>Agregado petreo para mezclas asfálticas</t>
  </si>
  <si>
    <t>B0053191</t>
  </si>
  <si>
    <t>Agregado Petreo para Triturar (Crudo)</t>
  </si>
  <si>
    <t>B0053131</t>
  </si>
  <si>
    <t>Agregado Petreo para TSS</t>
  </si>
  <si>
    <t>B0053160</t>
  </si>
  <si>
    <t>Agregado tipo LA 10 (lechadas)</t>
  </si>
  <si>
    <t>B0053150</t>
  </si>
  <si>
    <t>Agregado tipo LA 13 (lechadas)</t>
  </si>
  <si>
    <t>B0053180</t>
  </si>
  <si>
    <t>Agregado tipo LA 4 (lechadas)</t>
  </si>
  <si>
    <t>B0053170</t>
  </si>
  <si>
    <t>Agregado tipo LA 5 (lechadas)</t>
  </si>
  <si>
    <t>B0053190</t>
  </si>
  <si>
    <t>Agregados seleccionados (tamaño máximo 1´´) (bandas sonoras reduce velocidad)</t>
  </si>
  <si>
    <t>B0063200</t>
  </si>
  <si>
    <t>Agua</t>
  </si>
  <si>
    <t>B0073210</t>
  </si>
  <si>
    <t>Alambre de púa calibre 12 (350 m)</t>
  </si>
  <si>
    <t>B0073211</t>
  </si>
  <si>
    <t>Alambre Galvanizado Aleación Zn-5A1-Mm</t>
  </si>
  <si>
    <t>B0073222</t>
  </si>
  <si>
    <t>Alambre Galvanizado Aleación Zn-5A1-Mm Y Pvc</t>
  </si>
  <si>
    <t>B0073220</t>
  </si>
  <si>
    <t>Alambre galvanizado No. 12</t>
  </si>
  <si>
    <t>B0073221</t>
  </si>
  <si>
    <t>Alambre Galvanizado Zinc Y Pvc</t>
  </si>
  <si>
    <t>B026012</t>
  </si>
  <si>
    <t>Alambre Negro Para Amarre</t>
  </si>
  <si>
    <t>B0073230</t>
  </si>
  <si>
    <t>Alambre negro para amarre calibre 18</t>
  </si>
  <si>
    <t>B031001</t>
  </si>
  <si>
    <t>Almohadillas de neopreno dureza 60 (35cm*45cm*5cm con 2 laminas de 3mm)</t>
  </si>
  <si>
    <t>B026011</t>
  </si>
  <si>
    <t>Amortiguadores (Para Defensas Metálicas), Incluye Tornillos</t>
  </si>
  <si>
    <t>B0113260</t>
  </si>
  <si>
    <t>Anclaje para fijación del manto</t>
  </si>
  <si>
    <t>B0013770</t>
  </si>
  <si>
    <t>Anclajes o Cuñas para el tensionamiento</t>
  </si>
  <si>
    <t>B0013270</t>
  </si>
  <si>
    <t>Anfo</t>
  </si>
  <si>
    <t>B0013280</t>
  </si>
  <si>
    <t>Angulo de 1-1/2´´ x 1/4´´ (cerramiento en malla)</t>
  </si>
  <si>
    <t>B0063290</t>
  </si>
  <si>
    <t>Antisol blanco (presentación 20 kg)</t>
  </si>
  <si>
    <t>B0303300</t>
  </si>
  <si>
    <t>Árbol de 0.6 m (Protector)</t>
  </si>
  <si>
    <t>B0303310</t>
  </si>
  <si>
    <t>Árbol de 1.2 m (Paisajístico)</t>
  </si>
  <si>
    <t>B0093320</t>
  </si>
  <si>
    <t>Arena de sello (fina)</t>
  </si>
  <si>
    <t>B0093330</t>
  </si>
  <si>
    <t>Arena de soporte (media)</t>
  </si>
  <si>
    <t>B0093321</t>
  </si>
  <si>
    <t>Arena de Trituración</t>
  </si>
  <si>
    <t>B009111</t>
  </si>
  <si>
    <t>Arena de trituración (sellos de arena-afalto)</t>
  </si>
  <si>
    <t>B0093350</t>
  </si>
  <si>
    <t>Arena lavada</t>
  </si>
  <si>
    <t>B0013281</t>
  </si>
  <si>
    <t>Armadura de Acero</t>
  </si>
  <si>
    <t>B0083360</t>
  </si>
  <si>
    <t>Asfalto AP 190 (BREA)</t>
  </si>
  <si>
    <t>B008007</t>
  </si>
  <si>
    <t>Asfalto liquido</t>
  </si>
  <si>
    <t>B008009</t>
  </si>
  <si>
    <t>gal</t>
  </si>
  <si>
    <t>Asfalto liquido RC 250</t>
  </si>
  <si>
    <t>B0013380</t>
  </si>
  <si>
    <t>Barras de transferencia de carga (1'')</t>
  </si>
  <si>
    <t>B0013390</t>
  </si>
  <si>
    <t>Barras de unión de 1/2´´</t>
  </si>
  <si>
    <t>B0013400</t>
  </si>
  <si>
    <t>Base Granular reciclada en obra</t>
  </si>
  <si>
    <t>B0013410</t>
  </si>
  <si>
    <t>Bentonita</t>
  </si>
  <si>
    <t>B0013420</t>
  </si>
  <si>
    <t>Biomanto</t>
  </si>
  <si>
    <t>B0013435</t>
  </si>
  <si>
    <t>Biomanto Temporal  300 Gr/M2</t>
  </si>
  <si>
    <t>B0013430</t>
  </si>
  <si>
    <t>Bolsacreto de 1m3</t>
  </si>
  <si>
    <t>B0013436</t>
  </si>
  <si>
    <t>Bordillo Prefabricado En Concreto Ref.A85 Ntc-4109, 0,20 X 0,35 X 0.80 M</t>
  </si>
  <si>
    <t>B0013432</t>
  </si>
  <si>
    <t>Botella de gas propano (40 lb) (5% de oxígeno)</t>
  </si>
  <si>
    <t>B0013434</t>
  </si>
  <si>
    <t>Botella de oxígeno (1800 lb)</t>
  </si>
  <si>
    <t>B0320001</t>
  </si>
  <si>
    <t>Cable de 1/2´´ (para anclajes)</t>
  </si>
  <si>
    <t>B0013450</t>
  </si>
  <si>
    <t>Cal</t>
  </si>
  <si>
    <t>B0013460</t>
  </si>
  <si>
    <t>Camisa metálica en acero A-37</t>
  </si>
  <si>
    <t>B0013470</t>
  </si>
  <si>
    <t>Camisas y Formaleta en Concreto</t>
  </si>
  <si>
    <t>B0013480</t>
  </si>
  <si>
    <t>Captafaro, Incluye Tornillos</t>
  </si>
  <si>
    <t>B0013484</t>
  </si>
  <si>
    <t>Celda especial de carga</t>
  </si>
  <si>
    <t>B0103501</t>
  </si>
  <si>
    <t>Cemento Asfaltico 40-50</t>
  </si>
  <si>
    <t>B0103490</t>
  </si>
  <si>
    <t>Cemento Asfaltico 60-70</t>
  </si>
  <si>
    <t>B0103500</t>
  </si>
  <si>
    <t>Cemento Asfaltico 80-100</t>
  </si>
  <si>
    <t>B0103555</t>
  </si>
  <si>
    <t>Cemento Asfaltico con grano de Caucho Reciclado</t>
  </si>
  <si>
    <t>B0103491</t>
  </si>
  <si>
    <t xml:space="preserve">Cemento Asfáltico </t>
  </si>
  <si>
    <t>B0103551</t>
  </si>
  <si>
    <t>Cemento Asfáltico Modificado Con Grano De Caucho Reciclado Tipo I</t>
  </si>
  <si>
    <t>B0103552</t>
  </si>
  <si>
    <t>Cemento Asfáltico Modificado Con Grano De Caucho Reciclado Tipo Il</t>
  </si>
  <si>
    <t>B0103553</t>
  </si>
  <si>
    <t>Cemento Asfáltico Modificado Con Grano De Caucho Reciclado Tipo lll</t>
  </si>
  <si>
    <t>B0103510</t>
  </si>
  <si>
    <t>Cemento asfaltico modificado con polímeros tipo I</t>
  </si>
  <si>
    <t>B0103520</t>
  </si>
  <si>
    <t>Cemento asfaltico modificado con polímeros tipo II</t>
  </si>
  <si>
    <t>B0103530</t>
  </si>
  <si>
    <t>Cemento asfaltico modificado con polímeros tipo III</t>
  </si>
  <si>
    <t>B0103540</t>
  </si>
  <si>
    <t>Cemento asfaltico modificado con polímeros tipo IV</t>
  </si>
  <si>
    <t>B0103554</t>
  </si>
  <si>
    <t>Cemento Asfaltico Modificado Con Polímeros Tipo V</t>
  </si>
  <si>
    <t>B0103550</t>
  </si>
  <si>
    <t>Cemento asfaltico modificado con polímeros tipo V</t>
  </si>
  <si>
    <t>B0100001</t>
  </si>
  <si>
    <t>Cemento gris</t>
  </si>
  <si>
    <t>B0103557</t>
  </si>
  <si>
    <t>Cemento Hidráulico adicionado, Norma ASTM C595 Tipo _______</t>
  </si>
  <si>
    <t>B0103556</t>
  </si>
  <si>
    <t>Cemento Porthland Norma ASTM C150 Tipo _______</t>
  </si>
  <si>
    <t>B0303570</t>
  </si>
  <si>
    <t>Cespedones</t>
  </si>
  <si>
    <t>B0013580</t>
  </si>
  <si>
    <t>Cicatrizante (para remoción de especies vegetales)</t>
  </si>
  <si>
    <t>B0013590</t>
  </si>
  <si>
    <t>Cinta Sika PVC 0,22</t>
  </si>
  <si>
    <t>B0013600</t>
  </si>
  <si>
    <t>Cintilla de poliuretano (sikarod)</t>
  </si>
  <si>
    <t>B0013601</t>
  </si>
  <si>
    <t>Cintilla De Poliuretano (Sikarod) (Pavimentos De Concreto Hidráulico)</t>
  </si>
  <si>
    <t>B0013610</t>
  </si>
  <si>
    <t>Cloruro de calcio</t>
  </si>
  <si>
    <t>B0013772</t>
  </si>
  <si>
    <t>Cloruro De Calcio En Esferas (Pellets)</t>
  </si>
  <si>
    <t>B0013771</t>
  </si>
  <si>
    <t>Cloruro De Calcio En Hojuelas (Flakes)</t>
  </si>
  <si>
    <t>B0013611</t>
  </si>
  <si>
    <t>Cloruro De Calcio Liquido</t>
  </si>
  <si>
    <t>B0133680</t>
  </si>
  <si>
    <t>Concreto hidráulico para pavimento MR-20</t>
  </si>
  <si>
    <t>B0133690</t>
  </si>
  <si>
    <t>Concreto hidráulico para pavimento MR-36</t>
  </si>
  <si>
    <t>B0133700</t>
  </si>
  <si>
    <t>Concreto hidráulico para pavimento MR-43 (FastracK)(acelerado a 24 horas)</t>
  </si>
  <si>
    <t>B0133710</t>
  </si>
  <si>
    <t>Concreto hidráulico para pavimento MR-43</t>
  </si>
  <si>
    <t>B0133720</t>
  </si>
  <si>
    <t>Concreto hidráulico para pavimento MR-45</t>
  </si>
  <si>
    <t>B0123660</t>
  </si>
  <si>
    <t>Concreto Resistencia  14 (Mpa)</t>
  </si>
  <si>
    <t>B0123650</t>
  </si>
  <si>
    <t>Concreto Resistencia  21 (Mpa)</t>
  </si>
  <si>
    <t>B0123671</t>
  </si>
  <si>
    <t>Concreto Resistencia  28 (Mpa)</t>
  </si>
  <si>
    <t>B0123620</t>
  </si>
  <si>
    <t>B0123640</t>
  </si>
  <si>
    <t>Concreto Resistencia  32 (Mpa)</t>
  </si>
  <si>
    <t>B0123630</t>
  </si>
  <si>
    <t>Concreto Resistencia  35 (Mpa)</t>
  </si>
  <si>
    <t>B0123670</t>
  </si>
  <si>
    <t xml:space="preserve">Concreto resistencia 14 (MPA) (Ciclopeo) </t>
  </si>
  <si>
    <t>B0013730</t>
  </si>
  <si>
    <t>Cordón detonante</t>
  </si>
  <si>
    <t>B0013740</t>
  </si>
  <si>
    <t>Costal de fibra o fique</t>
  </si>
  <si>
    <t>B0013750</t>
  </si>
  <si>
    <t>B0013760</t>
  </si>
  <si>
    <t>Cuneta prefabricada de concreto tipo V de (0,8*0,3*0,22)</t>
  </si>
  <si>
    <t>B0013761</t>
  </si>
  <si>
    <t>Cuneta Prefabricada En Concreto Perfil U O V Ref.Cu004 Ntc-4109, 0,20 X 0,30 X 1.0 M</t>
  </si>
  <si>
    <t>B0013773</t>
  </si>
  <si>
    <t>Defensa Metálica De 4,13 M Galvanizada</t>
  </si>
  <si>
    <t>B0013781</t>
  </si>
  <si>
    <t>Delineador De Corona</t>
  </si>
  <si>
    <t>B0013780</t>
  </si>
  <si>
    <t>Delineador de corona en forma de A de lámina galvanizada calibre 16 de (1.55*25) cm</t>
  </si>
  <si>
    <t>B0013794</t>
  </si>
  <si>
    <t>Derechos de explotación de material pétreo</t>
  </si>
  <si>
    <t>B0013790</t>
  </si>
  <si>
    <t>Derechos de explotación y/o disposición de materiales</t>
  </si>
  <si>
    <t>B014001</t>
  </si>
  <si>
    <t>Disolvente para pintura (TINNER)</t>
  </si>
  <si>
    <t>B014002</t>
  </si>
  <si>
    <t>Disolvente para pintura Trafico (acrílico)</t>
  </si>
  <si>
    <t>B0013820</t>
  </si>
  <si>
    <t>Disposición de material de derrumbe</t>
  </si>
  <si>
    <t>B0013830</t>
  </si>
  <si>
    <t>Ductos para tensionimiento</t>
  </si>
  <si>
    <t>B020011</t>
  </si>
  <si>
    <t>Emulsión Asfáltica de Rotura Lenta CRL</t>
  </si>
  <si>
    <t>B020012</t>
  </si>
  <si>
    <t>Emulsión Asfáltica de Rotura Media Modificada Con Polímeros CRM-m</t>
  </si>
  <si>
    <t>B020010</t>
  </si>
  <si>
    <t>Emulsión asfáltica de rotura media modificada con polímeros CRMm</t>
  </si>
  <si>
    <t>B020001</t>
  </si>
  <si>
    <t>Emulsión CRL-0</t>
  </si>
  <si>
    <t>B020002</t>
  </si>
  <si>
    <t>Emulsión CRL-1</t>
  </si>
  <si>
    <t>B020003</t>
  </si>
  <si>
    <t>Emulsión CRL-1h</t>
  </si>
  <si>
    <t>B020004</t>
  </si>
  <si>
    <t>Emulsión CRL-1hm</t>
  </si>
  <si>
    <t>B020005</t>
  </si>
  <si>
    <t>Emulsión CRM</t>
  </si>
  <si>
    <t>B020007</t>
  </si>
  <si>
    <t>Emulsión CRR-1</t>
  </si>
  <si>
    <t>B020006</t>
  </si>
  <si>
    <t>Emulsión CRR-1m</t>
  </si>
  <si>
    <t>B020008</t>
  </si>
  <si>
    <t>Emulsión CRR-2</t>
  </si>
  <si>
    <t>B020009</t>
  </si>
  <si>
    <t>Emulsión CRR-2m</t>
  </si>
  <si>
    <t>B015012</t>
  </si>
  <si>
    <t>Escolta y transporte (una tarifa por cada m3 escoltado y transportado)</t>
  </si>
  <si>
    <t>B015002</t>
  </si>
  <si>
    <t>%</t>
  </si>
  <si>
    <t>Escolta y trasporte (Tarifa Porcentual de 40 %) por cada Metro Cubico exportado y trasportado</t>
  </si>
  <si>
    <t>B0013940</t>
  </si>
  <si>
    <t>Esferas reflectivas</t>
  </si>
  <si>
    <t>B0013950</t>
  </si>
  <si>
    <t>glo</t>
  </si>
  <si>
    <t>Estacas, Pintura, Tachuelas, Hilo (localización de estructuras y carreteras)</t>
  </si>
  <si>
    <t>B0013960</t>
  </si>
  <si>
    <t xml:space="preserve">Estacón en madera viva diámetro mayor a 10 cm, L=2 m </t>
  </si>
  <si>
    <t>B0013970</t>
  </si>
  <si>
    <t>Estoperol en resina de 11X3 cm</t>
  </si>
  <si>
    <t>B0013980</t>
  </si>
  <si>
    <t>lb</t>
  </si>
  <si>
    <t>Explosivos  75% (INDUGEL)</t>
  </si>
  <si>
    <t>B0013991</t>
  </si>
  <si>
    <t>Fertilizante Orgánico Mineral</t>
  </si>
  <si>
    <t>B021007</t>
  </si>
  <si>
    <t>FORMALETA (Depende para que sea el Concreto)</t>
  </si>
  <si>
    <t>B021001</t>
  </si>
  <si>
    <t>Formaleta (gaviones, juntas de bordillos, juntas de cunetas, muros, concretos clase D,E, F y G)</t>
  </si>
  <si>
    <t>B021003</t>
  </si>
  <si>
    <t>Formaleta concreto clase A,B y C</t>
  </si>
  <si>
    <t>B021002</t>
  </si>
  <si>
    <t>Formaleta Metálica</t>
  </si>
  <si>
    <t>B021004</t>
  </si>
  <si>
    <t>Formaleta para baranda de concreto</t>
  </si>
  <si>
    <t>B021005</t>
  </si>
  <si>
    <t>Formaleta para muros</t>
  </si>
  <si>
    <t>B021006</t>
  </si>
  <si>
    <t>Formaleta, platina y accesorios (escamas en concreto)</t>
  </si>
  <si>
    <t>B0014040</t>
  </si>
  <si>
    <t>Fulminantes</t>
  </si>
  <si>
    <t>B0014050</t>
  </si>
  <si>
    <t>Fundente</t>
  </si>
  <si>
    <t>B0014060</t>
  </si>
  <si>
    <t>Gas propano</t>
  </si>
  <si>
    <t>B028001</t>
  </si>
  <si>
    <t>Geodren circular diámetro 100 mm y altura 2.00 M</t>
  </si>
  <si>
    <t>B028002</t>
  </si>
  <si>
    <t>Geodren planar Diamet 100 mm y h=0.50</t>
  </si>
  <si>
    <t>B028003</t>
  </si>
  <si>
    <t>Geodren planar Diamet 100 mm y h=1.00</t>
  </si>
  <si>
    <t>B028004</t>
  </si>
  <si>
    <t>Geodren planar Diamet 100 mm y h=2.00</t>
  </si>
  <si>
    <t>B0014112</t>
  </si>
  <si>
    <t>Geomalla Biaxial Para Refuerzo Pbx-11</t>
  </si>
  <si>
    <t>B0264112</t>
  </si>
  <si>
    <t>B0014113</t>
  </si>
  <si>
    <t>Geomalla Biaxial Para Refuerzo Pbx-12</t>
  </si>
  <si>
    <t>B0264113</t>
  </si>
  <si>
    <t>B026010</t>
  </si>
  <si>
    <t>Geomalla en fibra de vidrio GLASGRID 8511</t>
  </si>
  <si>
    <t>B026013</t>
  </si>
  <si>
    <t>B0264116</t>
  </si>
  <si>
    <t>M2</t>
  </si>
  <si>
    <t>Geomalla Forgrid UX100</t>
  </si>
  <si>
    <t>B0264115</t>
  </si>
  <si>
    <t>Geomalla Fort Gird UX-50</t>
  </si>
  <si>
    <t>B0014114</t>
  </si>
  <si>
    <t>Geomalla Tipo Asphalt</t>
  </si>
  <si>
    <t>B0264114</t>
  </si>
  <si>
    <t>B0014111</t>
  </si>
  <si>
    <t>Geomalla Uniaxial Pbx-11</t>
  </si>
  <si>
    <t>B0264111</t>
  </si>
  <si>
    <t>B025002</t>
  </si>
  <si>
    <t xml:space="preserve">Geoterxtil T-4000 o similar </t>
  </si>
  <si>
    <t>B025100</t>
  </si>
  <si>
    <t>Geotextil Forte Grid UX-165</t>
  </si>
  <si>
    <t>B025101</t>
  </si>
  <si>
    <t>Geotextil Fortex BX-40</t>
  </si>
  <si>
    <t>B025003</t>
  </si>
  <si>
    <t>Geotextil No Tejido</t>
  </si>
  <si>
    <t>B025004</t>
  </si>
  <si>
    <t>Geotextil No Tejido para reparación</t>
  </si>
  <si>
    <t>B025008</t>
  </si>
  <si>
    <t>Geotextil Nt Repav 450 O Similar (Proveedores Pavco, Lafayet, Geomatrix, Tensar, Omnes U Otros)</t>
  </si>
  <si>
    <t>B025005</t>
  </si>
  <si>
    <t>Geotextil Nt-2500 O Similar (Proveedores, Pavco, Geomatrix, Tensar, Omnes U Otros)</t>
  </si>
  <si>
    <t>B025006</t>
  </si>
  <si>
    <t>Geotextil NT-3000 o similar (proveedores, Tensar, Omnes u otros)</t>
  </si>
  <si>
    <t>B025011</t>
  </si>
  <si>
    <t>Geotextil T-2100 O Similar (Proveedores Pavco, Lafayet, Geomatrix, Tensar, Omnes U Otros)</t>
  </si>
  <si>
    <t>B025001</t>
  </si>
  <si>
    <t>Geotextil T-2400 O Similar (Proveedores Lafayet, Pavco, Geomatrix, Tensar, Omnes U Otros)</t>
  </si>
  <si>
    <t>B025007</t>
  </si>
  <si>
    <t>Geotextil Tejido</t>
  </si>
  <si>
    <t>B025009</t>
  </si>
  <si>
    <t>B0014180</t>
  </si>
  <si>
    <t>Grapas</t>
  </si>
  <si>
    <t>B0014184</t>
  </si>
  <si>
    <t>Grata de limpieza</t>
  </si>
  <si>
    <t>B0014181</t>
  </si>
  <si>
    <t>Gravilla</t>
  </si>
  <si>
    <t>B0014185</t>
  </si>
  <si>
    <t>Guadua</t>
  </si>
  <si>
    <t>B0014191</t>
  </si>
  <si>
    <t>Impermeabilizante para Concreto</t>
  </si>
  <si>
    <t>B033011</t>
  </si>
  <si>
    <t>Impermeabilizante para concreto</t>
  </si>
  <si>
    <t>B0014190</t>
  </si>
  <si>
    <t>Imprimante y puente de adherencia</t>
  </si>
  <si>
    <t>B021008</t>
  </si>
  <si>
    <t>Junta elastomérica Jeene (J 8097VV)</t>
  </si>
  <si>
    <t>B0014231</t>
  </si>
  <si>
    <t>Lamina 1,22 X 2,44 X 1/2´´</t>
  </si>
  <si>
    <t>B0014232</t>
  </si>
  <si>
    <t>Lamina 1,22 X 2,44 X 1/4´´</t>
  </si>
  <si>
    <t>B0014200</t>
  </si>
  <si>
    <t>Láminas impermeabilizantes</t>
  </si>
  <si>
    <t>B0014233</t>
  </si>
  <si>
    <t>Lechada Para Ductos (Acero De Preesfuerzo)</t>
  </si>
  <si>
    <t>B0014210</t>
  </si>
  <si>
    <t>Lechada para ductos (tensionamiento)</t>
  </si>
  <si>
    <t>B0014220</t>
  </si>
  <si>
    <t>Limpiador 1/4 de galón (anclajes)</t>
  </si>
  <si>
    <t>B0014230</t>
  </si>
  <si>
    <t>Listón en guadua para empradizar</t>
  </si>
  <si>
    <t>B0014234</t>
  </si>
  <si>
    <t>Lubricante Pvc X 500 G</t>
  </si>
  <si>
    <t>B033005</t>
  </si>
  <si>
    <t>Malla Ciclónica Para Gaviones Galvanizada Aleación Zn-5A1-Mm Cal 12 (2M3)</t>
  </si>
  <si>
    <t>B033009</t>
  </si>
  <si>
    <t>Malla Ciclónica Para Gaviones Galvanizada Aleación Zn-5A1-Mm Y Plastificada Pvc Cal 12 (2M3)</t>
  </si>
  <si>
    <t>B033006</t>
  </si>
  <si>
    <t>Malla Ciclónica Para Gaviones Galvanizada Y Plastificada Con Pvc Cal 12 (2M3)</t>
  </si>
  <si>
    <t>B033010</t>
  </si>
  <si>
    <t>Malla Electrosoldada de 5/16</t>
  </si>
  <si>
    <t>B033001</t>
  </si>
  <si>
    <t>Malla eslabonada, calibre 10, 6 ojos</t>
  </si>
  <si>
    <t>B033003</t>
  </si>
  <si>
    <t>Malla Para Colchagaviones Espesor 0,30 M</t>
  </si>
  <si>
    <t>B033002</t>
  </si>
  <si>
    <t>Malla para gaviones (2M3)</t>
  </si>
  <si>
    <t>B0014235</t>
  </si>
  <si>
    <t>Manguera De Alta Presión</t>
  </si>
  <si>
    <t>B0014254</t>
  </si>
  <si>
    <t>Manguera de alta presión</t>
  </si>
  <si>
    <t>B0014260</t>
  </si>
  <si>
    <t>Manguera de polietileno de 3´´</t>
  </si>
  <si>
    <t>B0014265</t>
  </si>
  <si>
    <t>Manto de refuerzo de vegetación tipo 5A</t>
  </si>
  <si>
    <t>B0014267</t>
  </si>
  <si>
    <t>Manto Permanente (Protección de Taludes)</t>
  </si>
  <si>
    <t>B0014266</t>
  </si>
  <si>
    <t>Manto Temporal (Protección de Taludes)</t>
  </si>
  <si>
    <t>B0014281</t>
  </si>
  <si>
    <t xml:space="preserve">Material  de afirmado de la Zona </t>
  </si>
  <si>
    <t>B0014271</t>
  </si>
  <si>
    <t>Material  Granular Tipo SBG</t>
  </si>
  <si>
    <t>B0014270</t>
  </si>
  <si>
    <t>Material de afirmado</t>
  </si>
  <si>
    <t>B0014291</t>
  </si>
  <si>
    <t xml:space="preserve">Material de Base </t>
  </si>
  <si>
    <t>B0014300</t>
  </si>
  <si>
    <t>Material de base (gradación 1)</t>
  </si>
  <si>
    <t>B0014310</t>
  </si>
  <si>
    <t>Material de base (gradación 2)</t>
  </si>
  <si>
    <t>B0014320</t>
  </si>
  <si>
    <t>Material de base (gradación 3)</t>
  </si>
  <si>
    <t>B0014322</t>
  </si>
  <si>
    <t>Material de base procesado en planta (gradación 1, 2)</t>
  </si>
  <si>
    <t>B0014292</t>
  </si>
  <si>
    <t>Material de base reciclada (manejo)</t>
  </si>
  <si>
    <t>B0014330</t>
  </si>
  <si>
    <t>Material de la zona (para estabilizar bases)</t>
  </si>
  <si>
    <t>B0014373</t>
  </si>
  <si>
    <t>Material de Recebo Para Relleno</t>
  </si>
  <si>
    <t>B0014411</t>
  </si>
  <si>
    <t>Material de Remoción</t>
  </si>
  <si>
    <t>B0014340</t>
  </si>
  <si>
    <t>Material de Sub- Base CBR=20%</t>
  </si>
  <si>
    <t>B0014350</t>
  </si>
  <si>
    <t>Material de Sub- Base CBR=30%</t>
  </si>
  <si>
    <t>B0014361</t>
  </si>
  <si>
    <t xml:space="preserve">Material de Sub Base CBR=40% </t>
  </si>
  <si>
    <t>B0014370</t>
  </si>
  <si>
    <t>Material de Sub- Base para bacheo</t>
  </si>
  <si>
    <t>B0014372</t>
  </si>
  <si>
    <t>Material de Sub- Base procesado en planta (tipo 1 o tipo 2)</t>
  </si>
  <si>
    <t>B0014380</t>
  </si>
  <si>
    <t>Material drenante (3´´)</t>
  </si>
  <si>
    <t>B0014390</t>
  </si>
  <si>
    <t>Material filtrante (6´´)</t>
  </si>
  <si>
    <t>B0014272</t>
  </si>
  <si>
    <t>Material Granular Tipo  BG</t>
  </si>
  <si>
    <t>B0014400</t>
  </si>
  <si>
    <t>Material para pedraplén</t>
  </si>
  <si>
    <t>B0014402</t>
  </si>
  <si>
    <t>Material para solado y atraque</t>
  </si>
  <si>
    <t>B0014410</t>
  </si>
  <si>
    <t>Material seleccionado para Relleno</t>
  </si>
  <si>
    <t>B0014420</t>
  </si>
  <si>
    <t>Mecha Lenta</t>
  </si>
  <si>
    <t>B0014430</t>
  </si>
  <si>
    <t>Mezcla abierta en caliente MAC-1</t>
  </si>
  <si>
    <t>B0014440</t>
  </si>
  <si>
    <t>Mezcla abierta en caliente MAC-2</t>
  </si>
  <si>
    <t>B0014450</t>
  </si>
  <si>
    <t>Mezcla abierta en caliente MAC-3</t>
  </si>
  <si>
    <t>B0014542</t>
  </si>
  <si>
    <t>M3</t>
  </si>
  <si>
    <t>Mezcla Abierta en Frio  MAF-25</t>
  </si>
  <si>
    <t>B0014461</t>
  </si>
  <si>
    <t>Mezcla Abierta en Frío MAF-19</t>
  </si>
  <si>
    <t>B0014469</t>
  </si>
  <si>
    <t xml:space="preserve">Mezcla Abierta en Frio MAF-38 </t>
  </si>
  <si>
    <t>B0014490</t>
  </si>
  <si>
    <t>Mezcla Densa en caliente MDC-0</t>
  </si>
  <si>
    <t>B0014501</t>
  </si>
  <si>
    <t>Mezcla Densa en caliente MDC-10</t>
  </si>
  <si>
    <t>B0014502</t>
  </si>
  <si>
    <t>Mezcla densa en Caliente MDC-19</t>
  </si>
  <si>
    <t>B0014511</t>
  </si>
  <si>
    <t>Mezcla densa en Caliente MDC-25</t>
  </si>
  <si>
    <t>B0014531</t>
  </si>
  <si>
    <t>Mezcla Densa en Frio MDF-19</t>
  </si>
  <si>
    <t>B0014541</t>
  </si>
  <si>
    <t>Mezcla Densa en Frio MDF-25</t>
  </si>
  <si>
    <t>B0014551</t>
  </si>
  <si>
    <t>Mezcla Densa en Frio MDF-38</t>
  </si>
  <si>
    <t>B0014552</t>
  </si>
  <si>
    <t>Mezcla Densa en Frio para Bacheo</t>
  </si>
  <si>
    <t>B0014560</t>
  </si>
  <si>
    <t>Mezcla discontinua en caliente F-1</t>
  </si>
  <si>
    <t>B0014570</t>
  </si>
  <si>
    <t>Mezcla discontinua en caliente F-2</t>
  </si>
  <si>
    <t>B0014580</t>
  </si>
  <si>
    <t>Mezcla discontinua en caliente M-1</t>
  </si>
  <si>
    <t>B0014590</t>
  </si>
  <si>
    <t>Mezcla discontinua en caliente M-2</t>
  </si>
  <si>
    <t>B0014601</t>
  </si>
  <si>
    <t>Mezcla Fértil</t>
  </si>
  <si>
    <t>B0014600</t>
  </si>
  <si>
    <t>Mezcla gruesa en caliente tipo MGC-1</t>
  </si>
  <si>
    <t>B0014421</t>
  </si>
  <si>
    <t>Mezcla Semidensa en Caliente MSC-19</t>
  </si>
  <si>
    <t>B0014610</t>
  </si>
  <si>
    <t>Mortero 1:3</t>
  </si>
  <si>
    <t>B0014611</t>
  </si>
  <si>
    <t>Mortero 1:3 De recubrimiento</t>
  </si>
  <si>
    <t>B0014236</t>
  </si>
  <si>
    <t>Mortero 1:3 Para Anillos</t>
  </si>
  <si>
    <t>B0014240</t>
  </si>
  <si>
    <t>Mortero alta resistencia (Eucocrete)</t>
  </si>
  <si>
    <t>B0014237</t>
  </si>
  <si>
    <t>Mulch Orgánico</t>
  </si>
  <si>
    <t>B0014620</t>
  </si>
  <si>
    <t>Nutrientes (para remoción de especies vegetales) (dap, triple 15 o similar) (ítem 201.9)</t>
  </si>
  <si>
    <t>B0014630</t>
  </si>
  <si>
    <t>Obra falsa concreto clase A y B (puntal de 3m metálico)</t>
  </si>
  <si>
    <t>B0014640</t>
  </si>
  <si>
    <t>Oxigeno industrial</t>
  </si>
  <si>
    <t>B0014650</t>
  </si>
  <si>
    <t>Paral en madera rolliza de 3´´ (tablestacados)</t>
  </si>
  <si>
    <t>B0014660</t>
  </si>
  <si>
    <t>Paral en madera rolliza de 5´´ y 4,5m de longitud (tablestacados)</t>
  </si>
  <si>
    <t>B0014670</t>
  </si>
  <si>
    <t>Paral en madera rolliza de 6´´ y 5m de longitud (tablestacados)</t>
  </si>
  <si>
    <t>B0014680</t>
  </si>
  <si>
    <t>Paral en madera rolliza de 6´´ y 8m de longitud (tablestacados)</t>
  </si>
  <si>
    <t>B0014690</t>
  </si>
  <si>
    <t>Pegante epóxico</t>
  </si>
  <si>
    <t>B0014701</t>
  </si>
  <si>
    <t>Perfil Hea 200</t>
  </si>
  <si>
    <t>B0014702</t>
  </si>
  <si>
    <t xml:space="preserve">Piedra para Concreto Ciclópeo (Rajón o Canto Rodado) </t>
  </si>
  <si>
    <t>B0014700</t>
  </si>
  <si>
    <t>Piedra para concreto ciclópeo (rajón o canto rodado)</t>
  </si>
  <si>
    <t>B0014710</t>
  </si>
  <si>
    <t>Piedra para gavión</t>
  </si>
  <si>
    <t>B0014720</t>
  </si>
  <si>
    <t>Pilote de madera diam mayor a 18 cm.</t>
  </si>
  <si>
    <t>B0014730</t>
  </si>
  <si>
    <t>Pilote en madera barbosco de 15*15</t>
  </si>
  <si>
    <t>B0014740</t>
  </si>
  <si>
    <t>Pintura acrílica pura para tráfico</t>
  </si>
  <si>
    <t>B0014750</t>
  </si>
  <si>
    <t xml:space="preserve">Pintura acrílica, esmalte o similar </t>
  </si>
  <si>
    <t>B0014760</t>
  </si>
  <si>
    <t>Pintura anticorrosiva</t>
  </si>
  <si>
    <t>B0014238</t>
  </si>
  <si>
    <t>g</t>
  </si>
  <si>
    <t xml:space="preserve">Pintura Impermeabilizante </t>
  </si>
  <si>
    <t>B0014239</t>
  </si>
  <si>
    <t>Pintura Imprimante</t>
  </si>
  <si>
    <t>B0014770</t>
  </si>
  <si>
    <t>Piscina de decantación de (3*3*1)</t>
  </si>
  <si>
    <t>B0014772</t>
  </si>
  <si>
    <t>Plastificante (Sikament)</t>
  </si>
  <si>
    <t>B0014780</t>
  </si>
  <si>
    <t>Platina de 1´´ x 1/4´´ (cerramiento en malla)</t>
  </si>
  <si>
    <t>B0014790</t>
  </si>
  <si>
    <t xml:space="preserve">Poste de madera para cercas </t>
  </si>
  <si>
    <t>B0014800</t>
  </si>
  <si>
    <t>Poste en angulo de 2*2*1/4 de 3,5m para señal</t>
  </si>
  <si>
    <t>B0014810</t>
  </si>
  <si>
    <t>Poste kilometraje</t>
  </si>
  <si>
    <t>B0014831</t>
  </si>
  <si>
    <t>Postes De Concreto Para Cercas 2,00 Mts</t>
  </si>
  <si>
    <t>B0014820</t>
  </si>
  <si>
    <t>Postes de concreto para cercas</t>
  </si>
  <si>
    <t>B0014830</t>
  </si>
  <si>
    <t>Postes para defensa metálica (1,80m)</t>
  </si>
  <si>
    <t>B0014840</t>
  </si>
  <si>
    <t>Puntilla</t>
  </si>
  <si>
    <t>B0014850</t>
  </si>
  <si>
    <t>Químico estabilizante (PROBASE)</t>
  </si>
  <si>
    <t>B0014860</t>
  </si>
  <si>
    <t>Refuerzo de 3/8'' 60000 psi</t>
  </si>
  <si>
    <t>B0014870</t>
  </si>
  <si>
    <t xml:space="preserve">Resina termoplástica </t>
  </si>
  <si>
    <t>B0014880</t>
  </si>
  <si>
    <t>Salida en PVC D=2´´</t>
  </si>
  <si>
    <t>B0014893</t>
  </si>
  <si>
    <t xml:space="preserve">Sección De Tope Defensa Metálica </t>
  </si>
  <si>
    <t>B0014890</t>
  </si>
  <si>
    <t>Sección final de defensa metálica</t>
  </si>
  <si>
    <t>B0014892</t>
  </si>
  <si>
    <t>Sección tope</t>
  </si>
  <si>
    <t>B0014900</t>
  </si>
  <si>
    <t>Sello de silicona o sellador autonivelante</t>
  </si>
  <si>
    <t>B0014894</t>
  </si>
  <si>
    <t>Semilla Para Empradizar Tipo Braquiaria</t>
  </si>
  <si>
    <t>B0014910</t>
  </si>
  <si>
    <t>Semillas para empradizar</t>
  </si>
  <si>
    <t>B0014920</t>
  </si>
  <si>
    <t>Señal (grupo 1) tablero en lamina galvanizada de 90*90 cm, calibre 16 reflectivo tipo 1./ incluye poste)</t>
  </si>
  <si>
    <t>B0014930</t>
  </si>
  <si>
    <t>Señal (grupo 1). Tablero en lámina galvanizada de 75cm*75cm, calibre 16, reflectivo tipo 1/ incluye poste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</si>
  <si>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</si>
  <si>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</si>
  <si>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</si>
  <si>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</si>
  <si>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</si>
  <si>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Señal (grupo 4). Tablero en lámina galvanizado de 60cm*75cm, calibre 16, reflectivo tipo 1. (delineador de curva horizontal)</t>
  </si>
  <si>
    <t>B0014970</t>
  </si>
  <si>
    <t xml:space="preserve">Señal (grupo 5). Tablero en lámina galvanizado de 0,90m*1,13m, calibre 16, reflectivo tipo 1. </t>
  </si>
  <si>
    <t>B0014980</t>
  </si>
  <si>
    <t>Señal temporal preventiva</t>
  </si>
  <si>
    <t>B0014895</t>
  </si>
  <si>
    <t>Sika Color C</t>
  </si>
  <si>
    <t>B0014898</t>
  </si>
  <si>
    <t>Sika Top 122</t>
  </si>
  <si>
    <t>B0014897</t>
  </si>
  <si>
    <t>Sika Top Armatec 108</t>
  </si>
  <si>
    <t>B0014896</t>
  </si>
  <si>
    <t>Sikadur 32 Primer</t>
  </si>
  <si>
    <t>B0014899</t>
  </si>
  <si>
    <t>Sikaset L - Acelerante</t>
  </si>
  <si>
    <t>B0015000</t>
  </si>
  <si>
    <t>Soldadura 6013 de 1/8</t>
  </si>
  <si>
    <t>B0015010</t>
  </si>
  <si>
    <t>Soldadura 7018</t>
  </si>
  <si>
    <t>B0015032</t>
  </si>
  <si>
    <t>Soldadura E70XX o en arco sumergido</t>
  </si>
  <si>
    <t>B0015020</t>
  </si>
  <si>
    <t>Soldadura en PVC 1/8 de galón (anclajes)</t>
  </si>
  <si>
    <t>B0015030</t>
  </si>
  <si>
    <t>Soldadura L-70</t>
  </si>
  <si>
    <t>B0015040</t>
  </si>
  <si>
    <t>Superplastificante Sikament</t>
  </si>
  <si>
    <t>B0015050</t>
  </si>
  <si>
    <t xml:space="preserve">Tabla burda en madera aserrada (0,30*0,03*3,00) </t>
  </si>
  <si>
    <t>B0015064</t>
  </si>
  <si>
    <t>Tablero en lámina galvanizada de 1,2 cm*0,4 cm, calibre 16, reflectivo tipo 1.</t>
  </si>
  <si>
    <t>B0015066</t>
  </si>
  <si>
    <t>Tablero en lámina galvanizada de 2,4 m*30 cm, calibre 16, reflectivo tipo 1</t>
  </si>
  <si>
    <t>B0015063</t>
  </si>
  <si>
    <t>Tablero en lámina galvanizada de 60 cm*75cm, calibre 16, reflectivo tipo 1</t>
  </si>
  <si>
    <t>B0015062</t>
  </si>
  <si>
    <t xml:space="preserve">Tablero en lámina galvanizada de 75cm*75cm, calibre 16, reflectivo tipo 1. Incluye poste de 2*2*1/4´´ </t>
  </si>
  <si>
    <t>B0015068</t>
  </si>
  <si>
    <t xml:space="preserve">Tablero en lámina galvanizado de 0,90m*1,13m, calibre 16, reflectivo tipo 1. </t>
  </si>
  <si>
    <t>B0015071</t>
  </si>
  <si>
    <t>Tablestaca de madera aserrada (0.25x0.03x3)</t>
  </si>
  <si>
    <t>B0015060</t>
  </si>
  <si>
    <t>Tablestaca en madera aserrada (0,25*0,05*3)</t>
  </si>
  <si>
    <t>B0015070</t>
  </si>
  <si>
    <t>Tablestaca en madera aserrada (0,3*0,03*3)</t>
  </si>
  <si>
    <t>B0015080</t>
  </si>
  <si>
    <t>Tablestaca metálica (riel de 70 lb/yarda)</t>
  </si>
  <si>
    <t>B0015090</t>
  </si>
  <si>
    <t>Tacha reflectiva</t>
  </si>
  <si>
    <t>B0015100</t>
  </si>
  <si>
    <t>Tachón en resina de (50*15*8) cm</t>
  </si>
  <si>
    <t>B0015110</t>
  </si>
  <si>
    <t>Tapón en PVC RD21 de 1´´ (para anclaje)</t>
  </si>
  <si>
    <t>B0015130</t>
  </si>
  <si>
    <t xml:space="preserve">Tierra abonada </t>
  </si>
  <si>
    <t>B0015120</t>
  </si>
  <si>
    <t>Tierra común</t>
  </si>
  <si>
    <t>B0015141</t>
  </si>
  <si>
    <t>Tornillos de Unión de D= 12 mm</t>
  </si>
  <si>
    <t>B0015140</t>
  </si>
  <si>
    <t>Tornillos para defensa metálica</t>
  </si>
  <si>
    <t>B0015150</t>
  </si>
  <si>
    <t>Torón de tensionmiento 1/2´´ o 5/8´´</t>
  </si>
  <si>
    <t>B0015162</t>
  </si>
  <si>
    <t>Tramo Curvo De 4,13 M Galvanizado</t>
  </si>
  <si>
    <t>B0015161</t>
  </si>
  <si>
    <t>Tramo Final O Terminal 2,5 Mm, De 71 Cm Galvanizado</t>
  </si>
  <si>
    <t>B0015160</t>
  </si>
  <si>
    <t>Tramo recto para defensas metálicas (4,13m)</t>
  </si>
  <si>
    <t>B0014901</t>
  </si>
  <si>
    <t>Transductores Electrónicos (Incluye Cables, Protección Contra El Concreto Y Panel De Lectura)</t>
  </si>
  <si>
    <t>B0015164</t>
  </si>
  <si>
    <t>Transductores electrónicos (incluye cables, protección contra el concreto y panel de lectura)</t>
  </si>
  <si>
    <t>B0014902</t>
  </si>
  <si>
    <t>Transductores Mecánicos (Incluye Cables, Protección Contra El Concreto Y Panel De Lectura)</t>
  </si>
  <si>
    <t>B0015166</t>
  </si>
  <si>
    <t>Transductores mecánicos (incluye cables, protección contra el concreto y panel de lectura)</t>
  </si>
  <si>
    <t>B0015350</t>
  </si>
  <si>
    <t>Triturado tamaño 1/2''</t>
  </si>
  <si>
    <t>B0015170</t>
  </si>
  <si>
    <t>Trompetas de 12 torones (tensionamiento)</t>
  </si>
  <si>
    <t>B0015180</t>
  </si>
  <si>
    <t>Tubería D=4´´ tipo pesado, E=2mm (baranda metálica)</t>
  </si>
  <si>
    <t>B0015230</t>
  </si>
  <si>
    <t>Tubería de 10´´ PAA vaciado tremi de 4 mts</t>
  </si>
  <si>
    <t>B0015233</t>
  </si>
  <si>
    <t>Tubería de Plástico</t>
  </si>
  <si>
    <t>B0015190</t>
  </si>
  <si>
    <t>Tubería en H de D=1/4´´, H=1.40m, A=0.20m (baranda metálica)</t>
  </si>
  <si>
    <t>B0015200</t>
  </si>
  <si>
    <t>Tubería Perforada en PVC de 2´´</t>
  </si>
  <si>
    <t>B0015340</t>
  </si>
  <si>
    <t>Tubería Petrolera 7´´</t>
  </si>
  <si>
    <t>B0015231</t>
  </si>
  <si>
    <t xml:space="preserve">Tubería Pvc Alcantarillado D= 24´´ </t>
  </si>
  <si>
    <t>B0015232</t>
  </si>
  <si>
    <t xml:space="preserve">Tubería Pvc Alcantarillado D= 36´´ </t>
  </si>
  <si>
    <t>B0015220</t>
  </si>
  <si>
    <t>Tubería PVC de 1´´ (para escamas en concreto)</t>
  </si>
  <si>
    <t>B0015210</t>
  </si>
  <si>
    <t>Tubería PVC RD21 de 1´´ (para anclajes)</t>
  </si>
  <si>
    <t>B0015254</t>
  </si>
  <si>
    <t>Tubo concreto clase C, D=0,25 m</t>
  </si>
  <si>
    <t>B0015240</t>
  </si>
  <si>
    <t>Tubo concreto reforzado 900mm (tipo 1)</t>
  </si>
  <si>
    <t>B0015250</t>
  </si>
  <si>
    <t>Tubo concreto reforzado 900mm (tipo 2)</t>
  </si>
  <si>
    <t>B0015260</t>
  </si>
  <si>
    <t>Tubo concreto simple 450 mm</t>
  </si>
  <si>
    <t>B0015270</t>
  </si>
  <si>
    <t>Tubo concreto simple 500 mm</t>
  </si>
  <si>
    <t>B0015280</t>
  </si>
  <si>
    <t>Tubo concreto simple 600 mm</t>
  </si>
  <si>
    <t>B0015290</t>
  </si>
  <si>
    <t>Tubo concreto simple 750 mm</t>
  </si>
  <si>
    <t>B0015300</t>
  </si>
  <si>
    <t>Tubo corrugado de acero galvanizado MP-68</t>
  </si>
  <si>
    <t>B0015360</t>
  </si>
  <si>
    <t>Tubo metálico con recubrimiento bituminoso de lámina calibre 12 y diámetro de 60''</t>
  </si>
  <si>
    <t>B0015304</t>
  </si>
  <si>
    <t>Tubo metálico de alta resistencia</t>
  </si>
  <si>
    <t>B0015305</t>
  </si>
  <si>
    <t>Tubo Metálico De Alta Resistencia</t>
  </si>
  <si>
    <t>B0015310</t>
  </si>
  <si>
    <t>Tubo para cerramiento, calibre 16 de 2,7m (cerramientos en malla)</t>
  </si>
  <si>
    <t>B0015330</t>
  </si>
  <si>
    <t>Unión en PVC D=2´´</t>
  </si>
  <si>
    <t>B0015320</t>
  </si>
  <si>
    <t>Unión en PVC RD21 de 1´´ (para anclajes)</t>
  </si>
  <si>
    <t>B0015334</t>
  </si>
  <si>
    <t>Uniones especiales de alta resistencia para tubería</t>
  </si>
  <si>
    <t>B0015362</t>
  </si>
  <si>
    <t>Uniones Especiales De Alta Resistencia Para Tubería</t>
  </si>
  <si>
    <t>B0015361</t>
  </si>
  <si>
    <t>Varilla 5/8</t>
  </si>
  <si>
    <t>TRANSPORTE</t>
  </si>
  <si>
    <t>T0010031</t>
  </si>
  <si>
    <t>Transporte de Material de Remoción</t>
  </si>
  <si>
    <t>T0010234</t>
  </si>
  <si>
    <t xml:space="preserve">Transporte de Mezcla Abierta en Frio MAF-38 </t>
  </si>
  <si>
    <t>T0010272</t>
  </si>
  <si>
    <t>Transporte de Mezcla densa en Caliente MDC-25</t>
  </si>
  <si>
    <t>T0010002</t>
  </si>
  <si>
    <t>tkm</t>
  </si>
  <si>
    <t>Transporte de agregado</t>
  </si>
  <si>
    <t>T0010400</t>
  </si>
  <si>
    <t>Transporte de agregado pétreo</t>
  </si>
  <si>
    <t>T0010170</t>
  </si>
  <si>
    <t>Transporte de agregado tipo LA-1</t>
  </si>
  <si>
    <t>T0010180</t>
  </si>
  <si>
    <t>Transporte de agregado tipo LA-2</t>
  </si>
  <si>
    <t>T0010190</t>
  </si>
  <si>
    <t>Transporte de agregado tipo LA-3</t>
  </si>
  <si>
    <t>T0010200</t>
  </si>
  <si>
    <t>Transporte de agregado tipo LA-4</t>
  </si>
  <si>
    <t>T0010110</t>
  </si>
  <si>
    <t>Transporte de agregados pétreos</t>
  </si>
  <si>
    <t>T0010003</t>
  </si>
  <si>
    <t>Transporte de Arena</t>
  </si>
  <si>
    <t>T0010004</t>
  </si>
  <si>
    <t>Transporte de arena</t>
  </si>
  <si>
    <t>T0010005</t>
  </si>
  <si>
    <t>Transporte de arena lavada</t>
  </si>
  <si>
    <t>T0010007</t>
  </si>
  <si>
    <t>Transporte de base</t>
  </si>
  <si>
    <t>T0015011</t>
  </si>
  <si>
    <t>Transporte de Cemento Asfaltico Modificado Con Polímeros (Todos Los Tipos)</t>
  </si>
  <si>
    <t>T0010009</t>
  </si>
  <si>
    <t>Transporte de concreto</t>
  </si>
  <si>
    <t>T0010401</t>
  </si>
  <si>
    <t xml:space="preserve">Transporte de Concreto </t>
  </si>
  <si>
    <t>T0010019</t>
  </si>
  <si>
    <t>Transporte de material crudo</t>
  </si>
  <si>
    <t>T0010033</t>
  </si>
  <si>
    <t>Transporte de Material Crudo de Rio</t>
  </si>
  <si>
    <t>T0010010</t>
  </si>
  <si>
    <t>Transporte de material de afirmado</t>
  </si>
  <si>
    <t>T0010018</t>
  </si>
  <si>
    <t>T0010089</t>
  </si>
  <si>
    <t xml:space="preserve">Transporte de Material de Afirmado de la Zona </t>
  </si>
  <si>
    <t>T0010020</t>
  </si>
  <si>
    <t>Transporte de material de base</t>
  </si>
  <si>
    <t>T0010023</t>
  </si>
  <si>
    <t>Transporte de Material de Base</t>
  </si>
  <si>
    <t>T0010022</t>
  </si>
  <si>
    <t>Transporte de material de cobertura</t>
  </si>
  <si>
    <t>T0010032</t>
  </si>
  <si>
    <t>Transporte de material de demolición</t>
  </si>
  <si>
    <t>T0010025</t>
  </si>
  <si>
    <t>Transporte de material de excavación</t>
  </si>
  <si>
    <t>T0010035</t>
  </si>
  <si>
    <t>T0010036</t>
  </si>
  <si>
    <t>Transporte de material de remoción</t>
  </si>
  <si>
    <t>T0010141</t>
  </si>
  <si>
    <t>Transporte de Material de Solado y Atraque Tubería de Concreto Reforzado</t>
  </si>
  <si>
    <t>T0010470</t>
  </si>
  <si>
    <t>Transporte de material de soldado y atraque</t>
  </si>
  <si>
    <t>T0010381</t>
  </si>
  <si>
    <t xml:space="preserve">Transporte de material de Sub Base CBR=40% </t>
  </si>
  <si>
    <t>T0010030</t>
  </si>
  <si>
    <t>Transporte de material de subbase</t>
  </si>
  <si>
    <t>T0010040</t>
  </si>
  <si>
    <t>Transporte de material desmontado</t>
  </si>
  <si>
    <t>T0010028</t>
  </si>
  <si>
    <t>Transporte de Material Drenante</t>
  </si>
  <si>
    <t>T0010027</t>
  </si>
  <si>
    <t>Transporte de material filtrante</t>
  </si>
  <si>
    <t>T0010410</t>
  </si>
  <si>
    <t>T0010006</t>
  </si>
  <si>
    <t>Transporte de material fresado</t>
  </si>
  <si>
    <t>T0010390</t>
  </si>
  <si>
    <t>T0010039</t>
  </si>
  <si>
    <t>Transporte de material granular</t>
  </si>
  <si>
    <t>T0010052</t>
  </si>
  <si>
    <t>Transporte de material removido</t>
  </si>
  <si>
    <t>T0010062</t>
  </si>
  <si>
    <t>Transporte de material seleccionado para relleno</t>
  </si>
  <si>
    <t>T0010044</t>
  </si>
  <si>
    <t>Transporte de material trasladado</t>
  </si>
  <si>
    <t>T0010042</t>
  </si>
  <si>
    <t>Transporte de material triturado</t>
  </si>
  <si>
    <t>T0010050</t>
  </si>
  <si>
    <t>Transporte de material triturado para filtros</t>
  </si>
  <si>
    <t>T0010100</t>
  </si>
  <si>
    <t>m3t</t>
  </si>
  <si>
    <t>Transporte de materiales</t>
  </si>
  <si>
    <t>T0010101</t>
  </si>
  <si>
    <t>T0010060</t>
  </si>
  <si>
    <t>Transporte de materiales seleccionados</t>
  </si>
  <si>
    <t>T0010065</t>
  </si>
  <si>
    <t>Transporte de mezcla</t>
  </si>
  <si>
    <t>T0010320</t>
  </si>
  <si>
    <t>Transporte de mezcla abierta en caliente MAC-75</t>
  </si>
  <si>
    <t>T0010330</t>
  </si>
  <si>
    <t>Transporte de mezcla abierta en caliente MAC-63</t>
  </si>
  <si>
    <t>T0010340</t>
  </si>
  <si>
    <t>Transporte de mezcla abierta en caliente MAC-50</t>
  </si>
  <si>
    <t>T0010251</t>
  </si>
  <si>
    <t>Transporte de Mezcla Abierta en Frio MAF-25</t>
  </si>
  <si>
    <t>T0010070</t>
  </si>
  <si>
    <t>Transporte de mezcla de concreto</t>
  </si>
  <si>
    <t>T0010311</t>
  </si>
  <si>
    <t>Transporte de Mezcla Densa en Caliente MDC-10</t>
  </si>
  <si>
    <t>T0010271</t>
  </si>
  <si>
    <t>Transporte de Mezcla Densa en Caliente MDC-19</t>
  </si>
  <si>
    <t>T0010281</t>
  </si>
  <si>
    <t>Transporte de Mezcla densa En Frio MDF-25</t>
  </si>
  <si>
    <t>T0010300</t>
  </si>
  <si>
    <t>Transporte de mezcla densa MDC-0</t>
  </si>
  <si>
    <t>T0010270</t>
  </si>
  <si>
    <t>Transporte de mezcla densa MDC-1</t>
  </si>
  <si>
    <t>T0010080</t>
  </si>
  <si>
    <t>Transporte de mezcla densa mdc-2</t>
  </si>
  <si>
    <t>T0010280</t>
  </si>
  <si>
    <t>Transporte de mezcla densa MDC-2</t>
  </si>
  <si>
    <t>T0010290</t>
  </si>
  <si>
    <t>Transporte de mezcla densa MDC-3</t>
  </si>
  <si>
    <t>T0010229</t>
  </si>
  <si>
    <t>Transporte de Mezcla Densa para Bacheo</t>
  </si>
  <si>
    <t>T0010370</t>
  </si>
  <si>
    <t>Transporte de mezcla discontinua en caliente tipo F-13</t>
  </si>
  <si>
    <t>T0010380</t>
  </si>
  <si>
    <t>Transporte de mezcla discontinua en caliente tipo F-10</t>
  </si>
  <si>
    <t>T0010350</t>
  </si>
  <si>
    <t>Transporte de mezcla discontinua en caliente tipo M-13</t>
  </si>
  <si>
    <t>T0010360</t>
  </si>
  <si>
    <t>Transporte de mezcla discontinua en caliente tipo M-10</t>
  </si>
  <si>
    <t>T0010233</t>
  </si>
  <si>
    <t>Transporte de Mezcla en Frio  MAF-19</t>
  </si>
  <si>
    <t>T0010232</t>
  </si>
  <si>
    <t>Transporte de Mezcla en Frio DMF-19</t>
  </si>
  <si>
    <t>T0010231</t>
  </si>
  <si>
    <t>Transporte de Mezcla en Frio MDF-38</t>
  </si>
  <si>
    <t>T0010310</t>
  </si>
  <si>
    <t>Transporte de mezcla gruesa en Caliente MGC</t>
  </si>
  <si>
    <t>T0010240</t>
  </si>
  <si>
    <t>Transporte de mezcla MAF-1</t>
  </si>
  <si>
    <t>T0010250</t>
  </si>
  <si>
    <t>Transporte de mezcla MAF-2</t>
  </si>
  <si>
    <t>T0010260</t>
  </si>
  <si>
    <t>Transporte de mezcla MAF-3</t>
  </si>
  <si>
    <t>T0010210</t>
  </si>
  <si>
    <t>Transporte de mezcla MDF-1</t>
  </si>
  <si>
    <t>T0010220</t>
  </si>
  <si>
    <t>Transporte de mezcla MDF-2</t>
  </si>
  <si>
    <t>T0010230</t>
  </si>
  <si>
    <t>Transporte de mezcla MDF-3</t>
  </si>
  <si>
    <t>T0010211</t>
  </si>
  <si>
    <t>Transporte de Mezcla Semi- Densa en Caliente MSC-19</t>
  </si>
  <si>
    <t>T0010090</t>
  </si>
  <si>
    <t>Transporte de piedra</t>
  </si>
  <si>
    <t>T0010091</t>
  </si>
  <si>
    <t>Transporte de piedra para Ciclópeo</t>
  </si>
  <si>
    <t>T0010092</t>
  </si>
  <si>
    <t>Transporte de piedra para ciclópeo</t>
  </si>
  <si>
    <t>T0010094</t>
  </si>
  <si>
    <t>Transporte de piedra para gaviones</t>
  </si>
  <si>
    <t>T0010095</t>
  </si>
  <si>
    <t>T0010015</t>
  </si>
  <si>
    <t>Transporte fibra o mulch hidráulico</t>
  </si>
  <si>
    <t>T001028</t>
  </si>
  <si>
    <t>Transporte material de Sub Base procesado en planta</t>
  </si>
  <si>
    <t>T0010016</t>
  </si>
  <si>
    <t>Transporte tierra abonada</t>
  </si>
  <si>
    <t>T0010038</t>
  </si>
  <si>
    <t>Trasporte de material Remoción de Postes</t>
  </si>
  <si>
    <t>T0015012</t>
  </si>
  <si>
    <t>km</t>
  </si>
  <si>
    <t>Equipo de Transporte (Camiones Grúas</t>
  </si>
  <si>
    <t>T0010440</t>
  </si>
  <si>
    <t>Pasajes aéreos</t>
  </si>
  <si>
    <t>T0010001</t>
  </si>
  <si>
    <t>Transporte de acero</t>
  </si>
  <si>
    <t>T0010011</t>
  </si>
  <si>
    <t>Transporte de Adoquín e=8cm</t>
  </si>
  <si>
    <t>T0010053</t>
  </si>
  <si>
    <t>Transporte de barrera de seguridad</t>
  </si>
  <si>
    <t>T0010008</t>
  </si>
  <si>
    <t>Transporte de defensa</t>
  </si>
  <si>
    <t>T0010021</t>
  </si>
  <si>
    <t>Transporte de Defensa Metálica</t>
  </si>
  <si>
    <t>T0010120</t>
  </si>
  <si>
    <t>Transporte de emulsión</t>
  </si>
  <si>
    <t>T0010420</t>
  </si>
  <si>
    <t>Transporte de equipos</t>
  </si>
  <si>
    <t>T0010421</t>
  </si>
  <si>
    <t>Transporte de Equipos para Prueba (1)</t>
  </si>
  <si>
    <t>T0010162</t>
  </si>
  <si>
    <t>Transporte de estructura metálica (En Obra)</t>
  </si>
  <si>
    <t>T0010160</t>
  </si>
  <si>
    <t xml:space="preserve">Transporte de estructuras metálicas </t>
  </si>
  <si>
    <t>T0010037</t>
  </si>
  <si>
    <t>Transporte de material proveniente de la excavación incluyendo botadero</t>
  </si>
  <si>
    <t>T0010460</t>
  </si>
  <si>
    <t>Transporte de personal de montaje</t>
  </si>
  <si>
    <t>T0010088</t>
  </si>
  <si>
    <t>Transporte de poste de madera</t>
  </si>
  <si>
    <t>T0010029</t>
  </si>
  <si>
    <t>Transporte de Remoción de Ductos de Servicios existentes.</t>
  </si>
  <si>
    <t>T0010026</t>
  </si>
  <si>
    <t>Transporte de Sección Final</t>
  </si>
  <si>
    <t>T0010430</t>
  </si>
  <si>
    <t>Transporte de tablestacas</t>
  </si>
  <si>
    <t>T0010114</t>
  </si>
  <si>
    <t>Transporte de tubería</t>
  </si>
  <si>
    <t>T0010115</t>
  </si>
  <si>
    <t>Transporte de Tubería de Concreto Reforzado</t>
  </si>
  <si>
    <t>T0010150</t>
  </si>
  <si>
    <t>Transporte de tubería pvc de 33 pulgadas</t>
  </si>
  <si>
    <t>T0010450</t>
  </si>
  <si>
    <t>Transporte de tubos. celdas, etc.</t>
  </si>
  <si>
    <t>T0010140</t>
  </si>
  <si>
    <t>Transporte incluyendo el botadero y conformación del material</t>
  </si>
  <si>
    <t>T0010034</t>
  </si>
  <si>
    <t>Transporte sección de Tope</t>
  </si>
  <si>
    <t>T0010081</t>
  </si>
  <si>
    <t>Trasporte de Torre</t>
  </si>
  <si>
    <t>CÓDIGO</t>
  </si>
  <si>
    <t>MINFRA-MN-IN-10-FR-1</t>
  </si>
  <si>
    <t>INSTITUTO NACIONAL DE VIAS</t>
  </si>
  <si>
    <t>PROCESO GESTIÓN DE LA INFRAESTRUCTURA VIAL</t>
  </si>
  <si>
    <t>VERSIÓN</t>
  </si>
  <si>
    <t>MANUAL DE INTERVENTORÍA OBRA PÚBLICA</t>
  </si>
  <si>
    <t>ANÁLISIS DE PRECIOS UNITARIOS</t>
  </si>
  <si>
    <t>PÁGINA</t>
  </si>
  <si>
    <t>DE</t>
  </si>
  <si>
    <t>FECHA</t>
  </si>
  <si>
    <t>(Día)</t>
  </si>
  <si>
    <t>(Mes)</t>
  </si>
  <si>
    <t>(Año)</t>
  </si>
  <si>
    <t>ITEMS DE LA PROPUESTA ECONÓMICA</t>
  </si>
  <si>
    <t>□</t>
  </si>
  <si>
    <t>ITEMS NO PREVISTOS</t>
  </si>
  <si>
    <t xml:space="preserve">UNIDAD EJECUTORA: </t>
  </si>
  <si>
    <t>DIRECCIÓN TERRITORIAL:</t>
  </si>
  <si>
    <t>CONTRATO No.</t>
  </si>
  <si>
    <t>OBJETO DEL CONTRATO:</t>
  </si>
  <si>
    <t>CARRETERA:</t>
  </si>
  <si>
    <t>SECTOR:</t>
  </si>
  <si>
    <t>CONTRATISTA:</t>
  </si>
  <si>
    <t>INTERVENTOR:</t>
  </si>
  <si>
    <t>CTO No.:</t>
  </si>
  <si>
    <t>FECHA CIERRE PROCESO DE SELECCIÓN CONTRATO DE OBRA:</t>
  </si>
  <si>
    <t>DATOS ESPECÍFICOS</t>
  </si>
  <si>
    <t>DESCRIPCIÓN</t>
  </si>
  <si>
    <t>GRUPO DE AJUSTE</t>
  </si>
  <si>
    <t>UNIDAD</t>
  </si>
  <si>
    <t>CANTIDAD</t>
  </si>
  <si>
    <t>I. EQUIPO</t>
  </si>
  <si>
    <t>TIPO</t>
  </si>
  <si>
    <t>TARIFA/HORA</t>
  </si>
  <si>
    <t>RENDIMIENTO</t>
  </si>
  <si>
    <t>Vr. UNITARIO</t>
  </si>
  <si>
    <t>SUBTOTAL $</t>
  </si>
  <si>
    <t>II. MATERIALES</t>
  </si>
  <si>
    <t>PRECIO UNIT.</t>
  </si>
  <si>
    <t>III. TRANSPORTES</t>
  </si>
  <si>
    <t>MATERIAL</t>
  </si>
  <si>
    <t>CANTIDAD      (1)</t>
  </si>
  <si>
    <t>DISTANCIA       (2)</t>
  </si>
  <si>
    <t>CANTIDAD * DISTANCIA          (1) * (2)</t>
  </si>
  <si>
    <t>TARIFA</t>
  </si>
  <si>
    <t>IV. MANO DE OBRA</t>
  </si>
  <si>
    <t>JORNAL</t>
  </si>
  <si>
    <t>PRESTACIONES</t>
  </si>
  <si>
    <t>JORNAL TOTAL</t>
  </si>
  <si>
    <t>TOTAL COSTO DIRECTO $</t>
  </si>
  <si>
    <t>V. COSTOS INDIRECTOS</t>
  </si>
  <si>
    <t>Porcentaje</t>
  </si>
  <si>
    <t>Valor Total</t>
  </si>
  <si>
    <t>ADMINISTRACIÓN</t>
  </si>
  <si>
    <t xml:space="preserve">IMPREVISTOS </t>
  </si>
  <si>
    <t>UTILIDAD</t>
  </si>
  <si>
    <t>Precio Unitario Total Aproximado al peso $</t>
  </si>
  <si>
    <t>Firma</t>
  </si>
  <si>
    <t>Nombre:</t>
  </si>
  <si>
    <t>Representante Legal del Contratista o su Apoderado</t>
  </si>
  <si>
    <t>Matricula No. :</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</si>
  <si>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</si>
  <si>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</si>
  <si>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</si>
  <si>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</si>
  <si>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Representante Legal del Interventor o su Apoderado</t>
  </si>
  <si>
    <t>Original: Archivo de Gestión del Contrato (Subdirección Administrativa).</t>
  </si>
  <si>
    <t>Copias: Unidad Ejecutora, Contratista, Interventor y Dirección Territorial.</t>
  </si>
  <si>
    <t xml:space="preserve">                                    (Día)</t>
  </si>
  <si>
    <t>HERRAMIENTA MENOR (%)</t>
  </si>
  <si>
    <t>DISTANCIA (2)</t>
  </si>
  <si>
    <t>(1) * (2)</t>
  </si>
  <si>
    <t>TRABAJADOR</t>
  </si>
  <si>
    <t>PRESTACIONES (%)</t>
  </si>
  <si>
    <t>Descripción</t>
  </si>
  <si>
    <t>ADMINISTRACION</t>
  </si>
  <si>
    <t>Pfinal01</t>
  </si>
  <si>
    <t>Precio Unitario Total Aproximado al Peso $</t>
  </si>
  <si>
    <t>PFinal01</t>
  </si>
  <si>
    <t>REMOCIÓN DE OBSTÁCULOS (SE DEBERÁ HACER UN ÍTEM DE PAGO PARA CADA OBSTÁCULO)</t>
  </si>
  <si>
    <t>TRANSLADO DE POSTES</t>
  </si>
  <si>
    <t>TRANSPLANTE DE ARBOLE TIPO III TRASLADO LARGO</t>
  </si>
  <si>
    <t xml:space="preserve">GEOTEXTIL DE REFUERZO TIPO NT-2500 TERRAPLENES REFORZADOS CON GEOSINTETICOS </t>
  </si>
  <si>
    <t xml:space="preserve">GEOMALLA DE REFUERZO TIPO ASPHALT </t>
  </si>
  <si>
    <t>GEOMALLA PARA ESTABILIZACION DE SUELOS DE SUBRASANTE</t>
  </si>
  <si>
    <t>SUBRASANTE ESTABILIZADA CON CAL(INCLUYE SUMINISTRO DE CAL)</t>
  </si>
  <si>
    <t>m3km</t>
  </si>
  <si>
    <t>SUB-BASE GRANULAR CLASE A</t>
  </si>
  <si>
    <t>SUB-BASE GRANULAR CLASE B</t>
  </si>
  <si>
    <t>CEMENTO ASFÁLTICO DE PENETRACIÓN 60-70</t>
  </si>
  <si>
    <t>SUMINISTRO DE EMULSION ASFALTICA DE ROTURA MEDIA (CRM)</t>
  </si>
  <si>
    <t>EMULSION ASFALTICA DE ROTURA LENTA CRL-1 ARD</t>
  </si>
  <si>
    <t>EMULSION ASFALTICA DE ROTURA LENTA CRL-1 -ARB</t>
  </si>
  <si>
    <t>EMULSION ASFALTICA DE ROTURA LENTA CRL-1h</t>
  </si>
  <si>
    <t>CEMENTO ASFÁLTICO MODIFICADO CON GRANO DE CAUCHO TIPO I</t>
  </si>
  <si>
    <t>CEMENTO ASFALTICO MODIFICADO CON GRANO DE CAUCHO TIPO II</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</si>
  <si>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</si>
  <si>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</si>
  <si>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</si>
  <si>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</si>
  <si>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</si>
  <si>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</si>
  <si>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CEMENTO ASFALTICO MODIFICADO CON POLIMEROS TIPO V</t>
  </si>
  <si>
    <t>EMULSION ASFALTICA DE ROTURA MEDIA MODIFICADA CON POLIMEROS CRM-m</t>
  </si>
  <si>
    <t>RIEGO DE IMPRIMACIÓN CON EMULSIÓN ASFÁLTICA CRL-0</t>
  </si>
  <si>
    <t>RIEGO DE IMPRIMACIÓN CON EMULSIÓN ASFÁLTICA CRL-1</t>
  </si>
  <si>
    <t>RIEGO DE LIGA CON EMULSION ASFALTICA CRR-2</t>
  </si>
  <si>
    <t>RIEGO DE LIGA CON EMULSIÓN MODIFICADA CON POLIMEROS CRR-1m</t>
  </si>
  <si>
    <t>RIEGO DE LIGA CON EMULSIÓN MODIFICADA CON POLIMEROS CRR-2m</t>
  </si>
  <si>
    <t>TRATAMIENTO SUPERFICIAL SIMPLE CON EMULSIÓN CRR-2m GRADACION 19</t>
  </si>
  <si>
    <t>TRATAMIENTO SUPERFICIAL SIMPLE CON EMULSIÓN CRR-2m GRADACION 13</t>
  </si>
  <si>
    <t>TRATAMIENTO SUPERFICIAL DOBLE CON EMULSIÓN CRR-2 TIPO I</t>
  </si>
  <si>
    <t>Tratamiento superficial doble con emulsión CRR-2. Tipo 2</t>
  </si>
  <si>
    <t>Tratamiento superficial doble con emulsión CRR-2 m. Tipo 1</t>
  </si>
  <si>
    <t>Tratamiento superficial doble con emulsión CRR-2 m. Tipo 2</t>
  </si>
  <si>
    <t>Sello de arena-asfalto con emulsión CRR-2.</t>
  </si>
  <si>
    <t>Sello de arena-asfalto con emulsión CRR-2m.</t>
  </si>
  <si>
    <t>LECHADA ASFÁLTICA CON EMULSIÓN CRL-1H, TIPO LA-13.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</si>
  <si>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</si>
  <si>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</si>
  <si>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</si>
  <si>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</si>
  <si>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</si>
  <si>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</si>
  <si>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</si>
  <si>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</si>
  <si>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</si>
  <si>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</si>
  <si>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</si>
  <si>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</si>
  <si>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</si>
  <si>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</si>
  <si>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</si>
  <si>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Densa en Caliente tipo MDC-25</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</si>
  <si>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</si>
  <si>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</si>
  <si>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</si>
  <si>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</si>
  <si>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</si>
  <si>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</si>
  <si>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Modulo MAM-25</t>
  </si>
  <si>
    <t>Mezcla en Caliente para Bacheo MSC-25</t>
  </si>
  <si>
    <t>Mezcla en Caliente para Bacheo MGC-25</t>
  </si>
  <si>
    <t>Mezcla en Caliente para Bacheo MGC-38</t>
  </si>
  <si>
    <t>Mezcla Abierta en Caliente Tipo MAC-75</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</si>
  <si>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</si>
  <si>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</si>
  <si>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</si>
  <si>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</si>
  <si>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</si>
  <si>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</si>
  <si>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</si>
  <si>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</si>
  <si>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Fresado de Pavimento Asfaltico en espesor de 10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</si>
  <si>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</si>
  <si>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</si>
  <si>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</si>
  <si>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</si>
  <si>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MDC-19</t>
  </si>
  <si>
    <t>Mezcla Asfaltica Reciclada en caliente de tipo MDC-25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</si>
  <si>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</si>
  <si>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</si>
  <si>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</si>
  <si>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</si>
  <si>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</si>
  <si>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</si>
  <si>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Hidraulico</t>
  </si>
  <si>
    <t>Pavimento de concreto hidráulico de fraguado rapido (Fast Track)</t>
  </si>
  <si>
    <t>Cemento Porthland, Norma ASTM C150, Tipo ______ . Se debe elaborar un Item de Pago para cada tipo de cemenmto que se especifique en los documentos del contrato.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</si>
  <si>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</si>
  <si>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</si>
  <si>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 xml:space="preserve">Base de Concreto Hidráulico </t>
  </si>
  <si>
    <t>Pavimento de adoquines de concreto.</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</si>
  <si>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</si>
  <si>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</si>
  <si>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</si>
  <si>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</si>
  <si>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</si>
  <si>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</si>
  <si>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Recebo.</t>
  </si>
  <si>
    <t>Relleno Para Estructuras con Material Granular Tipo SBG</t>
  </si>
  <si>
    <t>Relleno Para Estructuras con Material Granular Tipo BG</t>
  </si>
  <si>
    <t>Rellenos con Material Filtrante</t>
  </si>
  <si>
    <t>Relleno Con Gravilla</t>
  </si>
  <si>
    <t>Relleno Con Arena</t>
  </si>
  <si>
    <t>Pilotes Prefabricados de Concreto diámetro 0,40 m</t>
  </si>
  <si>
    <t>Extension de Pilotes, Seccion, 0.40 Metros</t>
  </si>
  <si>
    <t>Prueba de Carga Tipo ______ Se debera elaborar items de pago independiente por cada prueba.</t>
  </si>
  <si>
    <t>Pilote de Concreto Vaciado In Situ, de diámetro 1 m</t>
  </si>
  <si>
    <t>Excavación</t>
  </si>
  <si>
    <t>Colocación de Concreto</t>
  </si>
  <si>
    <t>Pilote de Concreto Vaciado In Situ, de diámetro 1,2 m, incluye excavación en roca, bajo agua</t>
  </si>
  <si>
    <t>colocación de concreto</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</si>
  <si>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</si>
  <si>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</si>
  <si>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</si>
  <si>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</si>
  <si>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</si>
  <si>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</si>
  <si>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</si>
  <si>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de Madera</t>
  </si>
  <si>
    <t>Tablestacado Metálico.</t>
  </si>
  <si>
    <t>Tablestacado de Concreto Reforzado.</t>
  </si>
  <si>
    <t>Tablestacado de Concreto Pre Esforzado.</t>
  </si>
  <si>
    <t>Corte del Extremo Superior del Elemento.</t>
  </si>
  <si>
    <t>Anclaje Tipo _____ (Roca)</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</si>
  <si>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</si>
  <si>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</si>
  <si>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</si>
  <si>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</si>
  <si>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</si>
  <si>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</si>
  <si>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</si>
  <si>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</si>
  <si>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Baranda de concreto, Concreto 21 Mpa</t>
  </si>
  <si>
    <t>Baranda de concreto Concreto 28 Mpa.</t>
  </si>
  <si>
    <t>Acero de Refuerzo Fy 4200 MPa.</t>
  </si>
  <si>
    <t>kg/km</t>
  </si>
  <si>
    <t>Malla de Refuerzo Fy 4200 MPa.</t>
  </si>
  <si>
    <t>Acero de PreEsfuerzo.</t>
  </si>
  <si>
    <t>Apoyo Elastomérico.</t>
  </si>
  <si>
    <t>Sello para Juntas de Puentes.</t>
  </si>
  <si>
    <t>Diseño y Fabricación de Estructura Metálica.</t>
  </si>
  <si>
    <t>Fabricación de Estructura Metálica.</t>
  </si>
  <si>
    <t>Transporte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</si>
  <si>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</si>
  <si>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</si>
  <si>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</si>
  <si>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</si>
  <si>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</si>
  <si>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</si>
  <si>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</si>
  <si>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</si>
  <si>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</si>
  <si>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</si>
  <si>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</si>
  <si>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</si>
  <si>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</si>
  <si>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</si>
  <si>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</si>
  <si>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</si>
  <si>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</si>
  <si>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</si>
  <si>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</si>
  <si>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</si>
  <si>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</si>
  <si>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Geotextil  Tipo T-2400 o similar Tejido</t>
  </si>
  <si>
    <t>Material Granular Drenante</t>
  </si>
  <si>
    <t>Material de Cobertura Tipo Sub- Base CBR=20%</t>
  </si>
  <si>
    <t>Dren Horizontal de Longitud menor o igual a diez (10) metros.</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</si>
  <si>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</si>
  <si>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</si>
  <si>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</si>
  <si>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</si>
  <si>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</si>
  <si>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</si>
  <si>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</si>
  <si>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</si>
  <si>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</si>
  <si>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</si>
  <si>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</si>
  <si>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Colchogavión de Malla de Alambre de Acero entrelazado Clase 4; recubrimiento de aleacion Zn-5A1-MM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</si>
  <si>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</si>
  <si>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</si>
  <si>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</si>
  <si>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</si>
  <si>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</si>
  <si>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</si>
  <si>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</si>
  <si>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</si>
  <si>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</si>
  <si>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</si>
  <si>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</si>
  <si>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</si>
  <si>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</si>
  <si>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</si>
  <si>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</si>
  <si>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</si>
  <si>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</si>
  <si>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</si>
  <si>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</si>
  <si>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</si>
  <si>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</si>
  <si>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</si>
  <si>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</si>
  <si>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</si>
  <si>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</si>
  <si>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</si>
  <si>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</si>
  <si>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</si>
  <si>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</si>
  <si>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</si>
  <si>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</si>
  <si>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</si>
  <si>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</si>
  <si>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</si>
  <si>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</si>
  <si>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</si>
  <si>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</si>
  <si>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</si>
  <si>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</si>
  <si>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</si>
  <si>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</si>
  <si>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</si>
  <si>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m3/E</t>
  </si>
  <si>
    <t>Transporte de Materiales Provenientes de la Excavación de la Explanación, Canales y Préstamos para distancias mayores de mil metros (1.000 m) Medidos a partir de cien metros (100 m).</t>
  </si>
  <si>
    <t>Transporte de Materiales Provenientes de Derrumbes, medido a partir de cien metros (100 m)</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</si>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</sst>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6">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sz val="10"/>
      <color theme="8" tint="-0.249977111117893"/>
      <name val="Arial"/>
      <family val="2"/>
    </font>
    <font>
      <b/>
      <sz val="10"/>
      <color theme="8" tint="-0.249977111117893"/>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930">
    <xf numFmtId="0" fontId="0" fillId="0" borderId="0" xfId="0"/>
    <xf numFmtId="0" fontId="0" fillId="0" borderId="0" xfId="0" applyAlignment="1">
      <alignment wrapText="1"/>
    </xf>
    <xf numFmtId="0" fontId="0" fillId="0" borderId="0" xfId="0" applyAlignment="1">
      <alignment horizontal="center" vertical="center" wrapText="1"/>
    </xf>
    <xf numFmtId="0" fontId="5" fillId="0" borderId="0" xfId="0" applyFont="1"/>
    <xf numFmtId="0" fontId="5" fillId="0" borderId="0" xfId="0" applyFont="1" applyAlignment="1">
      <alignment horizontal="center" vertical="center" wrapText="1"/>
    </xf>
    <xf numFmtId="0" fontId="5" fillId="0" borderId="0" xfId="0" applyFont="1" applyAlignment="1">
      <alignment wrapText="1"/>
    </xf>
    <xf numFmtId="0" fontId="0" fillId="0" borderId="0" xfId="0" applyAlignment="1">
      <alignment horizontal="center" vertical="center"/>
    </xf>
    <xf numFmtId="0" fontId="0" fillId="0" borderId="0" xfId="0" applyAlignment="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Border="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31" xfId="0" applyFont="1" applyBorder="1"/>
    <xf numFmtId="0" fontId="14" fillId="0" borderId="30" xfId="0" applyFont="1" applyBorder="1" applyAlignment="1" applyProtection="1">
      <alignment horizontal="left"/>
      <protection locked="0"/>
    </xf>
    <xf numFmtId="0" fontId="14" fillId="0" borderId="17" xfId="0" applyFont="1" applyBorder="1" applyAlignment="1" applyProtection="1">
      <alignment horizontal="left"/>
      <protection locked="0"/>
    </xf>
    <xf numFmtId="0" fontId="8" fillId="0" borderId="17" xfId="0" applyFont="1" applyBorder="1" applyProtection="1">
      <protection locked="0"/>
    </xf>
    <xf numFmtId="0" fontId="14" fillId="0" borderId="0" xfId="0" applyFont="1" applyBorder="1" applyAlignment="1" applyProtection="1">
      <alignment horizontal="center"/>
      <protection locked="0"/>
    </xf>
    <xf numFmtId="0" fontId="8" fillId="0" borderId="0" xfId="0" applyFont="1" applyBorder="1" applyProtection="1">
      <protection locked="0"/>
    </xf>
    <xf numFmtId="0" fontId="14" fillId="0" borderId="30" xfId="0" applyFont="1" applyBorder="1" applyProtection="1">
      <protection locked="0"/>
    </xf>
    <xf numFmtId="0" fontId="14" fillId="0" borderId="0" xfId="0" applyFont="1" applyBorder="1"/>
    <xf numFmtId="0" fontId="8" fillId="0" borderId="33" xfId="0" applyFont="1" applyBorder="1" applyAlignment="1" applyProtection="1">
      <alignment horizontal="center"/>
      <protection locked="0"/>
    </xf>
    <xf numFmtId="0" fontId="8" fillId="0" borderId="17" xfId="0" applyFont="1" applyBorder="1" applyAlignment="1" applyProtection="1">
      <alignment horizontal="center"/>
      <protection locked="0"/>
    </xf>
    <xf numFmtId="0" fontId="8" fillId="0" borderId="18" xfId="0" applyFont="1" applyBorder="1" applyAlignment="1" applyProtection="1">
      <alignment horizontal="center"/>
      <protection locked="0"/>
    </xf>
    <xf numFmtId="0" fontId="8" fillId="0" borderId="0" xfId="0" applyFont="1" applyBorder="1" applyAlignment="1" applyProtection="1">
      <alignment horizontal="center"/>
      <protection locked="0"/>
    </xf>
    <xf numFmtId="0" fontId="8" fillId="0" borderId="31" xfId="0" applyFont="1" applyBorder="1" applyAlignment="1" applyProtection="1">
      <alignment horizontal="center"/>
      <protection locked="0"/>
    </xf>
    <xf numFmtId="0" fontId="8" fillId="0" borderId="18" xfId="0" applyFont="1" applyBorder="1" applyAlignment="1">
      <alignment horizontal="center"/>
    </xf>
    <xf numFmtId="0" fontId="8" fillId="0" borderId="0" xfId="0" applyFont="1" applyBorder="1" applyAlignment="1">
      <alignment horizontal="center"/>
    </xf>
    <xf numFmtId="0" fontId="8" fillId="0" borderId="31" xfId="0" applyFont="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Border="1"/>
    <xf numFmtId="0" fontId="8" fillId="0" borderId="21" xfId="0" applyFont="1" applyBorder="1"/>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xf numFmtId="170" fontId="8" fillId="7" borderId="62" xfId="0" applyNumberFormat="1" applyFont="1" applyFill="1" applyBorder="1"/>
    <xf numFmtId="4" fontId="8" fillId="7" borderId="53" xfId="0" applyNumberFormat="1" applyFont="1" applyFill="1" applyBorder="1"/>
    <xf numFmtId="170" fontId="0" fillId="0" borderId="0" xfId="0" applyNumberFormat="1"/>
    <xf numFmtId="0" fontId="14" fillId="12" borderId="39" xfId="0" applyFont="1" applyFill="1" applyBorder="1" applyAlignment="1">
      <alignment horizontal="left" vertical="center"/>
    </xf>
    <xf numFmtId="0" fontId="15" fillId="0" borderId="0" xfId="0" applyFont="1" applyAlignment="1">
      <alignment horizontal="left" vertical="top" wrapText="1"/>
    </xf>
    <xf numFmtId="0" fontId="21" fillId="0" borderId="0" xfId="0" applyFont="1" applyAlignment="1">
      <alignment horizontal="left" vertical="center" wrapText="1"/>
    </xf>
    <xf numFmtId="0" fontId="20" fillId="0" borderId="0" xfId="0" applyFont="1" applyAlignment="1">
      <alignment horizontal="left" vertical="center" wrapText="1"/>
    </xf>
    <xf numFmtId="0" fontId="20" fillId="0" borderId="0" xfId="0" applyFont="1" applyAlignment="1">
      <alignment wrapText="1"/>
    </xf>
    <xf numFmtId="0" fontId="21" fillId="0" borderId="0" xfId="0" applyFont="1" applyAlignment="1">
      <alignment wrapText="1"/>
    </xf>
    <xf numFmtId="0" fontId="22" fillId="0" borderId="0" xfId="0" applyFont="1" applyAlignment="1">
      <alignment horizontal="left" vertical="top" wrapText="1"/>
    </xf>
    <xf numFmtId="171" fontId="0" fillId="0" borderId="0" xfId="0" applyNumberFormat="1"/>
    <xf numFmtId="0" fontId="0" fillId="17" borderId="71" xfId="0" applyFill="1" applyBorder="1"/>
    <xf numFmtId="0" fontId="0" fillId="17" borderId="72" xfId="0" applyFill="1" applyBorder="1"/>
    <xf numFmtId="0" fontId="0" fillId="17" borderId="73" xfId="0" applyFill="1" applyBorder="1"/>
    <xf numFmtId="0" fontId="0" fillId="17" borderId="74" xfId="0" applyFill="1" applyBorder="1"/>
    <xf numFmtId="0" fontId="0" fillId="17" borderId="0" xfId="0" applyFill="1" applyBorder="1"/>
    <xf numFmtId="0" fontId="0" fillId="17" borderId="75" xfId="0" applyFill="1" applyBorder="1"/>
    <xf numFmtId="0" fontId="0" fillId="17" borderId="76" xfId="0" applyFill="1" applyBorder="1"/>
    <xf numFmtId="0" fontId="0" fillId="17" borderId="8" xfId="0" applyFill="1" applyBorder="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Alignment="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Alignment="1">
      <alignment horizontal="center" wrapText="1"/>
    </xf>
    <xf numFmtId="0" fontId="23" fillId="5" borderId="0" xfId="0" applyFont="1" applyFill="1" applyAlignment="1">
      <alignment horizontal="center" wrapText="1"/>
    </xf>
    <xf numFmtId="49" fontId="15" fillId="0" borderId="0" xfId="0" applyNumberFormat="1" applyFont="1" applyAlignment="1">
      <alignment horizontal="left" vertical="top" wrapText="1"/>
    </xf>
    <xf numFmtId="49" fontId="15" fillId="0" borderId="0" xfId="7" applyNumberFormat="1" applyFont="1" applyAlignment="1">
      <alignment horizontal="left" vertical="top" wrapText="1"/>
    </xf>
    <xf numFmtId="0" fontId="1" fillId="0" borderId="0" xfId="12"/>
    <xf numFmtId="0" fontId="15" fillId="0" borderId="0" xfId="12" applyFont="1" applyAlignment="1">
      <alignment horizontal="left" vertical="top" wrapText="1"/>
    </xf>
    <xf numFmtId="0" fontId="15" fillId="18" borderId="0" xfId="7" applyFont="1" applyFill="1" applyAlignment="1">
      <alignment horizontal="left" vertical="top" wrapText="1"/>
    </xf>
    <xf numFmtId="0" fontId="15" fillId="0" borderId="0" xfId="7" applyFont="1" applyAlignment="1">
      <alignment horizontal="left" vertical="top" wrapText="1"/>
    </xf>
    <xf numFmtId="0" fontId="0" fillId="0" borderId="0" xfId="0" applyAlignment="1"/>
    <xf numFmtId="0" fontId="0" fillId="17" borderId="0" xfId="0" applyFill="1"/>
    <xf numFmtId="0" fontId="14" fillId="7" borderId="41" xfId="0" applyFont="1" applyFill="1" applyBorder="1" applyAlignment="1"/>
    <xf numFmtId="0" fontId="8" fillId="7" borderId="30" xfId="0" applyFont="1" applyFill="1" applyBorder="1" applyAlignment="1">
      <alignment horizontal="left"/>
    </xf>
    <xf numFmtId="0" fontId="8" fillId="7" borderId="19" xfId="0" applyFont="1" applyFill="1" applyBorder="1"/>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lignment wrapText="1"/>
    </xf>
    <xf numFmtId="3" fontId="23" fillId="5" borderId="70" xfId="0" applyNumberFormat="1" applyFont="1" applyFill="1" applyBorder="1" applyAlignment="1">
      <alignment wrapText="1"/>
    </xf>
    <xf numFmtId="3" fontId="21" fillId="5" borderId="70" xfId="0" applyNumberFormat="1" applyFont="1" applyFill="1" applyBorder="1" applyAlignment="1">
      <alignment wrapText="1"/>
    </xf>
    <xf numFmtId="3" fontId="21" fillId="0" borderId="0" xfId="0" applyNumberFormat="1" applyFont="1" applyAlignment="1">
      <alignment wrapText="1"/>
    </xf>
    <xf numFmtId="3" fontId="20" fillId="0" borderId="0" xfId="0" applyNumberFormat="1" applyFont="1" applyAlignment="1">
      <alignment wrapText="1"/>
    </xf>
    <xf numFmtId="3" fontId="8" fillId="7" borderId="57" xfId="0" applyNumberFormat="1" applyFont="1" applyFill="1" applyBorder="1"/>
    <xf numFmtId="3" fontId="0" fillId="0" borderId="0" xfId="0" applyNumberFormat="1"/>
    <xf numFmtId="3" fontId="5" fillId="0" borderId="0" xfId="0" applyNumberFormat="1" applyFont="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lignment horizontal="center" vertical="center" wrapText="1"/>
    </xf>
    <xf numFmtId="0" fontId="23" fillId="4" borderId="79" xfId="0" applyFont="1" applyFill="1" applyBorder="1" applyAlignment="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Alignment="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lignment wrapText="1"/>
    </xf>
    <xf numFmtId="175" fontId="33" fillId="0" borderId="0" xfId="0" applyNumberFormat="1" applyFont="1" applyAlignment="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22" fillId="0" borderId="0" xfId="0" applyFont="1" applyAlignment="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lignment horizontal="center" vertical="top" wrapText="1"/>
    </xf>
    <xf numFmtId="0" fontId="0" fillId="18" borderId="0" xfId="0" applyFill="1" applyBorder="1"/>
    <xf numFmtId="0" fontId="0" fillId="0" borderId="0" xfId="0" applyBorder="1"/>
    <xf numFmtId="0" fontId="14" fillId="0" borderId="30" xfId="0" applyFont="1" applyBorder="1" applyAlignment="1">
      <alignment horizontal="left"/>
    </xf>
    <xf numFmtId="0" fontId="14" fillId="0" borderId="17" xfId="0" applyFont="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Border="1" applyAlignment="1">
      <alignment horizontal="center" vertical="center"/>
    </xf>
    <xf numFmtId="0" fontId="14" fillId="0" borderId="35" xfId="0" applyFont="1" applyBorder="1"/>
    <xf numFmtId="0" fontId="8" fillId="0" borderId="36" xfId="0" applyFont="1" applyBorder="1"/>
    <xf numFmtId="0" fontId="8" fillId="0" borderId="38"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8" fillId="0" borderId="0" xfId="0" applyFont="1" applyBorder="1" applyAlignment="1">
      <alignment horizontal="center" vertical="center"/>
    </xf>
    <xf numFmtId="0" fontId="8" fillId="0" borderId="59" xfId="0" applyFont="1" applyBorder="1" applyAlignment="1">
      <alignment horizontal="left"/>
    </xf>
    <xf numFmtId="0" fontId="14" fillId="0" borderId="30" xfId="0" applyFont="1" applyBorder="1" applyAlignment="1" applyProtection="1">
      <alignment vertical="top"/>
      <protection locked="0"/>
    </xf>
    <xf numFmtId="0" fontId="14" fillId="0" borderId="0" xfId="0" applyFont="1" applyBorder="1" applyAlignment="1">
      <alignment vertical="top"/>
    </xf>
    <xf numFmtId="0" fontId="8" fillId="0" borderId="0" xfId="0" applyFont="1" applyBorder="1" applyAlignment="1">
      <alignment vertical="top"/>
    </xf>
    <xf numFmtId="0" fontId="8" fillId="0" borderId="31" xfId="0" applyFont="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Border="1"/>
    <xf numFmtId="4" fontId="8" fillId="0" borderId="29" xfId="7" applyNumberFormat="1" applyFont="1" applyBorder="1"/>
    <xf numFmtId="9" fontId="8" fillId="0" borderId="15" xfId="8" applyFont="1" applyFill="1" applyBorder="1" applyAlignment="1">
      <alignment horizontal="center"/>
    </xf>
    <xf numFmtId="4" fontId="8" fillId="0" borderId="15" xfId="7" applyNumberFormat="1" applyFont="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Border="1"/>
    <xf numFmtId="9" fontId="8" fillId="0" borderId="60" xfId="7" applyNumberFormat="1" applyFont="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Border="1" applyAlignment="1">
      <alignment horizontal="center" vertical="top"/>
    </xf>
    <xf numFmtId="0" fontId="8" fillId="0" borderId="17" xfId="0" applyFont="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Border="1" applyAlignment="1">
      <alignment horizontal="left"/>
    </xf>
    <xf numFmtId="0" fontId="8" fillId="0" borderId="33" xfId="0" applyFont="1" applyBorder="1"/>
    <xf numFmtId="0" fontId="14" fillId="8" borderId="57" xfId="0" applyFont="1" applyFill="1" applyBorder="1" applyAlignment="1">
      <alignment horizontal="center" vertical="center" wrapText="1"/>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Border="1" applyAlignment="1">
      <alignment horizontal="left"/>
    </xf>
    <xf numFmtId="170" fontId="8" fillId="7" borderId="57" xfId="0" applyNumberFormat="1" applyFont="1" applyFill="1" applyBorder="1"/>
    <xf numFmtId="170" fontId="8" fillId="0" borderId="29" xfId="7" applyNumberFormat="1" applyFont="1" applyBorder="1"/>
    <xf numFmtId="172" fontId="8" fillId="0" borderId="47" xfId="7" applyNumberFormat="1" applyFont="1" applyBorder="1" applyAlignment="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Border="1" applyAlignment="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Border="1" applyAlignment="1">
      <alignment horizontal="center" vertical="top" wrapText="1"/>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Border="1"/>
    <xf numFmtId="2" fontId="8" fillId="7" borderId="47" xfId="0" applyNumberFormat="1" applyFont="1" applyFill="1" applyBorder="1" applyAlignment="1">
      <alignment horizontal="right"/>
    </xf>
    <xf numFmtId="172" fontId="8" fillId="0" borderId="0" xfId="0" applyNumberFormat="1" applyFont="1" applyBorder="1" applyAlignment="1">
      <alignment horizontal="right" vertical="top" wrapText="1"/>
    </xf>
    <xf numFmtId="2" fontId="8" fillId="0" borderId="0" xfId="0" applyNumberFormat="1" applyFont="1" applyBorder="1" applyAlignment="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Border="1" applyAlignment="1">
      <alignment horizontal="right" vertical="top" wrapText="1"/>
    </xf>
    <xf numFmtId="0" fontId="8" fillId="7" borderId="25" xfId="0" applyFont="1" applyFill="1" applyBorder="1" applyAlignment="1">
      <alignment horizontal="lef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Border="1" applyAlignment="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Border="1"/>
    <xf numFmtId="2" fontId="8" fillId="0" borderId="15" xfId="7" applyNumberFormat="1" applyFont="1" applyBorder="1" applyAlignment="1">
      <alignment horizontal="right" vertical="top" wrapText="1"/>
    </xf>
    <xf numFmtId="2" fontId="8" fillId="0" borderId="47" xfId="7" applyNumberFormat="1" applyFont="1" applyBorder="1" applyAlignment="1">
      <alignment horizontal="right" vertical="top" wrapText="1"/>
    </xf>
    <xf numFmtId="2" fontId="8" fillId="0" borderId="43" xfId="7" applyNumberFormat="1" applyFont="1" applyBorder="1" applyAlignment="1">
      <alignment horizontal="right" vertical="top" wrapText="1"/>
    </xf>
    <xf numFmtId="2" fontId="8" fillId="7" borderId="16" xfId="0" applyNumberFormat="1" applyFont="1" applyFill="1" applyBorder="1" applyAlignment="1">
      <alignment horizontal="right"/>
    </xf>
    <xf numFmtId="0" fontId="8" fillId="0" borderId="25" xfId="7" applyFont="1" applyBorder="1"/>
    <xf numFmtId="0" fontId="8" fillId="0" borderId="33" xfId="7" applyFont="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Border="1" applyAlignment="1">
      <alignment horizontal="right" vertical="top" wrapText="1"/>
    </xf>
    <xf numFmtId="2" fontId="8" fillId="0" borderId="43" xfId="0" applyNumberFormat="1" applyFont="1" applyBorder="1" applyAlignment="1">
      <alignment horizontal="right" vertical="top" wrapText="1"/>
    </xf>
    <xf numFmtId="0" fontId="14" fillId="12" borderId="57" xfId="0" applyFont="1" applyFill="1" applyBorder="1" applyAlignment="1">
      <alignment vertical="center" wrapText="1"/>
    </xf>
    <xf numFmtId="0" fontId="8" fillId="0" borderId="0" xfId="19" applyFont="1"/>
    <xf numFmtId="0" fontId="40" fillId="0" borderId="54" xfId="19" applyFont="1" applyBorder="1" applyAlignment="1">
      <alignment horizontal="center"/>
    </xf>
    <xf numFmtId="0" fontId="41" fillId="0" borderId="55" xfId="19" applyFont="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xf numFmtId="0" fontId="8" fillId="0" borderId="28" xfId="19" applyFont="1" applyBorder="1" applyAlignment="1">
      <alignment horizontal="center"/>
    </xf>
    <xf numFmtId="0" fontId="14" fillId="0" borderId="9" xfId="19" applyFont="1" applyBorder="1" applyAlignment="1">
      <alignment horizontal="center"/>
    </xf>
    <xf numFmtId="0" fontId="14" fillId="0" borderId="9" xfId="19" applyFont="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Alignment="1">
      <alignment horizontal="center"/>
    </xf>
    <xf numFmtId="0" fontId="12" fillId="0" borderId="0" xfId="19" applyFont="1" applyAlignment="1">
      <alignment horizontal="left"/>
    </xf>
    <xf numFmtId="0" fontId="15" fillId="0" borderId="0" xfId="19" applyFont="1" applyAlignment="1">
      <alignment horizontal="right" vertical="center"/>
    </xf>
    <xf numFmtId="0" fontId="15" fillId="0" borderId="0" xfId="19" applyFont="1" applyAlignment="1">
      <alignment horizontal="center" vertical="center"/>
    </xf>
    <xf numFmtId="0" fontId="15" fillId="0" borderId="31" xfId="19" applyFont="1" applyBorder="1" applyAlignment="1">
      <alignment horizontal="center" vertical="center"/>
    </xf>
    <xf numFmtId="0" fontId="15" fillId="0" borderId="0" xfId="19" applyFont="1"/>
    <xf numFmtId="0" fontId="35" fillId="0" borderId="0" xfId="19" applyFont="1" applyAlignment="1">
      <alignment horizontal="center"/>
    </xf>
    <xf numFmtId="0" fontId="14" fillId="0" borderId="0" xfId="19" applyFont="1" applyAlignment="1">
      <alignment horizontal="center"/>
    </xf>
    <xf numFmtId="0" fontId="36" fillId="0" borderId="0" xfId="19" applyFont="1" applyAlignment="1">
      <alignment horizontal="left" vertical="center"/>
    </xf>
    <xf numFmtId="0" fontId="11" fillId="0" borderId="0" xfId="19" applyFont="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Alignment="1">
      <alignment horizontal="center"/>
    </xf>
    <xf numFmtId="0" fontId="8" fillId="0" borderId="0" xfId="19" applyFont="1" applyAlignment="1">
      <alignment horizontal="right"/>
    </xf>
    <xf numFmtId="0" fontId="14" fillId="0" borderId="0" xfId="19" applyFont="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Alignment="1" applyProtection="1">
      <alignment horizontal="center"/>
      <protection locked="0"/>
    </xf>
    <xf numFmtId="0" fontId="8" fillId="0" borderId="17" xfId="19" applyFont="1" applyBorder="1" applyProtection="1">
      <protection locked="0"/>
    </xf>
    <xf numFmtId="0" fontId="8" fillId="0" borderId="0" xfId="19" applyFont="1" applyProtection="1">
      <protection locked="0"/>
    </xf>
    <xf numFmtId="0" fontId="8" fillId="0" borderId="31" xfId="19" applyFont="1" applyBorder="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xf numFmtId="0" fontId="8" fillId="0" borderId="0" xfId="19" applyFont="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Alignment="1">
      <alignment vertical="top"/>
    </xf>
    <xf numFmtId="0" fontId="15" fillId="0" borderId="0" xfId="19" applyFont="1" applyAlignment="1">
      <alignment horizontal="center" vertical="top"/>
    </xf>
    <xf numFmtId="0" fontId="15" fillId="0" borderId="0" xfId="19" applyFont="1" applyAlignment="1">
      <alignment vertical="top"/>
    </xf>
    <xf numFmtId="0" fontId="15" fillId="0" borderId="31" xfId="19" applyFont="1" applyBorder="1" applyAlignment="1">
      <alignment horizontal="center" vertical="top"/>
    </xf>
    <xf numFmtId="0" fontId="8" fillId="0" borderId="30" xfId="19" applyFont="1" applyBorder="1"/>
    <xf numFmtId="0" fontId="8" fillId="18" borderId="30" xfId="19" applyFont="1" applyFill="1" applyBorder="1"/>
    <xf numFmtId="0" fontId="8" fillId="18" borderId="0" xfId="19" applyFont="1" applyFill="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xf numFmtId="0" fontId="8" fillId="18" borderId="26" xfId="19" applyFont="1" applyFill="1" applyBorder="1"/>
    <xf numFmtId="0" fontId="8" fillId="18" borderId="25" xfId="19" applyFont="1" applyFill="1" applyBorder="1" applyAlignment="1">
      <alignment horizontal="center"/>
    </xf>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xf numFmtId="0" fontId="11" fillId="18" borderId="25" xfId="19" applyFont="1" applyFill="1" applyBorder="1"/>
    <xf numFmtId="0" fontId="11" fillId="18" borderId="26" xfId="19" applyFont="1" applyFill="1" applyBorder="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Font="1" applyFill="1" applyBorder="1"/>
    <xf numFmtId="166" fontId="11" fillId="18" borderId="29" xfId="21" applyFont="1" applyFill="1" applyBorder="1"/>
    <xf numFmtId="0" fontId="11" fillId="18" borderId="41" xfId="19" applyFont="1" applyFill="1" applyBorder="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17" xfId="19" applyFont="1" applyBorder="1"/>
    <xf numFmtId="0" fontId="11" fillId="0" borderId="31" xfId="19" applyFont="1" applyBorder="1"/>
    <xf numFmtId="0" fontId="14" fillId="0" borderId="35" xfId="19" applyFont="1" applyBorder="1"/>
    <xf numFmtId="0" fontId="8" fillId="0" borderId="36" xfId="19" applyFont="1" applyBorder="1"/>
    <xf numFmtId="0" fontId="8" fillId="0" borderId="38" xfId="19" applyFont="1" applyBorder="1"/>
    <xf numFmtId="0" fontId="8" fillId="0" borderId="46" xfId="19" applyFont="1" applyBorder="1"/>
    <xf numFmtId="0" fontId="8" fillId="0" borderId="33" xfId="19" applyFont="1" applyBorder="1"/>
    <xf numFmtId="0" fontId="8" fillId="0" borderId="58" xfId="19" applyFont="1" applyBorder="1"/>
    <xf numFmtId="0" fontId="8" fillId="0" borderId="25" xfId="19" applyFont="1" applyBorder="1"/>
    <xf numFmtId="0" fontId="8" fillId="0" borderId="26" xfId="19" applyFont="1" applyBorder="1"/>
    <xf numFmtId="0" fontId="8" fillId="0" borderId="27" xfId="19" applyFont="1" applyBorder="1"/>
    <xf numFmtId="0" fontId="14" fillId="0" borderId="30" xfId="19" applyFont="1" applyBorder="1" applyAlignment="1">
      <alignment horizontal="justify" vertical="center" wrapText="1"/>
    </xf>
    <xf numFmtId="0" fontId="14" fillId="0" borderId="0" xfId="19" applyFont="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73" fontId="0" fillId="0" borderId="0" xfId="0" applyNumberFormat="1"/>
    <xf numFmtId="0" fontId="45" fillId="7" borderId="49" xfId="0" applyFont="1" applyFill="1" applyBorder="1" applyAlignment="1">
      <alignment horizontal="center"/>
    </xf>
    <xf numFmtId="0" fontId="45" fillId="7" borderId="47" xfId="0" applyFont="1" applyFill="1" applyBorder="1" applyAlignment="1">
      <alignment horizontal="center"/>
    </xf>
    <xf numFmtId="170" fontId="44" fillId="7" borderId="15" xfId="0" applyNumberFormat="1" applyFont="1" applyFill="1" applyBorder="1" applyAlignment="1">
      <alignment horizontal="right"/>
    </xf>
    <xf numFmtId="164" fontId="7" fillId="25" borderId="6" xfId="11" applyFont="1" applyFill="1" applyBorder="1" applyProtection="1">
      <protection locked="0"/>
    </xf>
    <xf numFmtId="164" fontId="3" fillId="5" borderId="4" xfId="11" applyFont="1" applyFill="1" applyBorder="1" applyProtection="1">
      <protection locked="0"/>
    </xf>
    <xf numFmtId="164" fontId="3" fillId="16" borderId="63" xfId="11" applyFont="1" applyFill="1" applyBorder="1" applyProtection="1">
      <protection locked="0"/>
    </xf>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lignment horizontal="center"/>
    </xf>
    <xf numFmtId="0" fontId="28" fillId="19" borderId="81" xfId="0" applyFont="1" applyFill="1" applyBorder="1" applyAlignment="1">
      <alignment horizontal="center" vertical="top" wrapText="1"/>
    </xf>
    <xf numFmtId="0" fontId="29" fillId="19" borderId="82" xfId="0" applyFont="1" applyFill="1" applyBorder="1" applyAlignment="1">
      <alignment horizontal="center" vertical="top" wrapText="1"/>
    </xf>
    <xf numFmtId="0" fontId="29" fillId="19" borderId="83" xfId="0" applyFont="1" applyFill="1" applyBorder="1" applyAlignment="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lignment horizontal="center" vertical="center" wrapText="1"/>
    </xf>
    <xf numFmtId="0" fontId="0" fillId="21" borderId="85" xfId="0" applyFill="1" applyBorder="1" applyAlignment="1">
      <alignment horizontal="center" vertical="center"/>
    </xf>
    <xf numFmtId="0" fontId="0" fillId="21" borderId="86" xfId="0" applyFill="1" applyBorder="1" applyAlignment="1">
      <alignment horizontal="center" vertical="center"/>
    </xf>
    <xf numFmtId="0" fontId="0" fillId="21" borderId="87" xfId="0" applyFill="1" applyBorder="1" applyAlignment="1">
      <alignment horizontal="center" vertical="center"/>
    </xf>
    <xf numFmtId="0" fontId="0" fillId="21" borderId="7" xfId="0" applyFill="1" applyBorder="1" applyAlignment="1">
      <alignment horizontal="center" vertical="center"/>
    </xf>
    <xf numFmtId="0" fontId="0" fillId="21" borderId="88" xfId="0" applyFill="1" applyBorder="1" applyAlignment="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lignment horizontal="center" vertical="center" wrapText="1"/>
    </xf>
    <xf numFmtId="0" fontId="30" fillId="22" borderId="90" xfId="0" applyFont="1" applyFill="1" applyBorder="1" applyAlignment="1">
      <alignment horizontal="center" vertical="center" wrapText="1"/>
    </xf>
    <xf numFmtId="0" fontId="30" fillId="22" borderId="91" xfId="0" applyFont="1" applyFill="1" applyBorder="1" applyAlignment="1">
      <alignment horizontal="center" vertical="center" wrapText="1"/>
    </xf>
    <xf numFmtId="0" fontId="30" fillId="22" borderId="92" xfId="0" applyFont="1" applyFill="1" applyBorder="1" applyAlignment="1">
      <alignment horizontal="center" vertical="center" wrapText="1"/>
    </xf>
    <xf numFmtId="0" fontId="30" fillId="22" borderId="5" xfId="0" applyFont="1" applyFill="1" applyBorder="1" applyAlignment="1">
      <alignment horizontal="center" vertical="center" wrapText="1"/>
    </xf>
    <xf numFmtId="0" fontId="30" fillId="22" borderId="93" xfId="0" applyFont="1" applyFill="1" applyBorder="1" applyAlignment="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lignment horizontal="center" vertical="center" wrapText="1"/>
    </xf>
    <xf numFmtId="0" fontId="31" fillId="23" borderId="96" xfId="0" applyFont="1" applyFill="1" applyBorder="1" applyAlignment="1">
      <alignment horizontal="center" vertical="center"/>
    </xf>
    <xf numFmtId="0" fontId="31" fillId="23" borderId="97" xfId="0" applyFont="1" applyFill="1" applyBorder="1" applyAlignment="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Border="1" applyAlignment="1">
      <alignment horizontal="right" vertical="center"/>
    </xf>
    <xf numFmtId="0" fontId="14" fillId="0" borderId="0" xfId="19" applyFont="1" applyAlignment="1">
      <alignment horizontal="right" vertical="center"/>
    </xf>
    <xf numFmtId="0" fontId="14" fillId="0" borderId="0" xfId="19" applyFont="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Border="1" applyAlignment="1" applyProtection="1">
      <alignment horizontal="center"/>
      <protection locked="0"/>
    </xf>
    <xf numFmtId="0" fontId="42" fillId="0" borderId="15" xfId="19" applyFont="1" applyBorder="1" applyAlignment="1" applyProtection="1">
      <alignment horizontal="center"/>
      <protection locked="0"/>
    </xf>
    <xf numFmtId="0" fontId="42" fillId="0" borderId="29" xfId="19" applyFont="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Alignment="1">
      <alignment horizontal="justify" wrapText="1"/>
    </xf>
    <xf numFmtId="0" fontId="14" fillId="0" borderId="31" xfId="19" applyFont="1" applyBorder="1" applyAlignment="1">
      <alignment horizontal="justify" wrapText="1"/>
    </xf>
    <xf numFmtId="0" fontId="18" fillId="0" borderId="0" xfId="19" applyFont="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Border="1" applyAlignment="1">
      <alignment horizontal="center" vertical="top"/>
    </xf>
    <xf numFmtId="0" fontId="8" fillId="0" borderId="21" xfId="0" applyFont="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Border="1" applyAlignment="1">
      <alignment horizontal="left"/>
    </xf>
    <xf numFmtId="0" fontId="8" fillId="0" borderId="33" xfId="0" applyFont="1" applyBorder="1" applyAlignment="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Border="1" applyAlignment="1">
      <alignment horizontal="left" wrapText="1"/>
    </xf>
    <xf numFmtId="0" fontId="8" fillId="0" borderId="33" xfId="7" applyFont="1" applyBorder="1" applyAlignment="1">
      <alignment horizontal="left" wrapText="1"/>
    </xf>
    <xf numFmtId="0" fontId="8" fillId="0" borderId="47" xfId="7" applyFont="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lignment horizontal="left" vertical="top" wrapText="1"/>
    </xf>
    <xf numFmtId="49" fontId="14" fillId="26" borderId="0" xfId="0" applyNumberFormat="1" applyFont="1" applyFill="1" applyBorder="1" applyAlignment="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ATLÁNTICO</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5031154</xdr:colOff>
      <xdr:row>10</xdr:row>
      <xdr:rowOff>35597</xdr:rowOff>
    </xdr:from>
    <xdr:to>
      <xdr:col>24</xdr:col>
      <xdr:colOff>744472</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2"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3</xdr:col>
      <xdr:colOff>127000</xdr:colOff>
      <xdr:row>0</xdr:row>
      <xdr:rowOff>190500</xdr:rowOff>
    </xdr:from>
    <xdr:to>
      <xdr:col>3</xdr:col>
      <xdr:colOff>1976515</xdr:colOff>
      <xdr:row>0</xdr:row>
      <xdr:rowOff>1031821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9502321" y="190500"/>
          <a:ext cx="1849515"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797624</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A22" sqref="A22"/>
    </sheetView>
  </sheetViews>
  <sheetFormatPr baseColWidth="10" defaultColWidth="11.42578125" defaultRowHeight="15"/>
  <cols>
    <col min="3" max="3" width="12.42578125" customWidth="1"/>
    <col min="8" max="8" width="83" customWidth="1"/>
    <col min="25" max="25" width="12.42578125" customWidth="1"/>
    <col min="26" max="26" width="9" customWidth="1"/>
    <col min="27" max="27" width="10.28515625" customWidth="1"/>
  </cols>
  <sheetData>
    <row r="1" spans="1:38" ht="15.75" thickTop="1">
      <c r="A1" s="115"/>
      <c r="B1" s="116"/>
      <c r="C1" s="116"/>
      <c r="D1" s="116"/>
      <c r="E1" s="116"/>
      <c r="F1" s="116"/>
      <c r="G1" s="116"/>
      <c r="H1" s="117"/>
      <c r="Z1" s="198"/>
      <c r="AA1" s="198"/>
      <c r="AB1" s="198"/>
      <c r="AC1" s="198"/>
      <c r="AD1" s="198"/>
      <c r="AE1" s="198"/>
      <c r="AF1" s="198"/>
      <c r="AG1" s="198"/>
      <c r="AH1" s="198"/>
      <c r="AI1" s="198"/>
      <c r="AJ1" s="198"/>
      <c r="AK1" s="198"/>
      <c r="AL1" s="198"/>
    </row>
    <row r="2" spans="1:38">
      <c r="A2" s="118"/>
      <c r="B2" s="119"/>
      <c r="C2" s="119"/>
      <c r="D2" s="119"/>
      <c r="E2" s="119"/>
      <c r="F2" s="119"/>
      <c r="G2" s="119"/>
      <c r="H2" s="120"/>
      <c r="Z2" s="198"/>
      <c r="AA2" s="198"/>
      <c r="AB2" s="198"/>
      <c r="AC2" s="198"/>
      <c r="AD2" s="198"/>
      <c r="AE2" s="198"/>
      <c r="AF2" s="198"/>
      <c r="AG2" s="198"/>
      <c r="AH2" s="198"/>
      <c r="AI2" s="198"/>
      <c r="AJ2" s="198"/>
      <c r="AK2" s="198"/>
      <c r="AL2" s="198"/>
    </row>
    <row r="3" spans="1:38">
      <c r="A3" s="118"/>
      <c r="B3" s="119"/>
      <c r="C3" s="119"/>
      <c r="D3" s="119"/>
      <c r="E3" s="119"/>
      <c r="F3" s="119"/>
      <c r="G3" s="119"/>
      <c r="H3" s="120"/>
      <c r="Z3" s="198"/>
      <c r="AA3" s="198"/>
      <c r="AB3" s="198"/>
      <c r="AC3" s="198"/>
      <c r="AD3" s="198"/>
      <c r="AE3" s="198"/>
      <c r="AF3" s="198"/>
      <c r="AG3" s="198"/>
      <c r="AH3" s="198"/>
      <c r="AI3" s="198"/>
      <c r="AJ3" s="198"/>
      <c r="AK3" s="198"/>
      <c r="AL3" s="198"/>
    </row>
    <row r="4" spans="1:38">
      <c r="A4" s="118"/>
      <c r="B4" s="119"/>
      <c r="C4" s="119"/>
      <c r="D4" s="119"/>
      <c r="E4" s="119"/>
      <c r="F4" s="119"/>
      <c r="G4" s="119"/>
      <c r="H4" s="120"/>
      <c r="Z4" s="198"/>
      <c r="AA4" s="198"/>
      <c r="AB4" s="198"/>
      <c r="AC4" s="198"/>
      <c r="AD4" s="198"/>
      <c r="AE4" s="198"/>
      <c r="AF4" s="198"/>
      <c r="AG4" s="198"/>
      <c r="AH4" s="198"/>
      <c r="AI4" s="198"/>
      <c r="AJ4" s="198"/>
      <c r="AK4" s="198"/>
      <c r="AL4" s="198"/>
    </row>
    <row r="5" spans="1:38">
      <c r="A5" s="118"/>
      <c r="B5" s="119"/>
      <c r="C5" s="119"/>
      <c r="D5" s="119"/>
      <c r="E5" s="119"/>
      <c r="F5" s="119"/>
      <c r="G5" s="119"/>
      <c r="H5" s="120"/>
      <c r="Z5" s="198"/>
      <c r="AA5" s="198"/>
      <c r="AB5" s="198"/>
      <c r="AC5" s="198"/>
      <c r="AD5" s="198"/>
      <c r="AE5" s="198"/>
      <c r="AF5" s="198"/>
      <c r="AG5" s="198"/>
      <c r="AH5" s="198"/>
      <c r="AI5" s="198"/>
      <c r="AJ5" s="198"/>
      <c r="AK5" s="198"/>
      <c r="AL5" s="198"/>
    </row>
    <row r="6" spans="1:38">
      <c r="A6" s="118"/>
      <c r="B6" s="119"/>
      <c r="C6" s="119"/>
      <c r="D6" s="119"/>
      <c r="E6" s="119"/>
      <c r="F6" s="119"/>
      <c r="G6" s="119"/>
      <c r="H6" s="120"/>
      <c r="Z6" s="198"/>
      <c r="AA6" s="198"/>
      <c r="AB6" s="198"/>
      <c r="AC6" s="198"/>
      <c r="AD6" s="198"/>
      <c r="AE6" s="198"/>
      <c r="AF6" s="198"/>
      <c r="AG6" s="198"/>
      <c r="AH6" s="198"/>
      <c r="AI6" s="198"/>
      <c r="AJ6" s="198"/>
      <c r="AK6" s="198"/>
      <c r="AL6" s="198"/>
    </row>
    <row r="7" spans="1:38">
      <c r="A7" s="118"/>
      <c r="B7" s="119"/>
      <c r="C7" s="119"/>
      <c r="D7" s="119"/>
      <c r="E7" s="119"/>
      <c r="F7" s="119"/>
      <c r="G7" s="119"/>
      <c r="H7" s="120"/>
      <c r="Z7" s="198"/>
      <c r="AA7" s="198"/>
      <c r="AB7" s="198"/>
      <c r="AC7" s="198"/>
      <c r="AD7" s="198"/>
      <c r="AE7" s="198"/>
      <c r="AF7" s="198"/>
      <c r="AG7" s="198"/>
      <c r="AH7" s="198"/>
      <c r="AI7" s="198"/>
      <c r="AJ7" s="198"/>
      <c r="AK7" s="198"/>
      <c r="AL7" s="198"/>
    </row>
    <row r="8" spans="1:38">
      <c r="A8" s="118"/>
      <c r="B8" s="119"/>
      <c r="C8" s="119"/>
      <c r="D8" s="119"/>
      <c r="E8" s="119"/>
      <c r="F8" s="119"/>
      <c r="G8" s="119"/>
      <c r="H8" s="120"/>
      <c r="I8" s="119"/>
      <c r="J8" s="119"/>
      <c r="K8" s="119"/>
      <c r="L8" s="119"/>
      <c r="M8" s="119"/>
      <c r="N8" s="119"/>
      <c r="O8" s="119"/>
      <c r="P8" s="119"/>
      <c r="Q8" s="119"/>
      <c r="R8" s="119"/>
      <c r="S8" s="119"/>
      <c r="T8" s="119"/>
      <c r="U8" s="119"/>
      <c r="V8" s="119"/>
      <c r="W8" s="119"/>
      <c r="X8" s="119"/>
      <c r="Y8" s="119"/>
      <c r="Z8" s="197"/>
      <c r="AA8" s="198"/>
      <c r="AB8" s="198"/>
      <c r="AC8" s="198"/>
      <c r="AD8" s="198"/>
      <c r="AE8" s="198"/>
      <c r="AF8" s="198"/>
      <c r="AG8" s="198"/>
      <c r="AH8" s="198"/>
      <c r="AI8" s="198"/>
      <c r="AJ8" s="198"/>
      <c r="AK8" s="198"/>
      <c r="AL8" s="198"/>
    </row>
    <row r="9" spans="1:38">
      <c r="A9" s="118"/>
      <c r="B9" s="119"/>
      <c r="C9" s="119"/>
      <c r="D9" s="119"/>
      <c r="E9" s="119"/>
      <c r="F9" s="119"/>
      <c r="G9" s="119"/>
      <c r="H9" s="119"/>
      <c r="I9" s="119"/>
      <c r="J9" s="119"/>
      <c r="K9" s="119"/>
      <c r="L9" s="119"/>
      <c r="M9" s="119"/>
      <c r="N9" s="119"/>
      <c r="O9" s="119"/>
      <c r="P9" s="119"/>
      <c r="Q9" s="119"/>
      <c r="R9" s="119"/>
      <c r="S9" s="119"/>
      <c r="T9" s="119"/>
      <c r="U9" s="119"/>
      <c r="V9" s="119"/>
      <c r="W9" s="119"/>
      <c r="X9" s="119"/>
      <c r="Y9" s="119"/>
      <c r="Z9" s="197"/>
      <c r="AA9" s="198"/>
      <c r="AB9" s="198"/>
      <c r="AC9" s="198"/>
      <c r="AD9" s="198"/>
      <c r="AE9" s="198"/>
      <c r="AF9" s="198"/>
      <c r="AG9" s="198"/>
      <c r="AH9" s="198"/>
      <c r="AI9" s="198"/>
      <c r="AJ9" s="198"/>
      <c r="AK9" s="198"/>
      <c r="AL9" s="198"/>
    </row>
    <row r="10" spans="1:38">
      <c r="A10" s="118"/>
      <c r="B10" s="119"/>
      <c r="C10" s="119"/>
      <c r="D10" s="119"/>
      <c r="E10" s="119"/>
      <c r="F10" s="119"/>
      <c r="G10" s="119"/>
      <c r="H10" s="119"/>
      <c r="I10" s="119"/>
      <c r="J10" s="119"/>
      <c r="K10" s="119"/>
      <c r="L10" s="119"/>
      <c r="M10" s="119"/>
      <c r="N10" s="119"/>
      <c r="O10" s="119"/>
      <c r="P10" s="119"/>
      <c r="Q10" s="119"/>
      <c r="R10" s="119"/>
      <c r="S10" s="119"/>
      <c r="T10" s="119"/>
      <c r="U10" s="119"/>
      <c r="V10" s="119"/>
      <c r="W10" s="119"/>
      <c r="X10" s="119"/>
      <c r="Y10" s="119"/>
      <c r="Z10" s="197"/>
      <c r="AA10" s="198"/>
      <c r="AB10" s="198"/>
      <c r="AC10" s="198"/>
      <c r="AD10" s="198"/>
      <c r="AE10" s="198"/>
      <c r="AF10" s="198"/>
      <c r="AG10" s="198"/>
      <c r="AH10" s="198"/>
      <c r="AI10" s="198"/>
      <c r="AJ10" s="198"/>
      <c r="AK10" s="198"/>
      <c r="AL10" s="198"/>
    </row>
    <row r="11" spans="1:38">
      <c r="A11" s="118"/>
      <c r="B11" s="119"/>
      <c r="C11" s="119"/>
      <c r="D11" s="119"/>
      <c r="E11" s="119"/>
      <c r="F11" s="119"/>
      <c r="G11" s="119"/>
      <c r="H11" s="119"/>
      <c r="I11" s="119"/>
      <c r="J11" s="119"/>
      <c r="K11" s="119"/>
      <c r="L11" s="119"/>
      <c r="M11" s="119"/>
      <c r="N11" s="119"/>
      <c r="O11" s="119"/>
      <c r="P11" s="119"/>
      <c r="Q11" s="119"/>
      <c r="R11" s="119"/>
      <c r="S11" s="119"/>
      <c r="T11" s="119"/>
      <c r="U11" s="119"/>
      <c r="V11" s="119"/>
      <c r="W11" s="119"/>
      <c r="X11" s="119"/>
      <c r="Y11" s="119"/>
      <c r="Z11" s="197"/>
      <c r="AA11" s="198"/>
      <c r="AB11" s="198"/>
      <c r="AC11" s="198"/>
      <c r="AD11" s="198"/>
      <c r="AE11" s="198"/>
      <c r="AF11" s="198"/>
      <c r="AG11" s="198"/>
      <c r="AH11" s="198"/>
      <c r="AI11" s="198"/>
      <c r="AJ11" s="198"/>
      <c r="AK11" s="198"/>
      <c r="AL11" s="198"/>
    </row>
    <row r="12" spans="1:38">
      <c r="A12" s="118"/>
      <c r="B12" s="119"/>
      <c r="C12" s="119"/>
      <c r="D12" s="119"/>
      <c r="E12" s="119"/>
      <c r="F12" s="119"/>
      <c r="G12" s="119"/>
      <c r="H12" s="119"/>
      <c r="I12" s="119"/>
      <c r="J12" s="119"/>
      <c r="K12" s="119"/>
      <c r="L12" s="119"/>
      <c r="M12" s="119"/>
      <c r="N12" s="119"/>
      <c r="O12" s="119"/>
      <c r="P12" s="119"/>
      <c r="Q12" s="119"/>
      <c r="R12" s="119"/>
      <c r="S12" s="119"/>
      <c r="T12" s="119"/>
      <c r="U12" s="119"/>
      <c r="V12" s="119"/>
      <c r="W12" s="119"/>
      <c r="X12" s="119"/>
      <c r="Y12" s="119"/>
      <c r="Z12" s="197"/>
      <c r="AA12" s="198"/>
      <c r="AB12" s="198"/>
      <c r="AC12" s="198"/>
      <c r="AD12" s="198"/>
      <c r="AE12" s="198"/>
      <c r="AF12" s="198"/>
      <c r="AG12" s="198"/>
      <c r="AH12" s="198"/>
      <c r="AI12" s="198"/>
      <c r="AJ12" s="198"/>
      <c r="AK12" s="198"/>
      <c r="AL12" s="198"/>
    </row>
    <row r="13" spans="1:38">
      <c r="A13" s="118"/>
      <c r="B13" s="119"/>
      <c r="C13" s="119"/>
      <c r="D13" s="119"/>
      <c r="E13" s="119"/>
      <c r="F13" s="119"/>
      <c r="G13" s="119"/>
      <c r="H13" s="119"/>
      <c r="I13" s="119"/>
      <c r="J13" s="119"/>
      <c r="K13" s="119"/>
      <c r="L13" s="119"/>
      <c r="M13" s="119"/>
      <c r="N13" s="119"/>
      <c r="O13" s="119"/>
      <c r="P13" s="119"/>
      <c r="Q13" s="119"/>
      <c r="R13" s="119"/>
      <c r="S13" s="119"/>
      <c r="T13" s="119"/>
      <c r="U13" s="119"/>
      <c r="V13" s="119"/>
      <c r="W13" s="119"/>
      <c r="X13" s="119"/>
      <c r="Y13" s="119"/>
      <c r="Z13" s="197"/>
      <c r="AA13" s="198"/>
      <c r="AB13" s="198"/>
      <c r="AC13" s="198"/>
      <c r="AD13" s="198"/>
      <c r="AE13" s="198"/>
      <c r="AF13" s="198"/>
      <c r="AG13" s="198"/>
      <c r="AH13" s="198"/>
      <c r="AI13" s="198"/>
      <c r="AJ13" s="198"/>
      <c r="AK13" s="198"/>
      <c r="AL13" s="198"/>
    </row>
    <row r="14" spans="1:38">
      <c r="A14" s="118"/>
      <c r="B14" s="119"/>
      <c r="C14" s="119"/>
      <c r="D14" s="119"/>
      <c r="E14" s="119"/>
      <c r="F14" s="119"/>
      <c r="G14" s="119"/>
      <c r="H14" s="119"/>
      <c r="I14" s="119"/>
      <c r="J14" s="119"/>
      <c r="K14" s="119"/>
      <c r="L14" s="119"/>
      <c r="M14" s="119"/>
      <c r="N14" s="119"/>
      <c r="O14" s="119"/>
      <c r="P14" s="119"/>
      <c r="Q14" s="119"/>
      <c r="R14" s="119"/>
      <c r="S14" s="119"/>
      <c r="T14" s="119"/>
      <c r="U14" s="119"/>
      <c r="V14" s="119"/>
      <c r="W14" s="119"/>
      <c r="X14" s="119"/>
      <c r="Y14" s="119"/>
      <c r="Z14" s="197"/>
      <c r="AA14" s="198"/>
      <c r="AB14" s="198"/>
      <c r="AC14" s="198"/>
      <c r="AD14" s="198"/>
      <c r="AE14" s="198"/>
      <c r="AF14" s="198"/>
      <c r="AG14" s="198"/>
      <c r="AH14" s="198"/>
      <c r="AI14" s="198"/>
      <c r="AJ14" s="198"/>
      <c r="AK14" s="198"/>
      <c r="AL14" s="198"/>
    </row>
    <row r="15" spans="1:38">
      <c r="A15" s="118"/>
      <c r="B15" s="119"/>
      <c r="C15" s="119"/>
      <c r="D15" s="119"/>
      <c r="E15" s="119"/>
      <c r="F15" s="119"/>
      <c r="G15" s="119"/>
      <c r="H15" s="119"/>
      <c r="I15" s="119"/>
      <c r="J15" s="119"/>
      <c r="K15" s="119"/>
      <c r="L15" s="119"/>
      <c r="M15" s="119"/>
      <c r="N15" s="119"/>
      <c r="O15" s="119"/>
      <c r="P15" s="119"/>
      <c r="Q15" s="119"/>
      <c r="R15" s="119"/>
      <c r="S15" s="119"/>
      <c r="T15" s="119"/>
      <c r="U15" s="119"/>
      <c r="V15" s="119"/>
      <c r="W15" s="119"/>
      <c r="X15" s="119"/>
      <c r="Y15" s="119"/>
      <c r="Z15" s="197"/>
      <c r="AA15" s="198"/>
      <c r="AB15" s="198"/>
      <c r="AC15" s="198"/>
      <c r="AD15" s="198"/>
      <c r="AE15" s="198"/>
      <c r="AF15" s="198"/>
      <c r="AG15" s="198"/>
      <c r="AH15" s="198"/>
      <c r="AI15" s="198"/>
      <c r="AJ15" s="198"/>
      <c r="AK15" s="198"/>
      <c r="AL15" s="198"/>
    </row>
    <row r="16" spans="1:38">
      <c r="A16" s="118"/>
      <c r="B16" s="119"/>
      <c r="C16" s="119"/>
      <c r="D16" s="119"/>
      <c r="E16" s="119"/>
      <c r="F16" s="119"/>
      <c r="G16" s="119"/>
      <c r="H16" s="119"/>
      <c r="I16" s="119"/>
      <c r="J16" s="119"/>
      <c r="K16" s="119"/>
      <c r="L16" s="119"/>
      <c r="M16" s="119"/>
      <c r="N16" s="119"/>
      <c r="O16" s="119"/>
      <c r="P16" s="119"/>
      <c r="Q16" s="119"/>
      <c r="R16" s="119"/>
      <c r="S16" s="119"/>
      <c r="T16" s="119"/>
      <c r="U16" s="119"/>
      <c r="V16" s="119"/>
      <c r="W16" s="119"/>
      <c r="X16" s="119"/>
      <c r="Y16" s="119"/>
      <c r="Z16" s="197"/>
      <c r="AA16" s="198"/>
      <c r="AB16" s="198"/>
      <c r="AC16" s="198"/>
      <c r="AD16" s="198"/>
      <c r="AE16" s="198"/>
      <c r="AF16" s="198"/>
      <c r="AG16" s="198"/>
      <c r="AH16" s="198"/>
      <c r="AI16" s="198"/>
      <c r="AJ16" s="198"/>
      <c r="AK16" s="198"/>
      <c r="AL16" s="198"/>
    </row>
    <row r="17" spans="1:38">
      <c r="A17" s="118"/>
      <c r="B17" s="119"/>
      <c r="C17" s="119"/>
      <c r="D17" s="119"/>
      <c r="E17" s="119"/>
      <c r="F17" s="119"/>
      <c r="G17" s="119"/>
      <c r="H17" s="119"/>
      <c r="I17" s="119"/>
      <c r="J17" s="119"/>
      <c r="K17" s="119"/>
      <c r="L17" s="119"/>
      <c r="M17" s="119"/>
      <c r="N17" s="119"/>
      <c r="O17" s="119"/>
      <c r="P17" s="119"/>
      <c r="Q17" s="119"/>
      <c r="R17" s="119"/>
      <c r="S17" s="119"/>
      <c r="T17" s="119"/>
      <c r="U17" s="119"/>
      <c r="V17" s="119"/>
      <c r="W17" s="119"/>
      <c r="X17" s="119"/>
      <c r="Y17" s="119"/>
      <c r="Z17" s="197"/>
      <c r="AA17" s="198"/>
      <c r="AB17" s="198"/>
      <c r="AC17" s="198"/>
      <c r="AD17" s="198"/>
      <c r="AE17" s="198"/>
      <c r="AF17" s="198"/>
      <c r="AG17" s="198"/>
      <c r="AH17" s="198"/>
      <c r="AI17" s="198"/>
      <c r="AJ17" s="198"/>
      <c r="AK17" s="198"/>
      <c r="AL17" s="198"/>
    </row>
    <row r="18" spans="1:38">
      <c r="A18" s="118"/>
      <c r="B18" s="119"/>
      <c r="C18" s="119"/>
      <c r="D18" s="119"/>
      <c r="E18" s="119"/>
      <c r="F18" s="119"/>
      <c r="G18" s="119"/>
      <c r="H18" s="119"/>
      <c r="I18" s="119"/>
      <c r="J18" s="119"/>
      <c r="K18" s="119"/>
      <c r="L18" s="119"/>
      <c r="M18" s="119"/>
      <c r="N18" s="119"/>
      <c r="O18" s="119"/>
      <c r="P18" s="119"/>
      <c r="Q18" s="119"/>
      <c r="R18" s="119"/>
      <c r="S18" s="119"/>
      <c r="T18" s="119"/>
      <c r="U18" s="119"/>
      <c r="V18" s="119"/>
      <c r="W18" s="119"/>
      <c r="X18" s="119"/>
      <c r="Y18" s="119"/>
      <c r="Z18" s="197"/>
      <c r="AA18" s="198"/>
      <c r="AB18" s="198"/>
      <c r="AC18" s="198"/>
      <c r="AD18" s="198"/>
      <c r="AE18" s="198"/>
      <c r="AF18" s="198"/>
      <c r="AG18" s="198"/>
      <c r="AH18" s="198"/>
      <c r="AI18" s="198"/>
      <c r="AJ18" s="198"/>
      <c r="AK18" s="198"/>
      <c r="AL18" s="198"/>
    </row>
    <row r="19" spans="1:38">
      <c r="A19" s="119"/>
      <c r="B19" s="119"/>
      <c r="C19" s="119"/>
      <c r="D19" s="119"/>
      <c r="E19" s="119"/>
      <c r="F19" s="119"/>
      <c r="G19" s="119"/>
      <c r="H19" s="119"/>
      <c r="I19" s="119"/>
      <c r="J19" s="119"/>
      <c r="K19" s="119"/>
      <c r="L19" s="119"/>
      <c r="M19" s="119"/>
      <c r="N19" s="119"/>
      <c r="O19" s="119"/>
      <c r="P19" s="119"/>
      <c r="Q19" s="119"/>
      <c r="R19" s="119"/>
      <c r="S19" s="119"/>
      <c r="T19" s="119"/>
      <c r="U19" s="119"/>
      <c r="V19" s="119"/>
      <c r="W19" s="119"/>
      <c r="X19" s="119"/>
      <c r="Y19" s="119"/>
      <c r="Z19" s="197"/>
      <c r="AA19" s="198"/>
      <c r="AB19" s="198"/>
      <c r="AC19" s="198"/>
      <c r="AD19" s="198"/>
      <c r="AE19" s="198"/>
      <c r="AF19" s="198"/>
      <c r="AG19" s="198"/>
      <c r="AH19" s="198"/>
      <c r="AI19" s="198"/>
      <c r="AJ19" s="198"/>
      <c r="AK19" s="198"/>
      <c r="AL19" s="198"/>
    </row>
    <row r="20" spans="1:38">
      <c r="A20" s="119"/>
      <c r="B20" s="119"/>
      <c r="C20" s="119"/>
      <c r="D20" s="119"/>
      <c r="E20" s="119"/>
      <c r="F20" s="119"/>
      <c r="G20" s="119"/>
      <c r="H20" s="119"/>
      <c r="I20" s="119"/>
      <c r="J20" s="119"/>
      <c r="K20" s="119"/>
      <c r="L20" s="119"/>
      <c r="M20" s="119"/>
      <c r="N20" s="119"/>
      <c r="O20" s="119"/>
      <c r="P20" s="119"/>
      <c r="Q20" s="119"/>
      <c r="R20" s="119"/>
      <c r="S20" s="119"/>
      <c r="T20" s="119"/>
      <c r="U20" s="119"/>
      <c r="V20" s="119"/>
      <c r="W20" s="119"/>
      <c r="X20" s="119"/>
      <c r="Y20" s="119"/>
      <c r="Z20" s="197"/>
      <c r="AA20" s="198"/>
      <c r="AB20" s="198"/>
      <c r="AC20" s="198"/>
      <c r="AD20" s="198"/>
      <c r="AE20" s="198"/>
      <c r="AF20" s="198"/>
      <c r="AG20" s="198"/>
      <c r="AH20" s="198"/>
      <c r="AI20" s="198"/>
      <c r="AJ20" s="198"/>
      <c r="AK20" s="198"/>
      <c r="AL20" s="198"/>
    </row>
    <row r="21" spans="1:38">
      <c r="A21" s="119"/>
      <c r="B21" s="119"/>
      <c r="C21" s="119"/>
      <c r="D21" s="119"/>
      <c r="E21" s="119"/>
      <c r="F21" s="119"/>
      <c r="G21" s="119"/>
      <c r="H21" s="119"/>
      <c r="I21" s="119"/>
      <c r="J21" s="119"/>
      <c r="K21" s="119"/>
      <c r="L21" s="119"/>
      <c r="M21" s="119"/>
      <c r="N21" s="119"/>
      <c r="O21" s="119"/>
      <c r="P21" s="119"/>
      <c r="Q21" s="119"/>
      <c r="R21" s="119"/>
      <c r="S21" s="119"/>
      <c r="T21" s="119"/>
      <c r="U21" s="119"/>
      <c r="V21" s="119"/>
      <c r="W21" s="119"/>
      <c r="X21" s="119"/>
      <c r="Y21" s="119"/>
      <c r="Z21" s="197"/>
      <c r="AA21" s="198"/>
      <c r="AB21" s="198"/>
      <c r="AC21" s="198"/>
      <c r="AD21" s="198"/>
      <c r="AE21" s="198"/>
      <c r="AF21" s="198"/>
      <c r="AG21" s="198"/>
      <c r="AH21" s="198"/>
      <c r="AI21" s="198"/>
      <c r="AJ21" s="198"/>
      <c r="AK21" s="198"/>
      <c r="AL21" s="198"/>
    </row>
    <row r="22" spans="1:38">
      <c r="A22" s="119"/>
      <c r="B22" s="119"/>
      <c r="C22" s="119"/>
      <c r="D22" s="119"/>
      <c r="E22" s="119"/>
      <c r="F22" s="119"/>
      <c r="G22" s="119"/>
      <c r="H22" s="119"/>
      <c r="I22" s="119"/>
      <c r="J22" s="119"/>
      <c r="K22" s="119"/>
      <c r="L22" s="119"/>
      <c r="M22" s="119"/>
      <c r="N22" s="119"/>
      <c r="O22" s="119"/>
      <c r="P22" s="119"/>
      <c r="Q22" s="119"/>
      <c r="R22" s="119"/>
      <c r="S22" s="119"/>
      <c r="T22" s="119"/>
      <c r="U22" s="119"/>
      <c r="V22" s="119"/>
      <c r="W22" s="119"/>
      <c r="X22" s="119"/>
      <c r="Y22" s="119"/>
      <c r="Z22" s="197"/>
      <c r="AA22" s="198"/>
      <c r="AB22" s="198"/>
      <c r="AC22" s="198"/>
      <c r="AD22" s="198"/>
      <c r="AE22" s="198"/>
      <c r="AF22" s="198"/>
      <c r="AG22" s="198"/>
      <c r="AH22" s="198"/>
      <c r="AI22" s="198"/>
      <c r="AJ22" s="198"/>
      <c r="AK22" s="198"/>
      <c r="AL22" s="198"/>
    </row>
    <row r="23" spans="1:38">
      <c r="A23" s="119"/>
      <c r="B23" s="119"/>
      <c r="C23" s="119"/>
      <c r="D23" s="119"/>
      <c r="E23" s="119"/>
      <c r="F23" s="119"/>
      <c r="G23" s="119"/>
      <c r="H23" s="119"/>
      <c r="I23" s="119"/>
      <c r="J23" s="119"/>
      <c r="K23" s="119"/>
      <c r="L23" s="119"/>
      <c r="M23" s="119"/>
      <c r="N23" s="119"/>
      <c r="O23" s="119"/>
      <c r="P23" s="119"/>
      <c r="Q23" s="119"/>
      <c r="R23" s="119"/>
      <c r="S23" s="119"/>
      <c r="T23" s="119"/>
      <c r="U23" s="119"/>
      <c r="V23" s="119"/>
      <c r="W23" s="119"/>
      <c r="X23" s="119"/>
      <c r="Y23" s="119"/>
      <c r="Z23" s="197"/>
      <c r="AA23" s="198"/>
      <c r="AB23" s="198"/>
      <c r="AC23" s="198"/>
      <c r="AD23" s="198"/>
      <c r="AE23" s="198"/>
      <c r="AF23" s="198"/>
      <c r="AG23" s="198"/>
      <c r="AH23" s="198"/>
      <c r="AI23" s="198"/>
      <c r="AJ23" s="198"/>
      <c r="AK23" s="198"/>
      <c r="AL23" s="198"/>
    </row>
    <row r="24" spans="1:38">
      <c r="A24" s="119"/>
      <c r="B24" s="119"/>
      <c r="C24" s="119"/>
      <c r="D24" s="119"/>
      <c r="E24" s="119"/>
      <c r="F24" s="119"/>
      <c r="G24" s="119"/>
      <c r="H24" s="119"/>
      <c r="I24" s="119"/>
      <c r="J24" s="119"/>
      <c r="K24" s="119"/>
      <c r="L24" s="119"/>
      <c r="M24" s="119"/>
      <c r="N24" s="119"/>
      <c r="O24" s="119"/>
      <c r="P24" s="119"/>
      <c r="Q24" s="119"/>
      <c r="R24" s="119"/>
      <c r="S24" s="119"/>
      <c r="T24" s="119"/>
      <c r="U24" s="119"/>
      <c r="V24" s="119"/>
      <c r="W24" s="119"/>
      <c r="X24" s="119"/>
      <c r="Y24" s="119"/>
      <c r="Z24" s="197"/>
      <c r="AA24" s="198"/>
      <c r="AB24" s="198"/>
      <c r="AC24" s="198"/>
      <c r="AD24" s="198"/>
      <c r="AE24" s="198"/>
      <c r="AF24" s="198"/>
      <c r="AG24" s="198"/>
      <c r="AH24" s="198"/>
      <c r="AI24" s="198"/>
      <c r="AJ24" s="198"/>
      <c r="AK24" s="198"/>
      <c r="AL24" s="198"/>
    </row>
    <row r="25" spans="1:38">
      <c r="A25" s="119"/>
      <c r="B25" s="119"/>
      <c r="C25" s="119"/>
      <c r="D25" s="119"/>
      <c r="E25" s="119"/>
      <c r="F25" s="119"/>
      <c r="G25" s="119"/>
      <c r="H25" s="119"/>
      <c r="I25" s="119"/>
      <c r="J25" s="119"/>
      <c r="K25" s="119"/>
      <c r="L25" s="119"/>
      <c r="M25" s="119"/>
      <c r="N25" s="119"/>
      <c r="O25" s="119"/>
      <c r="P25" s="119"/>
      <c r="Q25" s="119"/>
      <c r="R25" s="119"/>
      <c r="S25" s="119"/>
      <c r="T25" s="119"/>
      <c r="U25" s="119"/>
      <c r="V25" s="119"/>
      <c r="W25" s="119"/>
      <c r="X25" s="119"/>
      <c r="Y25" s="119"/>
      <c r="Z25" s="197"/>
      <c r="AA25" s="198"/>
      <c r="AB25" s="198"/>
      <c r="AC25" s="198"/>
      <c r="AD25" s="198"/>
      <c r="AE25" s="198"/>
      <c r="AF25" s="198"/>
      <c r="AG25" s="198"/>
      <c r="AH25" s="198"/>
      <c r="AI25" s="198"/>
      <c r="AJ25" s="198"/>
      <c r="AK25" s="198"/>
      <c r="AL25" s="198"/>
    </row>
    <row r="26" spans="1:38">
      <c r="A26" s="119"/>
      <c r="B26" s="119"/>
      <c r="C26" s="119"/>
      <c r="D26" s="119"/>
      <c r="E26" s="119"/>
      <c r="F26" s="119"/>
      <c r="G26" s="119"/>
      <c r="H26" s="119"/>
      <c r="I26" s="119"/>
      <c r="J26" s="119"/>
      <c r="K26" s="119"/>
      <c r="L26" s="119"/>
      <c r="M26" s="119"/>
      <c r="N26" s="119"/>
      <c r="O26" s="119"/>
      <c r="P26" s="119"/>
      <c r="Q26" s="119"/>
      <c r="R26" s="119"/>
      <c r="S26" s="119"/>
      <c r="T26" s="119"/>
      <c r="U26" s="119"/>
      <c r="V26" s="119"/>
      <c r="W26" s="119"/>
      <c r="X26" s="119"/>
      <c r="Y26" s="119"/>
      <c r="Z26" s="197"/>
      <c r="AA26" s="198"/>
      <c r="AB26" s="198"/>
      <c r="AC26" s="198"/>
      <c r="AD26" s="198"/>
      <c r="AE26" s="198"/>
      <c r="AF26" s="198"/>
      <c r="AG26" s="198"/>
      <c r="AH26" s="198"/>
      <c r="AI26" s="198"/>
      <c r="AJ26" s="198"/>
      <c r="AK26" s="198"/>
      <c r="AL26" s="198"/>
    </row>
    <row r="27" spans="1:38">
      <c r="A27" s="119"/>
      <c r="B27" s="119"/>
      <c r="C27" s="119"/>
      <c r="D27" s="119"/>
      <c r="E27" s="119"/>
      <c r="F27" s="119"/>
      <c r="G27" s="119"/>
      <c r="H27" s="119"/>
      <c r="I27" s="119"/>
      <c r="J27" s="119"/>
      <c r="K27" s="119"/>
      <c r="L27" s="119"/>
      <c r="M27" s="119"/>
      <c r="N27" s="119"/>
      <c r="O27" s="119"/>
      <c r="P27" s="119"/>
      <c r="Q27" s="119"/>
      <c r="R27" s="119"/>
      <c r="S27" s="119"/>
      <c r="T27" s="119"/>
      <c r="U27" s="119"/>
      <c r="V27" s="119"/>
      <c r="W27" s="119"/>
      <c r="X27" s="119"/>
      <c r="Y27" s="119"/>
      <c r="Z27" s="197"/>
      <c r="AA27" s="198"/>
      <c r="AB27" s="198"/>
      <c r="AC27" s="198"/>
      <c r="AD27" s="198"/>
      <c r="AE27" s="198"/>
      <c r="AF27" s="198"/>
      <c r="AG27" s="198"/>
      <c r="AH27" s="198"/>
      <c r="AI27" s="198"/>
      <c r="AJ27" s="198"/>
      <c r="AK27" s="198"/>
      <c r="AL27" s="198"/>
    </row>
    <row r="28" spans="1:38">
      <c r="A28" s="119"/>
      <c r="B28" s="119"/>
      <c r="C28" s="119"/>
      <c r="D28" s="119"/>
      <c r="E28" s="119"/>
      <c r="F28" s="119"/>
      <c r="G28" s="119"/>
      <c r="H28" s="119"/>
      <c r="I28" s="119"/>
      <c r="J28" s="119"/>
      <c r="K28" s="119"/>
      <c r="L28" s="119"/>
      <c r="M28" s="119"/>
      <c r="N28" s="119"/>
      <c r="O28" s="119"/>
      <c r="P28" s="119"/>
      <c r="Q28" s="119"/>
      <c r="R28" s="119"/>
      <c r="S28" s="119"/>
      <c r="T28" s="119"/>
      <c r="U28" s="119"/>
      <c r="V28" s="119"/>
      <c r="W28" s="119"/>
      <c r="X28" s="119"/>
      <c r="Y28" s="119"/>
      <c r="Z28" s="197"/>
      <c r="AA28" s="198"/>
      <c r="AB28" s="198"/>
      <c r="AC28" s="198"/>
      <c r="AD28" s="198"/>
      <c r="AE28" s="198"/>
      <c r="AF28" s="198"/>
      <c r="AG28" s="198"/>
      <c r="AH28" s="198"/>
      <c r="AI28" s="198"/>
      <c r="AJ28" s="198"/>
      <c r="AK28" s="198"/>
      <c r="AL28" s="198"/>
    </row>
    <row r="29" spans="1:38">
      <c r="A29" s="119"/>
      <c r="B29" s="119"/>
      <c r="C29" s="119"/>
      <c r="D29" s="119"/>
      <c r="E29" s="119"/>
      <c r="F29" s="119"/>
      <c r="G29" s="119"/>
      <c r="H29" s="119"/>
      <c r="I29" s="119"/>
      <c r="J29" s="119"/>
      <c r="K29" s="119"/>
      <c r="L29" s="119"/>
      <c r="M29" s="119"/>
      <c r="N29" s="119"/>
      <c r="O29" s="119"/>
      <c r="P29" s="119"/>
      <c r="Q29" s="119"/>
      <c r="R29" s="119"/>
      <c r="S29" s="119"/>
      <c r="T29" s="119"/>
      <c r="U29" s="119"/>
      <c r="V29" s="119"/>
      <c r="W29" s="119"/>
      <c r="X29" s="119"/>
      <c r="Y29" s="119"/>
      <c r="Z29" s="197"/>
      <c r="AA29" s="198"/>
      <c r="AB29" s="198"/>
      <c r="AC29" s="198"/>
      <c r="AD29" s="198"/>
      <c r="AE29" s="198"/>
      <c r="AF29" s="198"/>
      <c r="AG29" s="198"/>
      <c r="AH29" s="198"/>
      <c r="AI29" s="198"/>
      <c r="AJ29" s="198"/>
      <c r="AK29" s="198"/>
      <c r="AL29" s="198"/>
    </row>
    <row r="30" spans="1:38">
      <c r="A30" s="119"/>
      <c r="B30" s="119"/>
      <c r="C30" s="119"/>
      <c r="D30" s="119"/>
      <c r="E30" s="119"/>
      <c r="F30" s="119"/>
      <c r="G30" s="119"/>
      <c r="H30" s="119"/>
      <c r="I30" s="119"/>
      <c r="J30" s="119"/>
      <c r="K30" s="119"/>
      <c r="L30" s="119"/>
      <c r="M30" s="119"/>
      <c r="N30" s="119"/>
      <c r="O30" s="119"/>
      <c r="P30" s="119"/>
      <c r="Q30" s="119"/>
      <c r="R30" s="119"/>
      <c r="S30" s="119"/>
      <c r="T30" s="119"/>
      <c r="U30" s="119"/>
      <c r="V30" s="119"/>
      <c r="W30" s="119"/>
      <c r="X30" s="119"/>
      <c r="Y30" s="119"/>
      <c r="Z30" s="197"/>
      <c r="AA30" s="198"/>
      <c r="AB30" s="198"/>
      <c r="AC30" s="198"/>
      <c r="AD30" s="198"/>
      <c r="AE30" s="198"/>
      <c r="AF30" s="198"/>
      <c r="AG30" s="198"/>
      <c r="AH30" s="198"/>
      <c r="AI30" s="198"/>
      <c r="AJ30" s="198"/>
      <c r="AK30" s="198"/>
      <c r="AL30" s="198"/>
    </row>
    <row r="31" spans="1:38">
      <c r="A31" s="119"/>
      <c r="B31" s="119"/>
      <c r="C31" s="119"/>
      <c r="D31" s="119"/>
      <c r="E31" s="119"/>
      <c r="F31" s="119"/>
      <c r="G31" s="119"/>
      <c r="H31" s="119"/>
      <c r="I31" s="119"/>
      <c r="J31" s="119"/>
      <c r="K31" s="119"/>
      <c r="L31" s="119"/>
      <c r="M31" s="119"/>
      <c r="N31" s="119"/>
      <c r="O31" s="119"/>
      <c r="P31" s="119"/>
      <c r="Q31" s="119"/>
      <c r="R31" s="119"/>
      <c r="S31" s="119"/>
      <c r="T31" s="119"/>
      <c r="U31" s="119"/>
      <c r="V31" s="119"/>
      <c r="W31" s="119"/>
      <c r="X31" s="119"/>
      <c r="Y31" s="119"/>
      <c r="Z31" s="197"/>
      <c r="AA31" s="198"/>
      <c r="AB31" s="198"/>
      <c r="AC31" s="198"/>
      <c r="AD31" s="198"/>
      <c r="AE31" s="198"/>
      <c r="AF31" s="198"/>
      <c r="AG31" s="198"/>
      <c r="AH31" s="198"/>
      <c r="AI31" s="198"/>
      <c r="AJ31" s="198"/>
      <c r="AK31" s="198"/>
      <c r="AL31" s="198"/>
    </row>
    <row r="32" spans="1:38">
      <c r="A32" s="599"/>
      <c r="B32" s="599"/>
      <c r="C32" s="599"/>
      <c r="D32" s="599"/>
      <c r="E32" s="599"/>
      <c r="F32" s="599"/>
      <c r="G32" s="599"/>
      <c r="H32" s="599"/>
      <c r="I32" s="119"/>
      <c r="J32" s="119"/>
      <c r="K32" s="119"/>
      <c r="L32" s="119"/>
      <c r="M32" s="119"/>
      <c r="N32" s="119"/>
      <c r="O32" s="119"/>
      <c r="P32" s="119"/>
      <c r="Q32" s="119"/>
      <c r="R32" s="119"/>
      <c r="S32" s="119"/>
      <c r="T32" s="119"/>
      <c r="U32" s="119"/>
      <c r="V32" s="119"/>
      <c r="W32" s="119"/>
      <c r="X32" s="119"/>
      <c r="Y32" s="119"/>
      <c r="Z32" s="197"/>
      <c r="AA32" s="198"/>
      <c r="AB32" s="198"/>
      <c r="AC32" s="198"/>
      <c r="AD32" s="198"/>
      <c r="AE32" s="198"/>
      <c r="AF32" s="198"/>
      <c r="AG32" s="198"/>
      <c r="AH32" s="198"/>
      <c r="AI32" s="198"/>
      <c r="AJ32" s="198"/>
      <c r="AK32" s="198"/>
      <c r="AL32" s="198"/>
    </row>
    <row r="33" spans="1:38">
      <c r="A33" s="599"/>
      <c r="B33" s="599"/>
      <c r="C33" s="599"/>
      <c r="D33" s="599"/>
      <c r="E33" s="599"/>
      <c r="F33" s="599"/>
      <c r="G33" s="599"/>
      <c r="H33" s="599"/>
      <c r="I33" s="119"/>
      <c r="J33" s="119"/>
      <c r="K33" s="119"/>
      <c r="L33" s="119"/>
      <c r="M33" s="119"/>
      <c r="N33" s="119"/>
      <c r="O33" s="119"/>
      <c r="P33" s="119"/>
      <c r="Q33" s="119"/>
      <c r="R33" s="119"/>
      <c r="S33" s="119"/>
      <c r="T33" s="119"/>
      <c r="U33" s="119"/>
      <c r="V33" s="119"/>
      <c r="W33" s="119"/>
      <c r="X33" s="119"/>
      <c r="Y33" s="119"/>
      <c r="Z33" s="197"/>
      <c r="AA33" s="198"/>
      <c r="AB33" s="198"/>
      <c r="AC33" s="198"/>
      <c r="AD33" s="198"/>
      <c r="AE33" s="198"/>
      <c r="AF33" s="198"/>
      <c r="AG33" s="198"/>
      <c r="AH33" s="198"/>
      <c r="AI33" s="198"/>
      <c r="AJ33" s="198"/>
      <c r="AK33" s="198"/>
      <c r="AL33" s="198"/>
    </row>
    <row r="34" spans="1:38">
      <c r="A34" s="599"/>
      <c r="B34" s="599"/>
      <c r="C34" s="599"/>
      <c r="D34" s="599"/>
      <c r="E34" s="599"/>
      <c r="F34" s="599"/>
      <c r="G34" s="599"/>
      <c r="H34" s="599"/>
      <c r="I34" s="119"/>
      <c r="J34" s="119"/>
      <c r="K34" s="119"/>
      <c r="L34" s="119"/>
      <c r="M34" s="119"/>
      <c r="N34" s="119"/>
      <c r="O34" s="119"/>
      <c r="P34" s="119"/>
      <c r="Q34" s="119"/>
      <c r="R34" s="119"/>
      <c r="S34" s="119"/>
      <c r="T34" s="119"/>
      <c r="U34" s="119"/>
      <c r="V34" s="119"/>
      <c r="W34" s="119"/>
      <c r="X34" s="119"/>
      <c r="Y34" s="119"/>
      <c r="Z34" s="197"/>
      <c r="AA34" s="198"/>
      <c r="AB34" s="198"/>
      <c r="AC34" s="198"/>
      <c r="AD34" s="198"/>
      <c r="AE34" s="198"/>
      <c r="AF34" s="198"/>
      <c r="AG34" s="198"/>
      <c r="AH34" s="198"/>
      <c r="AI34" s="198"/>
      <c r="AJ34" s="198"/>
      <c r="AK34" s="198"/>
      <c r="AL34" s="198"/>
    </row>
    <row r="35" spans="1:38">
      <c r="A35" s="599"/>
      <c r="B35" s="599"/>
      <c r="C35" s="599"/>
      <c r="D35" s="599"/>
      <c r="E35" s="599"/>
      <c r="F35" s="599"/>
      <c r="G35" s="599"/>
      <c r="H35" s="599"/>
      <c r="I35" s="119"/>
      <c r="J35" s="119"/>
      <c r="K35" s="119"/>
      <c r="L35" s="119"/>
      <c r="M35" s="119"/>
      <c r="N35" s="119"/>
      <c r="O35" s="119"/>
      <c r="P35" s="119"/>
      <c r="Q35" s="119"/>
      <c r="R35" s="119"/>
      <c r="S35" s="119"/>
      <c r="T35" s="119"/>
      <c r="U35" s="119"/>
      <c r="V35" s="119"/>
      <c r="W35" s="119"/>
      <c r="X35" s="119"/>
      <c r="Y35" s="119"/>
      <c r="Z35" s="197"/>
      <c r="AA35" s="198"/>
      <c r="AB35" s="198"/>
      <c r="AC35" s="198"/>
      <c r="AD35" s="198"/>
      <c r="AE35" s="198"/>
      <c r="AF35" s="198"/>
      <c r="AG35" s="198"/>
      <c r="AH35" s="198"/>
      <c r="AI35" s="198"/>
      <c r="AJ35" s="198"/>
      <c r="AK35" s="198"/>
      <c r="AL35" s="198"/>
    </row>
    <row r="36" spans="1:38">
      <c r="A36" s="599"/>
      <c r="B36" s="599"/>
      <c r="C36" s="599"/>
      <c r="D36" s="599"/>
      <c r="E36" s="599"/>
      <c r="F36" s="599"/>
      <c r="G36" s="599"/>
      <c r="H36" s="599"/>
      <c r="I36" s="119"/>
      <c r="J36" s="119"/>
      <c r="K36" s="119"/>
      <c r="L36" s="119"/>
      <c r="M36" s="119"/>
      <c r="N36" s="119"/>
      <c r="O36" s="119"/>
      <c r="P36" s="119"/>
      <c r="Q36" s="119"/>
      <c r="R36" s="119"/>
      <c r="S36" s="119"/>
      <c r="T36" s="119"/>
      <c r="U36" s="119"/>
      <c r="V36" s="119"/>
      <c r="W36" s="119"/>
      <c r="X36" s="119"/>
      <c r="Y36" s="119"/>
      <c r="Z36" s="197"/>
      <c r="AA36" s="198"/>
      <c r="AB36" s="198"/>
      <c r="AC36" s="198"/>
      <c r="AD36" s="198"/>
      <c r="AE36" s="198"/>
      <c r="AF36" s="198"/>
      <c r="AG36" s="198"/>
      <c r="AH36" s="198"/>
      <c r="AI36" s="198"/>
      <c r="AJ36" s="198"/>
      <c r="AK36" s="198"/>
      <c r="AL36" s="198"/>
    </row>
    <row r="37" spans="1:38">
      <c r="A37" s="599"/>
      <c r="B37" s="599"/>
      <c r="C37" s="599"/>
      <c r="D37" s="599"/>
      <c r="E37" s="599"/>
      <c r="F37" s="599"/>
      <c r="G37" s="599"/>
      <c r="H37" s="599"/>
      <c r="I37" s="119"/>
      <c r="J37" s="119"/>
      <c r="K37" s="119"/>
      <c r="L37" s="119"/>
      <c r="M37" s="119"/>
      <c r="N37" s="119"/>
      <c r="O37" s="119"/>
      <c r="P37" s="119"/>
      <c r="Q37" s="119"/>
      <c r="R37" s="119"/>
      <c r="S37" s="119"/>
      <c r="T37" s="119"/>
      <c r="U37" s="119"/>
      <c r="V37" s="119"/>
      <c r="W37" s="119"/>
      <c r="X37" s="119"/>
      <c r="Y37" s="119"/>
      <c r="Z37" s="197"/>
      <c r="AA37" s="198"/>
      <c r="AB37" s="198"/>
      <c r="AC37" s="198"/>
      <c r="AD37" s="198"/>
      <c r="AE37" s="198"/>
      <c r="AF37" s="198"/>
      <c r="AG37" s="198"/>
      <c r="AH37" s="198"/>
      <c r="AI37" s="198"/>
      <c r="AJ37" s="198"/>
      <c r="AK37" s="198"/>
      <c r="AL37" s="198"/>
    </row>
    <row r="38" spans="1:38">
      <c r="A38" s="599"/>
      <c r="B38" s="599"/>
      <c r="C38" s="599"/>
      <c r="D38" s="599"/>
      <c r="E38" s="599"/>
      <c r="F38" s="599"/>
      <c r="G38" s="599"/>
      <c r="H38" s="599"/>
      <c r="I38" s="119"/>
      <c r="J38" s="119"/>
      <c r="K38" s="119"/>
      <c r="L38" s="119"/>
      <c r="M38" s="119"/>
      <c r="N38" s="119"/>
      <c r="O38" s="119"/>
      <c r="P38" s="119"/>
      <c r="Q38" s="119"/>
      <c r="R38" s="119"/>
      <c r="S38" s="119"/>
      <c r="T38" s="119"/>
      <c r="U38" s="119"/>
      <c r="V38" s="119"/>
      <c r="W38" s="119"/>
      <c r="X38" s="119"/>
      <c r="Y38" s="119"/>
      <c r="Z38" s="197"/>
      <c r="AA38" s="198"/>
      <c r="AB38" s="198"/>
      <c r="AC38" s="198"/>
      <c r="AD38" s="198"/>
      <c r="AE38" s="198"/>
      <c r="AF38" s="198"/>
      <c r="AG38" s="198"/>
      <c r="AH38" s="198"/>
      <c r="AI38" s="198"/>
      <c r="AJ38" s="198"/>
      <c r="AK38" s="198"/>
      <c r="AL38" s="198"/>
    </row>
    <row r="39" spans="1:38">
      <c r="A39" s="118"/>
      <c r="B39" s="119"/>
      <c r="C39" s="119"/>
      <c r="D39" s="119"/>
      <c r="E39" s="119"/>
      <c r="F39" s="119"/>
      <c r="G39" s="119"/>
      <c r="H39" s="119"/>
      <c r="I39" s="119"/>
      <c r="J39" s="119"/>
      <c r="K39" s="119"/>
      <c r="L39" s="119"/>
      <c r="M39" s="119"/>
      <c r="N39" s="119"/>
      <c r="O39" s="119"/>
      <c r="P39" s="119"/>
      <c r="Q39" s="119"/>
      <c r="R39" s="119"/>
      <c r="S39" s="119"/>
      <c r="T39" s="119"/>
      <c r="U39" s="119"/>
      <c r="V39" s="119"/>
      <c r="W39" s="119"/>
      <c r="X39" s="119"/>
      <c r="Y39" s="119"/>
      <c r="Z39" s="197"/>
      <c r="AA39" s="198"/>
      <c r="AB39" s="198"/>
      <c r="AC39" s="198"/>
      <c r="AD39" s="198"/>
      <c r="AE39" s="198"/>
      <c r="AF39" s="198"/>
      <c r="AG39" s="198"/>
      <c r="AH39" s="198"/>
      <c r="AI39" s="198"/>
      <c r="AJ39" s="198"/>
      <c r="AK39" s="198"/>
      <c r="AL39" s="198"/>
    </row>
    <row r="40" spans="1:38">
      <c r="A40" s="118"/>
      <c r="B40" s="119"/>
      <c r="C40" s="119"/>
      <c r="D40" s="119"/>
      <c r="E40" s="119"/>
      <c r="F40" s="119"/>
      <c r="G40" s="119"/>
      <c r="H40" s="119"/>
      <c r="I40" s="119"/>
      <c r="J40" s="119"/>
      <c r="K40" s="119"/>
      <c r="L40" s="119"/>
      <c r="M40" s="119"/>
      <c r="N40" s="119"/>
      <c r="O40" s="119"/>
      <c r="P40" s="119"/>
      <c r="Q40" s="119"/>
      <c r="R40" s="119"/>
      <c r="S40" s="119"/>
      <c r="T40" s="119"/>
      <c r="U40" s="119"/>
      <c r="V40" s="119"/>
      <c r="W40" s="119"/>
      <c r="X40" s="119"/>
      <c r="Y40" s="119"/>
      <c r="Z40" s="197"/>
      <c r="AA40" s="198"/>
      <c r="AB40" s="198"/>
      <c r="AC40" s="198"/>
      <c r="AD40" s="198"/>
      <c r="AE40" s="198"/>
      <c r="AF40" s="198"/>
      <c r="AG40" s="198"/>
      <c r="AH40" s="198"/>
      <c r="AI40" s="198"/>
      <c r="AJ40" s="198"/>
      <c r="AK40" s="198"/>
      <c r="AL40" s="198"/>
    </row>
    <row r="41" spans="1:38">
      <c r="A41" s="118"/>
      <c r="B41" s="119"/>
      <c r="C41" s="119"/>
      <c r="D41" s="119"/>
      <c r="E41" s="119"/>
      <c r="F41" s="119"/>
      <c r="G41" s="119"/>
      <c r="H41" s="119"/>
      <c r="I41" s="119"/>
      <c r="J41" s="119"/>
      <c r="K41" s="119"/>
      <c r="L41" s="119"/>
      <c r="M41" s="119"/>
      <c r="N41" s="119"/>
      <c r="O41" s="119"/>
      <c r="P41" s="119"/>
      <c r="Q41" s="119"/>
      <c r="R41" s="119"/>
      <c r="S41" s="119"/>
      <c r="T41" s="119"/>
      <c r="U41" s="119"/>
      <c r="V41" s="119"/>
      <c r="W41" s="119"/>
      <c r="X41" s="119"/>
      <c r="Y41" s="119"/>
      <c r="Z41" s="197"/>
      <c r="AA41" s="198"/>
      <c r="AB41" s="198"/>
      <c r="AC41" s="198"/>
      <c r="AD41" s="198"/>
      <c r="AE41" s="198"/>
      <c r="AF41" s="198"/>
      <c r="AG41" s="198"/>
      <c r="AH41" s="198"/>
      <c r="AI41" s="198"/>
      <c r="AJ41" s="198"/>
      <c r="AK41" s="198"/>
      <c r="AL41" s="198"/>
    </row>
    <row r="42" spans="1:38">
      <c r="A42" s="118"/>
      <c r="B42" s="119"/>
      <c r="C42" s="119"/>
      <c r="D42" s="119"/>
      <c r="E42" s="119"/>
      <c r="F42" s="119"/>
      <c r="G42" s="119"/>
      <c r="H42" s="119"/>
      <c r="I42" s="119"/>
      <c r="J42" s="119"/>
      <c r="K42" s="119"/>
      <c r="L42" s="119"/>
      <c r="M42" s="119"/>
      <c r="N42" s="119"/>
      <c r="O42" s="119"/>
      <c r="P42" s="119"/>
      <c r="Q42" s="119"/>
      <c r="R42" s="119"/>
      <c r="S42" s="119"/>
      <c r="T42" s="119"/>
      <c r="U42" s="119"/>
      <c r="V42" s="119"/>
      <c r="W42" s="119"/>
      <c r="X42" s="119"/>
      <c r="Y42" s="119"/>
      <c r="Z42" s="197"/>
      <c r="AA42" s="198"/>
      <c r="AB42" s="198"/>
      <c r="AC42" s="198"/>
      <c r="AD42" s="198"/>
      <c r="AE42" s="198"/>
      <c r="AF42" s="198"/>
      <c r="AG42" s="198"/>
      <c r="AH42" s="198"/>
      <c r="AI42" s="198"/>
      <c r="AJ42" s="198"/>
      <c r="AK42" s="198"/>
      <c r="AL42" s="198"/>
    </row>
    <row r="43" spans="1:38">
      <c r="A43" s="118"/>
      <c r="B43" s="119"/>
      <c r="C43" s="119"/>
      <c r="D43" s="119"/>
      <c r="E43" s="119"/>
      <c r="F43" s="119"/>
      <c r="G43" s="119"/>
      <c r="H43" s="119"/>
      <c r="I43" s="119"/>
      <c r="J43" s="119"/>
      <c r="K43" s="119"/>
      <c r="L43" s="119"/>
      <c r="M43" s="119"/>
      <c r="N43" s="119"/>
      <c r="O43" s="119"/>
      <c r="P43" s="119"/>
      <c r="Q43" s="119"/>
      <c r="R43" s="119"/>
      <c r="S43" s="119"/>
      <c r="T43" s="119"/>
      <c r="U43" s="119"/>
      <c r="V43" s="119"/>
      <c r="W43" s="119"/>
      <c r="X43" s="119"/>
      <c r="Y43" s="119"/>
      <c r="Z43" s="197"/>
      <c r="AA43" s="198"/>
      <c r="AB43" s="198"/>
      <c r="AC43" s="198"/>
      <c r="AD43" s="198"/>
      <c r="AE43" s="198"/>
      <c r="AF43" s="198"/>
      <c r="AG43" s="198"/>
      <c r="AH43" s="198"/>
      <c r="AI43" s="198"/>
      <c r="AJ43" s="198"/>
      <c r="AK43" s="198"/>
      <c r="AL43" s="198"/>
    </row>
    <row r="44" spans="1:38">
      <c r="A44" s="118"/>
      <c r="B44" s="119"/>
      <c r="C44" s="119"/>
      <c r="D44" s="119"/>
      <c r="E44" s="119"/>
      <c r="F44" s="119"/>
      <c r="G44" s="119"/>
      <c r="H44" s="119"/>
      <c r="I44" s="119"/>
      <c r="J44" s="119"/>
      <c r="K44" s="119"/>
      <c r="L44" s="119"/>
      <c r="M44" s="119"/>
      <c r="N44" s="119"/>
      <c r="O44" s="119"/>
      <c r="P44" s="119"/>
      <c r="Q44" s="119"/>
      <c r="R44" s="119"/>
      <c r="S44" s="119"/>
      <c r="T44" s="119"/>
      <c r="U44" s="119"/>
      <c r="V44" s="119"/>
      <c r="W44" s="119"/>
      <c r="X44" s="119"/>
      <c r="Y44" s="119"/>
      <c r="Z44" s="197"/>
      <c r="AA44" s="198"/>
      <c r="AB44" s="198"/>
      <c r="AC44" s="198"/>
      <c r="AD44" s="198"/>
      <c r="AE44" s="198"/>
      <c r="AF44" s="198"/>
      <c r="AG44" s="198"/>
      <c r="AH44" s="198"/>
      <c r="AI44" s="198"/>
      <c r="AJ44" s="198"/>
      <c r="AK44" s="198"/>
      <c r="AL44" s="198"/>
    </row>
    <row r="45" spans="1:38">
      <c r="A45" s="118"/>
      <c r="B45" s="119"/>
      <c r="C45" s="119"/>
      <c r="D45" s="119"/>
      <c r="E45" s="119"/>
      <c r="F45" s="119"/>
      <c r="G45" s="119"/>
      <c r="H45" s="119"/>
      <c r="I45" s="119"/>
      <c r="J45" s="119"/>
      <c r="K45" s="119"/>
      <c r="L45" s="119"/>
      <c r="M45" s="119"/>
      <c r="N45" s="119"/>
      <c r="O45" s="119"/>
      <c r="P45" s="119"/>
      <c r="Q45" s="119"/>
      <c r="R45" s="119"/>
      <c r="S45" s="119"/>
      <c r="T45" s="119"/>
      <c r="U45" s="119"/>
      <c r="V45" s="119"/>
      <c r="W45" s="119"/>
      <c r="X45" s="119"/>
      <c r="Y45" s="119"/>
      <c r="Z45" s="197"/>
      <c r="AA45" s="198"/>
      <c r="AB45" s="198"/>
      <c r="AC45" s="198"/>
      <c r="AD45" s="198"/>
      <c r="AE45" s="198"/>
      <c r="AF45" s="198"/>
      <c r="AG45" s="198"/>
      <c r="AH45" s="198"/>
      <c r="AI45" s="198"/>
      <c r="AJ45" s="198"/>
      <c r="AK45" s="198"/>
      <c r="AL45" s="198"/>
    </row>
    <row r="46" spans="1:38">
      <c r="A46" s="118"/>
      <c r="B46" s="119"/>
      <c r="C46" s="119"/>
      <c r="D46" s="119"/>
      <c r="E46" s="119"/>
      <c r="F46" s="119"/>
      <c r="G46" s="119"/>
      <c r="H46" s="119"/>
      <c r="I46" s="119"/>
      <c r="J46" s="119"/>
      <c r="K46" s="119"/>
      <c r="L46" s="119"/>
      <c r="M46" s="119"/>
      <c r="N46" s="119"/>
      <c r="O46" s="119"/>
      <c r="P46" s="119"/>
      <c r="Q46" s="119"/>
      <c r="R46" s="119"/>
      <c r="S46" s="119"/>
      <c r="T46" s="119"/>
      <c r="U46" s="119"/>
      <c r="V46" s="119"/>
      <c r="W46" s="119"/>
      <c r="X46" s="119"/>
      <c r="Y46" s="119"/>
      <c r="Z46" s="197"/>
      <c r="AA46" s="198"/>
      <c r="AB46" s="198"/>
      <c r="AC46" s="198"/>
      <c r="AD46" s="198"/>
      <c r="AE46" s="198"/>
      <c r="AF46" s="198"/>
      <c r="AG46" s="198"/>
      <c r="AH46" s="198"/>
      <c r="AI46" s="198"/>
      <c r="AJ46" s="198"/>
      <c r="AK46" s="198"/>
      <c r="AL46" s="198"/>
    </row>
    <row r="47" spans="1:38" ht="15.75" thickBot="1">
      <c r="A47" s="121"/>
      <c r="B47" s="122"/>
      <c r="C47" s="122"/>
      <c r="D47" s="122"/>
      <c r="E47" s="122"/>
      <c r="F47" s="122"/>
      <c r="G47" s="122"/>
      <c r="H47" s="119"/>
      <c r="I47" s="119"/>
      <c r="J47" s="119"/>
      <c r="K47" s="119"/>
      <c r="L47" s="119"/>
      <c r="M47" s="119"/>
      <c r="N47" s="119"/>
      <c r="O47" s="119"/>
      <c r="P47" s="119"/>
      <c r="Q47" s="119"/>
      <c r="R47" s="119"/>
      <c r="S47" s="119"/>
      <c r="T47" s="119"/>
      <c r="U47" s="122"/>
      <c r="V47" s="122"/>
      <c r="W47" s="122"/>
      <c r="X47" s="122"/>
      <c r="Y47" s="122"/>
      <c r="Z47" s="197"/>
      <c r="AA47" s="198"/>
      <c r="AB47" s="198"/>
      <c r="AC47" s="198"/>
      <c r="AD47" s="198"/>
      <c r="AE47" s="198"/>
      <c r="AF47" s="198"/>
      <c r="AG47" s="198"/>
      <c r="AH47" s="198"/>
      <c r="AI47" s="198"/>
      <c r="AJ47" s="198"/>
      <c r="AK47" s="198"/>
      <c r="AL47" s="198"/>
    </row>
    <row r="48" spans="1:38" ht="15.75" thickTop="1">
      <c r="A48" s="148"/>
      <c r="B48" s="148"/>
      <c r="C48" s="148"/>
      <c r="D48" s="148"/>
      <c r="E48" s="148"/>
      <c r="F48" s="148"/>
      <c r="G48" s="148"/>
      <c r="H48" s="148"/>
      <c r="I48" s="148"/>
      <c r="J48" s="148"/>
      <c r="K48" s="119"/>
      <c r="L48" s="119"/>
      <c r="M48" s="119"/>
      <c r="N48" s="119"/>
      <c r="O48" s="119"/>
      <c r="P48" s="119"/>
      <c r="Q48" s="119"/>
      <c r="R48" s="119"/>
      <c r="S48" s="119"/>
      <c r="T48" s="119"/>
      <c r="U48" s="148"/>
      <c r="V48" s="148"/>
      <c r="W48" s="119"/>
      <c r="X48" s="119"/>
      <c r="Y48" s="148"/>
      <c r="Z48" s="197"/>
      <c r="AA48" s="198"/>
      <c r="AB48" s="198"/>
      <c r="AC48" s="198"/>
      <c r="AD48" s="198"/>
      <c r="AE48" s="198"/>
      <c r="AF48" s="198"/>
      <c r="AG48" s="198"/>
      <c r="AH48" s="198"/>
      <c r="AI48" s="198"/>
      <c r="AJ48" s="198"/>
      <c r="AK48" s="198"/>
      <c r="AL48" s="198"/>
    </row>
    <row r="49" spans="1:38">
      <c r="A49" s="148"/>
      <c r="B49" s="148"/>
      <c r="C49" s="148"/>
      <c r="D49" s="148"/>
      <c r="E49" s="148"/>
      <c r="F49" s="148"/>
      <c r="G49" s="148"/>
      <c r="H49" s="148"/>
      <c r="I49" s="148"/>
      <c r="J49" s="148"/>
      <c r="K49" s="119"/>
      <c r="L49" s="119"/>
      <c r="M49" s="119"/>
      <c r="N49" s="119"/>
      <c r="O49" s="119"/>
      <c r="P49" s="119"/>
      <c r="Q49" s="119"/>
      <c r="R49" s="119"/>
      <c r="S49" s="119"/>
      <c r="T49" s="119"/>
      <c r="U49" s="148"/>
      <c r="V49" s="148"/>
      <c r="W49" s="119"/>
      <c r="X49" s="148"/>
      <c r="Y49" s="148"/>
      <c r="Z49" s="197"/>
      <c r="AA49" s="198"/>
      <c r="AB49" s="198"/>
      <c r="AC49" s="198"/>
      <c r="AD49" s="198"/>
      <c r="AE49" s="198"/>
      <c r="AF49" s="198"/>
      <c r="AG49" s="198"/>
      <c r="AH49" s="198"/>
      <c r="AI49" s="198"/>
      <c r="AJ49" s="198"/>
      <c r="AK49" s="198"/>
      <c r="AL49" s="198"/>
    </row>
    <row r="50" spans="1:38">
      <c r="A50" s="148"/>
      <c r="B50" s="148"/>
      <c r="C50" s="148"/>
      <c r="D50" s="148"/>
      <c r="E50" s="148"/>
      <c r="F50" s="148"/>
      <c r="G50" s="148"/>
      <c r="H50" s="148"/>
      <c r="I50" s="148"/>
      <c r="J50" s="148"/>
      <c r="K50" s="119"/>
      <c r="L50" s="119"/>
      <c r="M50" s="119"/>
      <c r="N50" s="119"/>
      <c r="O50" s="119"/>
      <c r="P50" s="119"/>
      <c r="Q50" s="119"/>
      <c r="R50" s="119"/>
      <c r="S50" s="119"/>
      <c r="T50" s="119"/>
      <c r="U50" s="148"/>
      <c r="V50" s="148"/>
      <c r="W50" s="119"/>
      <c r="X50" s="148"/>
      <c r="Y50" s="148"/>
      <c r="Z50" s="197"/>
      <c r="AA50" s="198"/>
      <c r="AB50" s="198"/>
      <c r="AC50" s="198"/>
      <c r="AD50" s="198"/>
      <c r="AE50" s="198"/>
      <c r="AF50" s="198"/>
      <c r="AG50" s="198"/>
      <c r="AH50" s="198"/>
      <c r="AI50" s="198"/>
      <c r="AJ50" s="198"/>
      <c r="AK50" s="198"/>
      <c r="AL50" s="198"/>
    </row>
    <row r="51" spans="1:38">
      <c r="A51" s="148"/>
      <c r="B51" s="148"/>
      <c r="C51" s="148"/>
      <c r="D51" s="148"/>
      <c r="E51" s="148"/>
      <c r="F51" s="148"/>
      <c r="G51" s="148"/>
      <c r="H51" s="148"/>
      <c r="I51" s="148"/>
      <c r="J51" s="148"/>
      <c r="K51" s="119"/>
      <c r="L51" s="119"/>
      <c r="M51" s="119"/>
      <c r="N51" s="119"/>
      <c r="O51" s="119"/>
      <c r="P51" s="119"/>
      <c r="Q51" s="119"/>
      <c r="R51" s="119"/>
      <c r="S51" s="119"/>
      <c r="T51" s="119"/>
      <c r="U51" s="148"/>
      <c r="V51" s="148"/>
      <c r="W51" s="119"/>
      <c r="X51" s="148"/>
      <c r="Y51" s="148"/>
      <c r="Z51" s="197"/>
      <c r="AA51" s="198"/>
      <c r="AB51" s="198"/>
      <c r="AC51" s="198"/>
      <c r="AD51" s="198"/>
      <c r="AE51" s="198"/>
      <c r="AF51" s="198"/>
      <c r="AG51" s="198"/>
      <c r="AH51" s="198"/>
      <c r="AI51" s="198"/>
      <c r="AJ51" s="198"/>
      <c r="AK51" s="198"/>
      <c r="AL51" s="198"/>
    </row>
    <row r="52" spans="1:38">
      <c r="V52" s="148"/>
      <c r="W52" s="119"/>
      <c r="X52" s="148"/>
      <c r="Y52" s="148"/>
      <c r="Z52" s="197"/>
      <c r="AA52" s="198"/>
      <c r="AB52" s="198"/>
      <c r="AC52" s="198"/>
      <c r="AD52" s="198"/>
      <c r="AE52" s="198"/>
      <c r="AF52" s="198"/>
      <c r="AG52" s="198"/>
      <c r="AH52" s="198"/>
      <c r="AI52" s="198"/>
      <c r="AJ52" s="198"/>
      <c r="AK52" s="198"/>
      <c r="AL52" s="198"/>
    </row>
    <row r="53" spans="1:38">
      <c r="V53" s="148"/>
      <c r="W53" s="119"/>
      <c r="X53" s="148"/>
      <c r="Y53" s="148"/>
      <c r="Z53" s="197"/>
      <c r="AA53" s="198"/>
      <c r="AB53" s="198"/>
      <c r="AC53" s="198"/>
      <c r="AD53" s="198"/>
      <c r="AE53" s="198"/>
      <c r="AF53" s="198"/>
      <c r="AG53" s="198"/>
      <c r="AH53" s="198"/>
      <c r="AI53" s="198"/>
      <c r="AJ53" s="198"/>
      <c r="AK53" s="198"/>
      <c r="AL53" s="198"/>
    </row>
    <row r="54" spans="1:38">
      <c r="V54" s="148"/>
      <c r="W54" s="119"/>
      <c r="X54" s="148"/>
      <c r="Y54" s="148"/>
      <c r="Z54" s="197"/>
      <c r="AA54" s="198"/>
      <c r="AB54" s="198"/>
      <c r="AC54" s="198"/>
      <c r="AD54" s="198"/>
      <c r="AE54" s="198"/>
      <c r="AF54" s="198"/>
      <c r="AG54" s="198"/>
      <c r="AH54" s="198"/>
      <c r="AI54" s="198"/>
      <c r="AJ54" s="198"/>
      <c r="AK54" s="198"/>
      <c r="AL54" s="198"/>
    </row>
    <row r="55" spans="1:38">
      <c r="Z55" s="198"/>
      <c r="AA55" s="198"/>
      <c r="AB55" s="198"/>
      <c r="AC55" s="198"/>
      <c r="AD55" s="198"/>
      <c r="AE55" s="198"/>
      <c r="AF55" s="198"/>
      <c r="AG55" s="198"/>
      <c r="AH55" s="198"/>
      <c r="AI55" s="198"/>
      <c r="AJ55" s="198"/>
      <c r="AK55" s="198"/>
      <c r="AL55" s="198"/>
    </row>
    <row r="56" spans="1:38">
      <c r="Z56" s="198"/>
      <c r="AA56" s="198"/>
      <c r="AB56" s="198"/>
      <c r="AC56" s="198"/>
      <c r="AD56" s="198"/>
      <c r="AE56" s="198"/>
      <c r="AF56" s="198"/>
      <c r="AG56" s="198"/>
      <c r="AH56" s="198"/>
      <c r="AI56" s="198"/>
      <c r="AJ56" s="198"/>
      <c r="AK56" s="198"/>
      <c r="AL56" s="198"/>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110" zoomScaleNormal="110" workbookViewId="0">
      <selection activeCell="A2" sqref="A2"/>
    </sheetView>
  </sheetViews>
  <sheetFormatPr baseColWidth="10" defaultColWidth="11.42578125" defaultRowHeight="15"/>
  <cols>
    <col min="13" max="13" width="11.7109375" customWidth="1"/>
  </cols>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pane="topRight" activeCell="D20" sqref="D20"/>
      <selection pane="bottomLeft" activeCell="D20" sqref="D20"/>
      <selection pane="bottomRight" sqref="A1:D1"/>
    </sheetView>
  </sheetViews>
  <sheetFormatPr baseColWidth="10" defaultColWidth="11.42578125" defaultRowHeight="52.5"/>
  <cols>
    <col min="1" max="1" width="16.7109375" style="111" customWidth="1"/>
    <col min="2" max="2" width="108.28515625" style="110" customWidth="1"/>
    <col min="3" max="3" width="15.42578125" style="139" customWidth="1"/>
    <col min="4" max="4" width="32.85546875" style="159" customWidth="1"/>
    <col min="5" max="5" width="30" style="180" customWidth="1"/>
    <col min="6" max="7" width="11.42578125" customWidth="1"/>
    <col min="8" max="8" width="1.28515625" customWidth="1"/>
    <col min="10" max="10" width="34.42578125" customWidth="1"/>
  </cols>
  <sheetData>
    <row r="1" spans="1:10" ht="96" customHeight="1" thickTop="1" thickBot="1">
      <c r="A1" s="600" t="s">
        <v>0</v>
      </c>
      <c r="B1" s="601"/>
      <c r="C1" s="601"/>
      <c r="D1" s="602"/>
    </row>
    <row r="2" spans="1:10" ht="56.25" customHeight="1" thickTop="1" thickBot="1">
      <c r="A2" s="167" t="s">
        <v>1</v>
      </c>
      <c r="B2" s="168" t="s">
        <v>2</v>
      </c>
      <c r="C2" s="168" t="s">
        <v>3</v>
      </c>
      <c r="D2" s="196" t="s">
        <v>4</v>
      </c>
    </row>
    <row r="3" spans="1:10" ht="54" thickTop="1" thickBot="1">
      <c r="A3" s="126" t="s">
        <v>5</v>
      </c>
      <c r="B3" s="127" t="s">
        <v>6</v>
      </c>
      <c r="C3" s="128" t="str">
        <f>'200.1'!L31</f>
        <v>Ha</v>
      </c>
      <c r="D3" s="155">
        <f>VLOOKUP('200.1'!A88,'200.1'!A36:N107,14,FALSE)</f>
        <v>4078065.0960731395</v>
      </c>
      <c r="G3" t="s">
        <v>7</v>
      </c>
      <c r="J3" s="1"/>
    </row>
    <row r="4" spans="1:10" ht="54" thickTop="1" thickBot="1">
      <c r="A4" s="129" t="s">
        <v>8</v>
      </c>
      <c r="B4" s="130" t="s">
        <v>9</v>
      </c>
      <c r="C4" s="128" t="s">
        <v>10</v>
      </c>
      <c r="D4" s="155">
        <f>VLOOKUP('200.2'!A88,'200.2'!A37:N108,14,FALSE)</f>
        <v>432873.04983423511</v>
      </c>
      <c r="J4" s="1"/>
    </row>
    <row r="5" spans="1:10" ht="54" thickTop="1" thickBot="1">
      <c r="A5" s="129" t="s">
        <v>11</v>
      </c>
      <c r="B5" s="130" t="s">
        <v>12</v>
      </c>
      <c r="C5" s="131" t="s">
        <v>13</v>
      </c>
      <c r="D5" s="155">
        <f>VLOOKUP('201.1'!A88,'201.1'!A38:N109,14,FALSE)</f>
        <v>175327.58994395216</v>
      </c>
    </row>
    <row r="6" spans="1:10" ht="54" thickTop="1" thickBot="1">
      <c r="A6" s="129" t="s">
        <v>14</v>
      </c>
      <c r="B6" s="130" t="s">
        <v>15</v>
      </c>
      <c r="C6" s="131" t="s">
        <v>13</v>
      </c>
      <c r="D6" s="155">
        <f>VLOOKUP('201.2'!A88,'201.2'!A39:N110,14,FALSE)</f>
        <v>189218.00363970449</v>
      </c>
    </row>
    <row r="7" spans="1:10" ht="70.5" customHeight="1" thickTop="1" thickBot="1">
      <c r="A7" s="129" t="s">
        <v>16</v>
      </c>
      <c r="B7" s="130" t="s">
        <v>17</v>
      </c>
      <c r="C7" s="131" t="s">
        <v>13</v>
      </c>
      <c r="D7" s="155">
        <f>VLOOKUP('201.3'!A88,'201.3'!A40:N111,14,FALSE)</f>
        <v>43915.409571378026</v>
      </c>
    </row>
    <row r="8" spans="1:10" ht="54" thickTop="1" thickBot="1">
      <c r="A8" s="129" t="s">
        <v>18</v>
      </c>
      <c r="B8" s="130" t="s">
        <v>19</v>
      </c>
      <c r="C8" s="131" t="s">
        <v>13</v>
      </c>
      <c r="D8" s="156">
        <f>VLOOKUP('201.4'!A88,'201.4'!A41:N112,14,FALSE)</f>
        <v>67945.605157431506</v>
      </c>
    </row>
    <row r="9" spans="1:10" ht="54" thickTop="1" thickBot="1">
      <c r="A9" s="129" t="s">
        <v>20</v>
      </c>
      <c r="B9" s="130" t="s">
        <v>12</v>
      </c>
      <c r="C9" s="131" t="s">
        <v>21</v>
      </c>
      <c r="D9" s="156">
        <f>VLOOKUP('201.5'!A88,'201.5'!A42:N113,14,FALSE)</f>
        <v>175327.58994395216</v>
      </c>
    </row>
    <row r="10" spans="1:10" ht="54" thickTop="1" thickBot="1">
      <c r="A10" s="129" t="s">
        <v>22</v>
      </c>
      <c r="B10" s="130" t="s">
        <v>15</v>
      </c>
      <c r="C10" s="131" t="s">
        <v>21</v>
      </c>
      <c r="D10" s="156">
        <f>VLOOKUP('201.6'!A88,'201.6'!A43:N114,14,FALSE)</f>
        <v>189218.00363970449</v>
      </c>
    </row>
    <row r="11" spans="1:10" ht="54" thickTop="1" thickBot="1">
      <c r="A11" s="129" t="s">
        <v>23</v>
      </c>
      <c r="B11" s="130" t="s">
        <v>15</v>
      </c>
      <c r="C11" s="131" t="s">
        <v>24</v>
      </c>
      <c r="D11" s="156">
        <f>VLOOKUP('201.7'!A88,'201.7'!A44:N115,14,FALSE)</f>
        <v>185644.81538045796</v>
      </c>
    </row>
    <row r="12" spans="1:10" ht="54" thickTop="1" thickBot="1">
      <c r="A12" s="129" t="s">
        <v>25</v>
      </c>
      <c r="B12" s="130" t="s">
        <v>26</v>
      </c>
      <c r="C12" s="131" t="s">
        <v>27</v>
      </c>
      <c r="D12" s="156">
        <f>VLOOKUP('201.8'!A88,'201.8'!A45:N116,14,FALSE)</f>
        <v>18463.778386193881</v>
      </c>
    </row>
    <row r="13" spans="1:10" ht="54" thickTop="1" thickBot="1">
      <c r="A13" s="129" t="s">
        <v>28</v>
      </c>
      <c r="B13" s="130" t="s">
        <v>29</v>
      </c>
      <c r="C13" s="131" t="s">
        <v>27</v>
      </c>
      <c r="D13" s="156">
        <f>VLOOKUP('201.9'!A88,'201.9'!A46:N117,14,FALSE)</f>
        <v>18161.0835675858</v>
      </c>
    </row>
    <row r="14" spans="1:10" ht="54" thickTop="1" thickBot="1">
      <c r="A14" s="129" t="s">
        <v>30</v>
      </c>
      <c r="B14" s="130" t="s">
        <v>31</v>
      </c>
      <c r="C14" s="131" t="s">
        <v>32</v>
      </c>
      <c r="D14" s="156">
        <f>VLOOKUP('201.10'!A88,'201.10'!A47:N118,14,FALSE)</f>
        <v>7309.5323711379206</v>
      </c>
    </row>
    <row r="15" spans="1:10" ht="54" thickTop="1" thickBot="1">
      <c r="A15" s="129" t="s">
        <v>33</v>
      </c>
      <c r="B15" s="130" t="s">
        <v>34</v>
      </c>
      <c r="C15" s="131" t="s">
        <v>35</v>
      </c>
      <c r="D15" s="156">
        <f>VLOOKUP('201.11'!A88,'201.11'!A48:N119,14,FALSE)</f>
        <v>1760.7893416118272</v>
      </c>
    </row>
    <row r="16" spans="1:10" ht="54" thickTop="1" thickBot="1">
      <c r="A16" s="129" t="s">
        <v>36</v>
      </c>
      <c r="B16" s="130" t="s">
        <v>37</v>
      </c>
      <c r="C16" s="131" t="s">
        <v>21</v>
      </c>
      <c r="D16" s="156">
        <f>VLOOKUP('201.12'!A88,'201.12'!A49:N120,14,FALSE)</f>
        <v>136401.29263388473</v>
      </c>
    </row>
    <row r="17" spans="1:4" ht="64.5" thickTop="1" thickBot="1">
      <c r="A17" s="132" t="s">
        <v>38</v>
      </c>
      <c r="B17" s="133" t="s">
        <v>39</v>
      </c>
      <c r="C17" s="131" t="s">
        <v>21</v>
      </c>
      <c r="D17" s="156">
        <f>VLOOKUP('201.13'!A88,'201.13'!A50:N121,14,FALSE)</f>
        <v>123406.20052168933</v>
      </c>
    </row>
    <row r="18" spans="1:4" ht="54" thickTop="1" thickBot="1">
      <c r="A18" s="129" t="s">
        <v>40</v>
      </c>
      <c r="B18" s="130" t="s">
        <v>41</v>
      </c>
      <c r="C18" s="131" t="s">
        <v>32</v>
      </c>
      <c r="D18" s="156">
        <f>VLOOKUP('201.14'!A88,'201.14'!A51:N122,14,FALSE)</f>
        <v>44488.945381921396</v>
      </c>
    </row>
    <row r="19" spans="1:4" ht="54" thickTop="1" thickBot="1">
      <c r="A19" s="129" t="s">
        <v>42</v>
      </c>
      <c r="B19" s="130" t="s">
        <v>43</v>
      </c>
      <c r="C19" s="131" t="s">
        <v>32</v>
      </c>
      <c r="D19" s="156">
        <f>VLOOKUP('201.15'!A88,'201.15'!A52:N123,14,FALSE)</f>
        <v>54716.216182859818</v>
      </c>
    </row>
    <row r="20" spans="1:4" ht="54" thickTop="1" thickBot="1">
      <c r="A20" s="129" t="s">
        <v>44</v>
      </c>
      <c r="B20" s="130" t="s">
        <v>45</v>
      </c>
      <c r="C20" s="131" t="s">
        <v>32</v>
      </c>
      <c r="D20" s="156">
        <f>VLOOKUP('201.16'!A88,'201.16'!A53:N124,14,FALSE)</f>
        <v>2386.7842093333329</v>
      </c>
    </row>
    <row r="21" spans="1:4" ht="54" thickTop="1" thickBot="1">
      <c r="A21" s="129" t="s">
        <v>46</v>
      </c>
      <c r="B21" s="130" t="s">
        <v>47</v>
      </c>
      <c r="C21" s="131" t="s">
        <v>21</v>
      </c>
      <c r="D21" s="156">
        <f>VLOOKUP('201.17'!A88,'201.17'!A54:N125,14,FALSE)</f>
        <v>103285.19206504786</v>
      </c>
    </row>
    <row r="22" spans="1:4" ht="54" thickTop="1" thickBot="1">
      <c r="A22" s="129" t="s">
        <v>48</v>
      </c>
      <c r="B22" s="130" t="s">
        <v>49</v>
      </c>
      <c r="C22" s="131" t="s">
        <v>21</v>
      </c>
      <c r="D22" s="156">
        <f>VLOOKUP('201.18'!A88,'201.18'!A55:N126,14,FALSE)</f>
        <v>103285.19206504786</v>
      </c>
    </row>
    <row r="23" spans="1:4" ht="54" thickTop="1" thickBot="1">
      <c r="A23" s="129" t="s">
        <v>50</v>
      </c>
      <c r="B23" s="130" t="s">
        <v>51</v>
      </c>
      <c r="C23" s="131" t="s">
        <v>32</v>
      </c>
      <c r="D23" s="156">
        <f>VLOOKUP('201.19'!A88,'201.19'!A56:N127,14,FALSE)</f>
        <v>11624.333002857098</v>
      </c>
    </row>
    <row r="24" spans="1:4" ht="54" thickTop="1" thickBot="1">
      <c r="A24" s="129" t="s">
        <v>52</v>
      </c>
      <c r="B24" s="130" t="s">
        <v>53</v>
      </c>
      <c r="C24" s="131" t="s">
        <v>32</v>
      </c>
      <c r="D24" s="156">
        <f>VLOOKUP('201.20'!A88,'201.20'!A57:N128,14,FALSE)</f>
        <v>2395.5392372943961</v>
      </c>
    </row>
    <row r="25" spans="1:4" ht="54" thickTop="1" thickBot="1">
      <c r="A25" s="129" t="s">
        <v>54</v>
      </c>
      <c r="B25" s="130" t="s">
        <v>55</v>
      </c>
      <c r="C25" s="131" t="s">
        <v>32</v>
      </c>
      <c r="D25" s="156">
        <f>VLOOKUP('201.21'!A88,'201.21'!A58:N129,14,FALSE)</f>
        <v>8090.9619562250382</v>
      </c>
    </row>
    <row r="26" spans="1:4" ht="54" thickTop="1" thickBot="1">
      <c r="A26" s="129" t="s">
        <v>56</v>
      </c>
      <c r="B26" s="130" t="s">
        <v>57</v>
      </c>
      <c r="C26" s="131" t="s">
        <v>21</v>
      </c>
      <c r="D26" s="156">
        <f>VLOOKUP('203.1'!A88,'203.1'!A59:N130,14,FALSE)</f>
        <v>1074967.4056611888</v>
      </c>
    </row>
    <row r="27" spans="1:4" ht="54" thickTop="1" thickBot="1">
      <c r="A27" s="129" t="s">
        <v>58</v>
      </c>
      <c r="B27" s="130" t="s">
        <v>59</v>
      </c>
      <c r="C27" s="131" t="s">
        <v>21</v>
      </c>
      <c r="D27" s="156">
        <f>VLOOKUP('203.2'!A88,'203.2'!A60:N131,14,FALSE)</f>
        <v>1298252.916433628</v>
      </c>
    </row>
    <row r="28" spans="1:4" ht="54" thickTop="1" thickBot="1">
      <c r="A28" s="129" t="s">
        <v>60</v>
      </c>
      <c r="B28" s="130" t="s">
        <v>61</v>
      </c>
      <c r="C28" s="131" t="s">
        <v>21</v>
      </c>
      <c r="D28" s="156">
        <f>VLOOKUP('203.3'!A88,'203.3'!A61:N132,14,FALSE)</f>
        <v>1457742.5669853699</v>
      </c>
    </row>
    <row r="29" spans="1:4" ht="54" thickTop="1" thickBot="1">
      <c r="A29" s="129" t="s">
        <v>62</v>
      </c>
      <c r="B29" s="130" t="s">
        <v>63</v>
      </c>
      <c r="C29" s="131" t="s">
        <v>21</v>
      </c>
      <c r="D29" s="156">
        <f>VLOOKUP('203.4'!A88,'203.4'!A62:N133,14,FALSE)</f>
        <v>677964.78368495172</v>
      </c>
    </row>
    <row r="30" spans="1:4" ht="54" thickTop="1" thickBot="1">
      <c r="A30" s="129" t="s">
        <v>64</v>
      </c>
      <c r="B30" s="130" t="s">
        <v>65</v>
      </c>
      <c r="C30" s="131" t="s">
        <v>21</v>
      </c>
      <c r="D30" s="156">
        <f>VLOOKUP('203.5'!A88,'203.5'!A63:N134,14,FALSE)</f>
        <v>782257.02629861329</v>
      </c>
    </row>
    <row r="31" spans="1:4" ht="54" thickTop="1" thickBot="1">
      <c r="A31" s="129" t="s">
        <v>66</v>
      </c>
      <c r="B31" s="130" t="s">
        <v>67</v>
      </c>
      <c r="C31" s="131" t="s">
        <v>21</v>
      </c>
      <c r="D31" s="156">
        <f>VLOOKUP('203.6'!A88,'203.6'!A64:N135,14,FALSE)</f>
        <v>848624.81705276133</v>
      </c>
    </row>
    <row r="32" spans="1:4" ht="54" thickTop="1" thickBot="1">
      <c r="A32" s="129" t="s">
        <v>68</v>
      </c>
      <c r="B32" s="130" t="s">
        <v>69</v>
      </c>
      <c r="C32" s="131" t="s">
        <v>21</v>
      </c>
      <c r="D32" s="156">
        <f>VLOOKUP('203.7'!A88,'203.7'!A65:N136,14,FALSE)</f>
        <v>277502.55378455663</v>
      </c>
    </row>
    <row r="33" spans="1:4" ht="54" thickTop="1" thickBot="1">
      <c r="A33" s="129" t="s">
        <v>70</v>
      </c>
      <c r="B33" s="130" t="s">
        <v>71</v>
      </c>
      <c r="C33" s="131" t="s">
        <v>21</v>
      </c>
      <c r="D33" s="156">
        <f>VLOOKUP('203.8'!A88,'203.8'!A66:N137,14,FALSE)</f>
        <v>400796.61428407911</v>
      </c>
    </row>
    <row r="34" spans="1:4" ht="54" thickTop="1" thickBot="1">
      <c r="A34" s="129" t="s">
        <v>72</v>
      </c>
      <c r="B34" s="130" t="s">
        <v>73</v>
      </c>
      <c r="C34" s="131" t="s">
        <v>21</v>
      </c>
      <c r="D34" s="156">
        <f>VLOOKUP('203.9'!A88,'203.9'!A67:N138,14,FALSE)</f>
        <v>424035.63336948561</v>
      </c>
    </row>
    <row r="35" spans="1:4" ht="54" thickTop="1" thickBot="1">
      <c r="A35" s="129" t="s">
        <v>74</v>
      </c>
      <c r="B35" s="130" t="s">
        <v>75</v>
      </c>
      <c r="C35" s="131" t="s">
        <v>21</v>
      </c>
      <c r="D35" s="156">
        <f>VLOOKUP('203.10'!A88,'203.10'!A68:N139,14,FALSE)</f>
        <v>221179.74733916332</v>
      </c>
    </row>
    <row r="36" spans="1:4" ht="54" thickTop="1" thickBot="1">
      <c r="A36" s="129" t="s">
        <v>76</v>
      </c>
      <c r="B36" s="130" t="s">
        <v>77</v>
      </c>
      <c r="C36" s="131" t="s">
        <v>21</v>
      </c>
      <c r="D36" s="156">
        <f>VLOOKUP('203.11'!A88,'203.11'!A69:N140,14,FALSE)</f>
        <v>305727.89984378032</v>
      </c>
    </row>
    <row r="37" spans="1:4" ht="54" thickTop="1" thickBot="1">
      <c r="A37" s="129" t="s">
        <v>78</v>
      </c>
      <c r="B37" s="193" t="s">
        <v>79</v>
      </c>
      <c r="C37" s="131" t="s">
        <v>21</v>
      </c>
      <c r="D37" s="156">
        <f>VLOOKUP('203.12'!A88,'203.12'!A70:N141,14,FALSE)</f>
        <v>317800.11755048501</v>
      </c>
    </row>
    <row r="38" spans="1:4" ht="54" thickTop="1" thickBot="1">
      <c r="A38" s="129" t="s">
        <v>80</v>
      </c>
      <c r="B38" s="130" t="s">
        <v>81</v>
      </c>
      <c r="C38" s="131" t="s">
        <v>24</v>
      </c>
      <c r="D38" s="156">
        <f>VLOOKUP('210.1.1'!A88,'210.1.1'!A71:N142,14,FALSE)</f>
        <v>17869.00075415643</v>
      </c>
    </row>
    <row r="39" spans="1:4" ht="54" thickTop="1" thickBot="1">
      <c r="A39" s="129" t="s">
        <v>82</v>
      </c>
      <c r="B39" s="130" t="s">
        <v>83</v>
      </c>
      <c r="C39" s="131" t="s">
        <v>24</v>
      </c>
      <c r="D39" s="156">
        <f>VLOOKUP('210.1.2'!A88,'210.1.2'!A72:N143,14,FALSE)</f>
        <v>4598.5860945704198</v>
      </c>
    </row>
    <row r="40" spans="1:4" ht="54" thickTop="1" thickBot="1">
      <c r="A40" s="129" t="s">
        <v>84</v>
      </c>
      <c r="B40" s="130" t="s">
        <v>85</v>
      </c>
      <c r="C40" s="131" t="s">
        <v>24</v>
      </c>
      <c r="D40" s="156">
        <f>VLOOKUP('210.2.1'!A90,'210.2.1'!A73:N144,14,FALSE)</f>
        <v>36505.473791704571</v>
      </c>
    </row>
    <row r="41" spans="1:4" ht="54" thickTop="1" thickBot="1">
      <c r="A41" s="129" t="s">
        <v>86</v>
      </c>
      <c r="B41" s="130" t="s">
        <v>87</v>
      </c>
      <c r="C41" s="131" t="s">
        <v>24</v>
      </c>
      <c r="D41" s="156">
        <f>VLOOKUP('210.2.2'!A88,'210.2.2'!A74:N145,14,FALSE)</f>
        <v>17869.00075415643</v>
      </c>
    </row>
    <row r="42" spans="1:4" ht="54" thickTop="1" thickBot="1">
      <c r="A42" s="129" t="s">
        <v>88</v>
      </c>
      <c r="B42" s="130" t="s">
        <v>89</v>
      </c>
      <c r="C42" s="131" t="s">
        <v>24</v>
      </c>
      <c r="D42" s="156">
        <f>VLOOKUP('210.2.3'!A91,'210.2.3'!A91:N146,14,FALSE)</f>
        <v>23235.059132118564</v>
      </c>
    </row>
    <row r="43" spans="1:4" ht="54" thickTop="1" thickBot="1">
      <c r="A43" s="129" t="s">
        <v>90</v>
      </c>
      <c r="B43" s="130" t="s">
        <v>91</v>
      </c>
      <c r="C43" s="131" t="s">
        <v>24</v>
      </c>
      <c r="D43" s="156">
        <f>VLOOKUP('210.2.4'!A88,'210.2.4'!A88:N147,14,FALSE)</f>
        <v>4598.5860945704198</v>
      </c>
    </row>
    <row r="44" spans="1:4" ht="54" thickTop="1" thickBot="1">
      <c r="A44" s="129" t="s">
        <v>92</v>
      </c>
      <c r="B44" s="130" t="s">
        <v>93</v>
      </c>
      <c r="C44" s="131" t="s">
        <v>24</v>
      </c>
      <c r="D44" s="156">
        <f>VLOOKUP('211.1'!A88,'211.1'!A88:N148,14,FALSE)</f>
        <v>12328.087912752622</v>
      </c>
    </row>
    <row r="45" spans="1:4" ht="54" thickTop="1" thickBot="1">
      <c r="A45" s="129" t="s">
        <v>94</v>
      </c>
      <c r="B45" s="130" t="s">
        <v>95</v>
      </c>
      <c r="C45" s="131" t="s">
        <v>24</v>
      </c>
      <c r="D45" s="156">
        <f>VLOOKUP('220.1'!A88,'220.1'!A88:N149,14,FALSE)</f>
        <v>18921.573031107371</v>
      </c>
    </row>
    <row r="46" spans="1:4" ht="54" thickTop="1" thickBot="1">
      <c r="A46" s="129" t="s">
        <v>96</v>
      </c>
      <c r="B46" s="130" t="s">
        <v>97</v>
      </c>
      <c r="C46" s="131" t="s">
        <v>24</v>
      </c>
      <c r="D46" s="156">
        <f>VLOOKUP('221.1'!A88,'221.1'!A88:N150,14,FALSE)</f>
        <v>12932.634882455135</v>
      </c>
    </row>
    <row r="47" spans="1:4" ht="54" thickTop="1" thickBot="1">
      <c r="A47" s="129" t="s">
        <v>98</v>
      </c>
      <c r="B47" s="130" t="s">
        <v>99</v>
      </c>
      <c r="C47" s="131" t="s">
        <v>24</v>
      </c>
      <c r="D47" s="156">
        <f>VLOOKUP('221.2'!A88,'221.2'!A88:N151,14,FALSE)</f>
        <v>8281.9554520738129</v>
      </c>
    </row>
    <row r="48" spans="1:4" ht="64.5" thickTop="1" thickBot="1">
      <c r="A48" s="129" t="s">
        <v>100</v>
      </c>
      <c r="B48" s="130" t="s">
        <v>101</v>
      </c>
      <c r="C48" s="131" t="s">
        <v>27</v>
      </c>
      <c r="D48" s="156">
        <f>VLOOKUP('223.1'!A88,'223.1'!A88:N152,14,FALSE)</f>
        <v>11163.7180089992</v>
      </c>
    </row>
    <row r="49" spans="1:4" ht="54" thickTop="1" thickBot="1">
      <c r="A49" s="129" t="s">
        <v>102</v>
      </c>
      <c r="B49" s="130" t="s">
        <v>103</v>
      </c>
      <c r="C49" s="131" t="s">
        <v>27</v>
      </c>
      <c r="D49" s="156">
        <f>VLOOKUP('223.2'!A88,'223.2'!A88:N153,14,FALSE)</f>
        <v>14153.19320730393</v>
      </c>
    </row>
    <row r="50" spans="1:4" ht="54" thickTop="1" thickBot="1">
      <c r="A50" s="129" t="s">
        <v>104</v>
      </c>
      <c r="B50" s="130" t="s">
        <v>105</v>
      </c>
      <c r="C50" s="131" t="s">
        <v>24</v>
      </c>
      <c r="D50" s="156">
        <f>VLOOKUP('223.3.1'!A88,'223.3.1'!A88:N154,14,FALSE)</f>
        <v>76461</v>
      </c>
    </row>
    <row r="51" spans="1:4" ht="64.5" thickTop="1" thickBot="1">
      <c r="A51" s="129" t="s">
        <v>106</v>
      </c>
      <c r="B51" s="130" t="s">
        <v>107</v>
      </c>
      <c r="C51" s="131" t="s">
        <v>24</v>
      </c>
      <c r="D51" s="156">
        <f>VLOOKUP('223.3.2'!A88,'223.3.2'!A88:N155,14,FALSE)</f>
        <v>89215.771759685114</v>
      </c>
    </row>
    <row r="52" spans="1:4" ht="54" thickTop="1" thickBot="1">
      <c r="A52" s="129" t="s">
        <v>108</v>
      </c>
      <c r="B52" s="130" t="s">
        <v>109</v>
      </c>
      <c r="C52" s="131" t="s">
        <v>24</v>
      </c>
      <c r="D52" s="156">
        <f>VLOOKUP('223.3.3'!A88,'223.3.3'!A88:N156,14,FALSE)</f>
        <v>124241.76371662894</v>
      </c>
    </row>
    <row r="53" spans="1:4" ht="54" thickTop="1" thickBot="1">
      <c r="A53" s="135" t="s">
        <v>110</v>
      </c>
      <c r="B53" s="136" t="s">
        <v>111</v>
      </c>
      <c r="C53" s="131" t="s">
        <v>27</v>
      </c>
      <c r="D53" s="156">
        <f>VLOOKUP('230.1'!A88,'230.1'!A88:N157,14,FALSE)</f>
        <v>4025.5890073652995</v>
      </c>
    </row>
    <row r="54" spans="1:4" ht="54" thickTop="1" thickBot="1">
      <c r="A54" s="135" t="s">
        <v>112</v>
      </c>
      <c r="B54" s="136" t="s">
        <v>113</v>
      </c>
      <c r="C54" s="131" t="s">
        <v>27</v>
      </c>
      <c r="D54" s="156">
        <f>VLOOKUP('231.1'!A88,'231.1'!A88:N159,14,FALSE)</f>
        <v>9991.7664195629077</v>
      </c>
    </row>
    <row r="55" spans="1:4" ht="54" thickTop="1" thickBot="1">
      <c r="A55" s="135" t="s">
        <v>114</v>
      </c>
      <c r="B55" s="136" t="s">
        <v>115</v>
      </c>
      <c r="C55" s="131" t="s">
        <v>27</v>
      </c>
      <c r="D55" s="156">
        <f>VLOOKUP('232.1'!A88,'232.1'!A88:N160,14,FALSE)</f>
        <v>7565.409677735719</v>
      </c>
    </row>
    <row r="56" spans="1:4" ht="54" thickTop="1" thickBot="1">
      <c r="A56" s="135" t="s">
        <v>116</v>
      </c>
      <c r="B56" s="136" t="s">
        <v>117</v>
      </c>
      <c r="C56" s="131" t="s">
        <v>27</v>
      </c>
      <c r="D56" s="156">
        <f>VLOOKUP('233.1'!A88,'233.1'!A88:N161,14,FALSE)</f>
        <v>12661.931089965416</v>
      </c>
    </row>
    <row r="57" spans="1:4" ht="54" thickTop="1" thickBot="1">
      <c r="A57" s="135" t="s">
        <v>118</v>
      </c>
      <c r="B57" s="136" t="s">
        <v>119</v>
      </c>
      <c r="C57" s="131" t="s">
        <v>27</v>
      </c>
      <c r="D57" s="156">
        <f>VLOOKUP('233.10'!A88,'233.10'!A88:N162,14,FALSE)</f>
        <v>31606.426903611246</v>
      </c>
    </row>
    <row r="58" spans="1:4" ht="54" thickTop="1" thickBot="1">
      <c r="A58" s="135" t="s">
        <v>120</v>
      </c>
      <c r="B58" s="136" t="s">
        <v>121</v>
      </c>
      <c r="C58" s="131" t="s">
        <v>27</v>
      </c>
      <c r="D58" s="156">
        <f>VLOOKUP('234.1'!A88,'234.1'!A88:N163,14,FALSE)</f>
        <v>1330.5001401159918</v>
      </c>
    </row>
    <row r="59" spans="1:4" ht="54" thickTop="1" thickBot="1">
      <c r="A59" s="135" t="s">
        <v>122</v>
      </c>
      <c r="B59" s="136" t="s">
        <v>123</v>
      </c>
      <c r="C59" s="131" t="s">
        <v>24</v>
      </c>
      <c r="D59" s="156">
        <f>VLOOKUP('235.1'!A88,'235.1'!A88:N164,14,FALSE)</f>
        <v>67714.463843184785</v>
      </c>
    </row>
    <row r="60" spans="1:4" ht="54" thickTop="1" thickBot="1">
      <c r="A60" s="137" t="s">
        <v>124</v>
      </c>
      <c r="B60" s="136" t="s">
        <v>125</v>
      </c>
      <c r="C60" s="131" t="s">
        <v>24</v>
      </c>
      <c r="D60" s="156">
        <f>VLOOKUP('235.10'!A88,'235.10'!A88:N165,14,FALSE)</f>
        <v>20533.583279897244</v>
      </c>
    </row>
    <row r="61" spans="1:4" ht="54" thickTop="1" thickBot="1">
      <c r="A61" s="137" t="s">
        <v>126</v>
      </c>
      <c r="B61" s="136" t="s">
        <v>127</v>
      </c>
      <c r="C61" s="131" t="s">
        <v>128</v>
      </c>
      <c r="D61" s="156">
        <f>VLOOKUP('235.11'!A88,'235.11'!A88:N166,14,FALSE)</f>
        <v>589.76100704109422</v>
      </c>
    </row>
    <row r="62" spans="1:4" ht="54" thickTop="1" thickBot="1">
      <c r="A62" s="137" t="s">
        <v>129</v>
      </c>
      <c r="B62" s="136" t="s">
        <v>130</v>
      </c>
      <c r="C62" s="131" t="s">
        <v>24</v>
      </c>
      <c r="D62" s="156">
        <f>VLOOKUP('236.1'!A88,'236.1'!A88:N167,14,FALSE)</f>
        <v>114285.57535234257</v>
      </c>
    </row>
    <row r="63" spans="1:4" ht="54" thickTop="1" thickBot="1">
      <c r="A63" s="137" t="s">
        <v>131</v>
      </c>
      <c r="B63" s="136" t="s">
        <v>132</v>
      </c>
      <c r="C63" s="131" t="s">
        <v>24</v>
      </c>
      <c r="D63" s="156">
        <f>VLOOKUP('236.10'!A87,'236.10'!A87:N168,14,FALSE)</f>
        <v>20533.583279897244</v>
      </c>
    </row>
    <row r="64" spans="1:4" ht="54" thickTop="1" thickBot="1">
      <c r="A64" s="137" t="s">
        <v>133</v>
      </c>
      <c r="B64" s="138" t="s">
        <v>134</v>
      </c>
      <c r="C64" s="152" t="s">
        <v>128</v>
      </c>
      <c r="D64" s="156">
        <f>VLOOKUP('236.11'!A88,'236.11'!A88:N169,14,FALSE)</f>
        <v>1171.8999009055669</v>
      </c>
    </row>
    <row r="65" spans="1:4" ht="54" thickTop="1" thickBot="1">
      <c r="A65" s="135" t="s">
        <v>135</v>
      </c>
      <c r="B65" s="136" t="s">
        <v>136</v>
      </c>
      <c r="C65" s="131" t="s">
        <v>27</v>
      </c>
      <c r="D65" s="156">
        <f>VLOOKUP('310.1'!A87,'310.1'!A87:N170,14,FALSE)</f>
        <v>1312.4686952857658</v>
      </c>
    </row>
    <row r="66" spans="1:4" ht="54" thickTop="1" thickBot="1">
      <c r="A66" s="135" t="s">
        <v>137</v>
      </c>
      <c r="B66" s="136" t="s">
        <v>138</v>
      </c>
      <c r="C66" s="131" t="s">
        <v>24</v>
      </c>
      <c r="D66" s="156">
        <f>VLOOKUP('311.1'!A87,'311.1'!A87:N171,14,FALSE)</f>
        <v>70633.17094020592</v>
      </c>
    </row>
    <row r="67" spans="1:4" ht="54" thickTop="1" thickBot="1">
      <c r="A67" s="135" t="s">
        <v>139</v>
      </c>
      <c r="B67" s="136" t="s">
        <v>140</v>
      </c>
      <c r="C67" s="131" t="s">
        <v>35</v>
      </c>
      <c r="D67" s="156">
        <f>VLOOKUP('312.1'!A88,'312.1'!A88:N172,14,FALSE)</f>
        <v>9006.9883007557019</v>
      </c>
    </row>
    <row r="68" spans="1:4" ht="54" thickTop="1" thickBot="1">
      <c r="A68" s="135" t="s">
        <v>141</v>
      </c>
      <c r="B68" s="136" t="s">
        <v>142</v>
      </c>
      <c r="C68" s="131" t="s">
        <v>35</v>
      </c>
      <c r="D68" s="156">
        <f>VLOOKUP('312.2'!A88,'312.2'!A88:N173,14,FALSE)</f>
        <v>5704.4259238119448</v>
      </c>
    </row>
    <row r="69" spans="1:4" ht="54" thickTop="1" thickBot="1">
      <c r="A69" s="135" t="s">
        <v>143</v>
      </c>
      <c r="B69" s="136" t="s">
        <v>144</v>
      </c>
      <c r="C69" s="131" t="s">
        <v>145</v>
      </c>
      <c r="D69" s="156">
        <f>VLOOKUP('312.3'!A87,'312.3'!A87:N174,14,FALSE)</f>
        <v>2128.3853181178993</v>
      </c>
    </row>
    <row r="70" spans="1:4" ht="54" thickTop="1" thickBot="1">
      <c r="A70" s="135" t="s">
        <v>146</v>
      </c>
      <c r="B70" s="136" t="s">
        <v>147</v>
      </c>
      <c r="C70" s="131" t="s">
        <v>24</v>
      </c>
      <c r="D70" s="157">
        <f>VLOOKUP('312.4'!A88,'312.4'!A88:N175,14,FALSE)</f>
        <v>70624.797956769864</v>
      </c>
    </row>
    <row r="71" spans="1:4" ht="54" thickTop="1" thickBot="1">
      <c r="A71" s="135" t="s">
        <v>148</v>
      </c>
      <c r="B71" s="136" t="s">
        <v>149</v>
      </c>
      <c r="C71" s="131" t="s">
        <v>24</v>
      </c>
      <c r="D71" s="157">
        <f>VLOOKUP('320.1'!A88,'320.1'!A88:N176,14,FALSE)</f>
        <v>106013.28013215304</v>
      </c>
    </row>
    <row r="72" spans="1:4" ht="54" thickTop="1" thickBot="1">
      <c r="A72" s="135" t="s">
        <v>150</v>
      </c>
      <c r="B72" s="136" t="s">
        <v>151</v>
      </c>
      <c r="C72" s="131" t="s">
        <v>24</v>
      </c>
      <c r="D72" s="157">
        <f>VLOOKUP('320.2'!A88,'320.2'!A88:N177,14,FALSE)</f>
        <v>106013.28013215304</v>
      </c>
    </row>
    <row r="73" spans="1:4" ht="54" thickTop="1" thickBot="1">
      <c r="A73" s="135" t="s">
        <v>152</v>
      </c>
      <c r="B73" s="136" t="s">
        <v>153</v>
      </c>
      <c r="C73" s="131" t="s">
        <v>24</v>
      </c>
      <c r="D73" s="157">
        <f>VLOOKUP('320.3'!A88,'320.3'!A88:N178,14,FALSE)</f>
        <v>86969.906742437568</v>
      </c>
    </row>
    <row r="74" spans="1:4" ht="54" thickTop="1" thickBot="1">
      <c r="A74" s="135" t="s">
        <v>154</v>
      </c>
      <c r="B74" s="136" t="s">
        <v>155</v>
      </c>
      <c r="C74" s="131" t="s">
        <v>24</v>
      </c>
      <c r="D74" s="157">
        <f>VLOOKUP('320.4'!A88,'320.4'!A88:N179,14,FALSE)</f>
        <v>123922.77222941363</v>
      </c>
    </row>
    <row r="75" spans="1:4" ht="54" thickTop="1" thickBot="1">
      <c r="A75" s="135" t="s">
        <v>156</v>
      </c>
      <c r="B75" s="136" t="s">
        <v>157</v>
      </c>
      <c r="C75" s="131" t="s">
        <v>24</v>
      </c>
      <c r="D75" s="157">
        <f>VLOOKUP('320.5'!A88,'320.5'!A88:N180,14,FALSE)</f>
        <v>123922.77222941363</v>
      </c>
    </row>
    <row r="76" spans="1:4" ht="54" thickTop="1" thickBot="1">
      <c r="A76" s="135" t="s">
        <v>158</v>
      </c>
      <c r="B76" s="136" t="s">
        <v>159</v>
      </c>
      <c r="C76" s="131" t="s">
        <v>24</v>
      </c>
      <c r="D76" s="157">
        <f>VLOOKUP('320.6'!A88,'320.6'!A88:N181,14,FALSE)</f>
        <v>104879.39883969817</v>
      </c>
    </row>
    <row r="77" spans="1:4" ht="54" thickTop="1" thickBot="1">
      <c r="A77" s="135" t="s">
        <v>160</v>
      </c>
      <c r="B77" s="136" t="s">
        <v>161</v>
      </c>
      <c r="C77" s="131" t="s">
        <v>24</v>
      </c>
      <c r="D77" s="157">
        <f>VLOOKUP('330.1'!A88,'330.1'!A88:N182,14,FALSE)</f>
        <v>144871.84293859679</v>
      </c>
    </row>
    <row r="78" spans="1:4" ht="54" thickTop="1" thickBot="1">
      <c r="A78" s="137" t="s">
        <v>162</v>
      </c>
      <c r="B78" s="136" t="s">
        <v>163</v>
      </c>
      <c r="C78" s="131" t="s">
        <v>24</v>
      </c>
      <c r="D78" s="157">
        <f>VLOOKUP('330.2'!A88,'330.1'!A88:N183,14,FALSE)</f>
        <v>144871.84293859679</v>
      </c>
    </row>
    <row r="79" spans="1:4" ht="54" thickTop="1" thickBot="1">
      <c r="A79" s="137" t="s">
        <v>164</v>
      </c>
      <c r="B79" s="138" t="s">
        <v>165</v>
      </c>
      <c r="C79" s="131" t="s">
        <v>24</v>
      </c>
      <c r="D79" s="157">
        <f>VLOOKUP('330.3'!A88,'330.3'!A88:N184,14,FALSE)</f>
        <v>139566.77509978827</v>
      </c>
    </row>
    <row r="80" spans="1:4" ht="54" thickTop="1" thickBot="1">
      <c r="A80" s="137" t="s">
        <v>166</v>
      </c>
      <c r="B80" s="138" t="s">
        <v>167</v>
      </c>
      <c r="C80" s="131" t="s">
        <v>24</v>
      </c>
      <c r="D80" s="157">
        <f>VLOOKUP('330.4'!A88,'330.4'!A88:N185,14,FALSE)</f>
        <v>162781.3350358574</v>
      </c>
    </row>
    <row r="81" spans="1:4" ht="54" thickTop="1" thickBot="1">
      <c r="A81" s="137" t="s">
        <v>168</v>
      </c>
      <c r="B81" s="138" t="s">
        <v>169</v>
      </c>
      <c r="C81" s="131" t="s">
        <v>24</v>
      </c>
      <c r="D81" s="157">
        <f>VLOOKUP('330.5'!A88,'330.5'!A88:N186,14,FALSE)</f>
        <v>138401.31237894361</v>
      </c>
    </row>
    <row r="82" spans="1:4" ht="54" thickTop="1" thickBot="1">
      <c r="A82" s="137" t="s">
        <v>170</v>
      </c>
      <c r="B82" s="138" t="s">
        <v>171</v>
      </c>
      <c r="C82" s="131" t="s">
        <v>24</v>
      </c>
      <c r="D82" s="157">
        <f>VLOOKUP('330.6'!A88,'330.6'!A88:N187,14,FALSE)</f>
        <v>157476.26719704887</v>
      </c>
    </row>
    <row r="83" spans="1:4" ht="54" thickTop="1" thickBot="1">
      <c r="A83" s="135" t="s">
        <v>172</v>
      </c>
      <c r="B83" s="136" t="s">
        <v>173</v>
      </c>
      <c r="C83" s="131" t="s">
        <v>24</v>
      </c>
      <c r="D83" s="157">
        <f>VLOOKUP('340.1'!A88,'340.1'!A88:N188,14,FALSE)</f>
        <v>144073.05739444029</v>
      </c>
    </row>
    <row r="84" spans="1:4" ht="54" thickTop="1" thickBot="1">
      <c r="A84" s="135" t="s">
        <v>174</v>
      </c>
      <c r="B84" s="136" t="s">
        <v>175</v>
      </c>
      <c r="C84" s="131" t="s">
        <v>24</v>
      </c>
      <c r="D84" s="157">
        <f>VLOOKUP('340.2'!A88,'340.2'!A88:N190,14,FALSE)</f>
        <v>138972.03062635518</v>
      </c>
    </row>
    <row r="85" spans="1:4" ht="54" thickTop="1" thickBot="1">
      <c r="A85" s="135" t="s">
        <v>176</v>
      </c>
      <c r="B85" s="136" t="s">
        <v>177</v>
      </c>
      <c r="C85" s="131" t="s">
        <v>24</v>
      </c>
      <c r="D85" s="157">
        <f>VLOOKUP('340.3'!A88,'340.3'!A88:N191,14,FALSE)</f>
        <v>138972.03062635518</v>
      </c>
    </row>
    <row r="86" spans="1:4" ht="54" thickTop="1" thickBot="1">
      <c r="A86" s="135" t="s">
        <v>178</v>
      </c>
      <c r="B86" s="136" t="s">
        <v>179</v>
      </c>
      <c r="C86" s="131" t="s">
        <v>24</v>
      </c>
      <c r="D86" s="157">
        <f>VLOOKUP('350.1'!A88,'350.1'!A88:N192,14,FALSE)</f>
        <v>194248.66507878172</v>
      </c>
    </row>
    <row r="87" spans="1:4" ht="54" thickTop="1" thickBot="1">
      <c r="A87" s="173" t="s">
        <v>180</v>
      </c>
      <c r="B87" s="136" t="s">
        <v>181</v>
      </c>
      <c r="C87" s="131" t="s">
        <v>24</v>
      </c>
      <c r="D87" s="157">
        <f>VLOOKUP('350.2'!A88,'350.2'!A88:N193,14,FALSE)</f>
        <v>169868.64242186796</v>
      </c>
    </row>
    <row r="88" spans="1:4" ht="54" thickTop="1" thickBot="1">
      <c r="A88" s="137" t="s">
        <v>182</v>
      </c>
      <c r="B88" s="138" t="s">
        <v>183</v>
      </c>
      <c r="C88" s="131" t="s">
        <v>24</v>
      </c>
      <c r="D88" s="157">
        <f>VLOOKUP('350.3'!A88,'350.3'!A88:N194,14,FALSE)</f>
        <v>194248.66507878172</v>
      </c>
    </row>
    <row r="89" spans="1:4" ht="54" thickTop="1" thickBot="1">
      <c r="A89" s="135" t="s">
        <v>184</v>
      </c>
      <c r="B89" s="136" t="s">
        <v>185</v>
      </c>
      <c r="C89" s="131" t="s">
        <v>24</v>
      </c>
      <c r="D89" s="157">
        <f>VLOOKUP('350.4'!A88,'350.4'!A88:N195,14,FALSE)</f>
        <v>169868.64242186796</v>
      </c>
    </row>
    <row r="90" spans="1:4" ht="54" thickTop="1" thickBot="1">
      <c r="A90" s="137" t="s">
        <v>186</v>
      </c>
      <c r="B90" s="138" t="s">
        <v>187</v>
      </c>
      <c r="C90" s="131" t="s">
        <v>24</v>
      </c>
      <c r="D90" s="157">
        <f>VLOOKUP('350.10'!A88,'350.10'!A88:N196,14,FALSE)</f>
        <v>141170.17444508328</v>
      </c>
    </row>
    <row r="91" spans="1:4" ht="54" thickTop="1" thickBot="1">
      <c r="A91" s="137" t="s">
        <v>188</v>
      </c>
      <c r="B91" s="138" t="s">
        <v>189</v>
      </c>
      <c r="C91" s="131" t="s">
        <v>24</v>
      </c>
      <c r="D91" s="157">
        <f>VLOOKUP('350.11'!A88,'350.11'!A88:N197,14,FALSE)</f>
        <v>116790.15178816947</v>
      </c>
    </row>
    <row r="92" spans="1:4" ht="54" thickTop="1" thickBot="1">
      <c r="A92" s="137" t="s">
        <v>190</v>
      </c>
      <c r="B92" s="138" t="s">
        <v>191</v>
      </c>
      <c r="C92" s="131" t="s">
        <v>24</v>
      </c>
      <c r="D92" s="157">
        <f>VLOOKUP('350.12'!A88,'350.12'!A88:N198,14,FALSE)</f>
        <v>141170.17444508328</v>
      </c>
    </row>
    <row r="93" spans="1:4" ht="54" thickTop="1" thickBot="1">
      <c r="A93" s="137" t="s">
        <v>192</v>
      </c>
      <c r="B93" s="138" t="s">
        <v>193</v>
      </c>
      <c r="C93" s="131" t="s">
        <v>24</v>
      </c>
      <c r="D93" s="157">
        <f>VLOOKUP('350.13'!A88,'350.13'!A88:N199,14,FALSE)</f>
        <v>116790.15178816947</v>
      </c>
    </row>
    <row r="94" spans="1:4" ht="54" thickTop="1" thickBot="1">
      <c r="A94" s="135" t="s">
        <v>194</v>
      </c>
      <c r="B94" s="136" t="s">
        <v>195</v>
      </c>
      <c r="C94" s="131" t="s">
        <v>35</v>
      </c>
      <c r="D94" s="157">
        <f>VLOOKUP('350.14'!A88,'350.14'!A88:N200,14,FALSE)</f>
        <v>589.76100704109422</v>
      </c>
    </row>
    <row r="95" spans="1:4" ht="54" thickTop="1" thickBot="1">
      <c r="A95" s="137" t="s">
        <v>196</v>
      </c>
      <c r="B95" s="138" t="s">
        <v>197</v>
      </c>
      <c r="C95" s="131" t="s">
        <v>24</v>
      </c>
      <c r="D95" s="157">
        <f>VLOOKUP('351.1'!A88,'351.1'!A88:N201,14,FALSE)</f>
        <v>169868.64242186796</v>
      </c>
    </row>
    <row r="96" spans="1:4" ht="54" thickTop="1" thickBot="1">
      <c r="A96" s="137" t="s">
        <v>198</v>
      </c>
      <c r="B96" s="138" t="s">
        <v>199</v>
      </c>
      <c r="C96" s="131" t="s">
        <v>24</v>
      </c>
      <c r="D96" s="157">
        <f>VLOOKUP('351.2'!A88,'351.2'!A88:N202,14,FALSE)</f>
        <v>169868.64242186796</v>
      </c>
    </row>
    <row r="97" spans="1:4" ht="54" thickTop="1" thickBot="1">
      <c r="A97" s="137" t="s">
        <v>200</v>
      </c>
      <c r="B97" s="138" t="s">
        <v>201</v>
      </c>
      <c r="C97" s="131" t="s">
        <v>24</v>
      </c>
      <c r="D97" s="157">
        <f>VLOOKUP('351.10'!A88,'351.10'!A88:N203,14,FALSE)</f>
        <v>116790.15178816947</v>
      </c>
    </row>
    <row r="98" spans="1:4" ht="54" thickTop="1" thickBot="1">
      <c r="A98" s="137" t="s">
        <v>202</v>
      </c>
      <c r="B98" s="138" t="s">
        <v>203</v>
      </c>
      <c r="C98" s="131" t="s">
        <v>24</v>
      </c>
      <c r="D98" s="157">
        <f>VLOOKUP('351.11'!A88,'351.11'!A88:N204,14,FALSE)</f>
        <v>116790.15178816947</v>
      </c>
    </row>
    <row r="99" spans="1:4" ht="54" thickTop="1" thickBot="1">
      <c r="A99" s="137" t="s">
        <v>204</v>
      </c>
      <c r="B99" s="138" t="s">
        <v>205</v>
      </c>
      <c r="C99" s="131" t="s">
        <v>35</v>
      </c>
      <c r="D99" s="157">
        <f>VLOOKUP('351.12'!A88,'351.12'!A88:N205,14,FALSE)</f>
        <v>589.76100704109422</v>
      </c>
    </row>
    <row r="100" spans="1:4" ht="54" thickTop="1" thickBot="1">
      <c r="A100" s="137" t="s">
        <v>206</v>
      </c>
      <c r="B100" s="138" t="s">
        <v>207</v>
      </c>
      <c r="C100" s="131" t="s">
        <v>35</v>
      </c>
      <c r="D100" s="157">
        <f>VLOOKUP('410.1'!A88,'410.1'!A88:N206,14,FALSE)</f>
        <v>2461.4661739752291</v>
      </c>
    </row>
    <row r="101" spans="1:4" ht="54" thickTop="1" thickBot="1">
      <c r="A101" s="137" t="s">
        <v>208</v>
      </c>
      <c r="B101" s="138" t="s">
        <v>209</v>
      </c>
      <c r="C101" s="131" t="s">
        <v>35</v>
      </c>
      <c r="D101" s="157">
        <f>VLOOKUP('410.2'!A88,'410.2'!A88:N207,14,FALSE)</f>
        <v>2384.2922780619356</v>
      </c>
    </row>
    <row r="102" spans="1:4" ht="54" thickTop="1" thickBot="1">
      <c r="A102" s="137" t="s">
        <v>210</v>
      </c>
      <c r="B102" s="138" t="s">
        <v>211</v>
      </c>
      <c r="C102" s="131" t="s">
        <v>128</v>
      </c>
      <c r="D102" s="157">
        <f>VLOOKUP('410.3'!A88,'410.3'!A88:N208,14,FALSE)</f>
        <v>2279.4882218833891</v>
      </c>
    </row>
    <row r="103" spans="1:4" ht="54" thickTop="1" thickBot="1">
      <c r="A103" s="137" t="s">
        <v>212</v>
      </c>
      <c r="B103" s="138" t="s">
        <v>213</v>
      </c>
      <c r="C103" s="131" t="s">
        <v>145</v>
      </c>
      <c r="D103" s="157">
        <f>VLOOKUP('411.1'!A88,'411.1'!A88:N209,14,FALSE)</f>
        <v>2777.3074887314851</v>
      </c>
    </row>
    <row r="104" spans="1:4" ht="54" thickTop="1" thickBot="1">
      <c r="A104" s="135" t="s">
        <v>214</v>
      </c>
      <c r="B104" s="136" t="s">
        <v>215</v>
      </c>
      <c r="C104" s="131" t="s">
        <v>145</v>
      </c>
      <c r="D104" s="157">
        <f>VLOOKUP('411.2'!A88,'411.2'!A88:N210,14,FALSE)</f>
        <v>2879.7296345423383</v>
      </c>
    </row>
    <row r="105" spans="1:4" ht="54" thickTop="1" thickBot="1">
      <c r="A105" s="135" t="s">
        <v>216</v>
      </c>
      <c r="B105" s="136" t="s">
        <v>217</v>
      </c>
      <c r="C105" s="131" t="s">
        <v>145</v>
      </c>
      <c r="D105" s="157">
        <f>VLOOKUP('411.3'!A88,'411.3'!A88:N211,14,FALSE)</f>
        <v>3730.0716358091822</v>
      </c>
    </row>
    <row r="106" spans="1:4" ht="54" thickTop="1" thickBot="1">
      <c r="A106" s="135" t="s">
        <v>218</v>
      </c>
      <c r="B106" s="136" t="s">
        <v>219</v>
      </c>
      <c r="C106" s="131" t="s">
        <v>145</v>
      </c>
      <c r="D106" s="157">
        <f>VLOOKUP('411.4'!A88,'411.4'!A88:N212,14,FALSE)</f>
        <v>2772.5436679960976</v>
      </c>
    </row>
    <row r="107" spans="1:4" ht="54" thickTop="1" thickBot="1">
      <c r="A107" s="135" t="s">
        <v>220</v>
      </c>
      <c r="B107" s="169" t="s">
        <v>221</v>
      </c>
      <c r="C107" s="131" t="s">
        <v>35</v>
      </c>
      <c r="D107" s="157">
        <f>VLOOKUP('413.1'!A88,'413.1'!A88:N213,14,FALSE)</f>
        <v>3528.5620187022496</v>
      </c>
    </row>
    <row r="108" spans="1:4" ht="54" thickTop="1" thickBot="1">
      <c r="A108" s="135" t="s">
        <v>222</v>
      </c>
      <c r="B108" s="136" t="s">
        <v>223</v>
      </c>
      <c r="C108" s="131" t="s">
        <v>35</v>
      </c>
      <c r="D108" s="157">
        <f>VLOOKUP('413.2'!A88,'413.2'!A88:N214,14,FALSE)</f>
        <v>3857.2656494440544</v>
      </c>
    </row>
    <row r="109" spans="1:4" ht="54" thickTop="1" thickBot="1">
      <c r="A109" s="135" t="s">
        <v>224</v>
      </c>
      <c r="B109" s="136" t="s">
        <v>225</v>
      </c>
      <c r="C109" s="131" t="s">
        <v>35</v>
      </c>
      <c r="D109" s="157">
        <f>VLOOKUP('413.3'!A88,'413.3'!A88:N215,14,FALSE)</f>
        <v>3996.8455969909373</v>
      </c>
    </row>
    <row r="110" spans="1:4" ht="54" thickTop="1" thickBot="1">
      <c r="A110" s="135" t="s">
        <v>226</v>
      </c>
      <c r="B110" s="136" t="s">
        <v>227</v>
      </c>
      <c r="C110" s="131" t="s">
        <v>35</v>
      </c>
      <c r="D110" s="157">
        <f>VLOOKUP('414.1'!A88,'414.1'!A88:N216,14,FALSE)</f>
        <v>3977.7903140493836</v>
      </c>
    </row>
    <row r="111" spans="1:4" ht="54" thickTop="1" thickBot="1">
      <c r="A111" s="135" t="s">
        <v>228</v>
      </c>
      <c r="B111" s="136" t="s">
        <v>229</v>
      </c>
      <c r="C111" s="131" t="s">
        <v>35</v>
      </c>
      <c r="D111" s="157">
        <f>VLOOKUP('414.2'!A88,'414.2'!A88:N217,14,FALSE)</f>
        <v>4296.9663033204124</v>
      </c>
    </row>
    <row r="112" spans="1:4" ht="54" thickTop="1" thickBot="1">
      <c r="A112" s="135" t="s">
        <v>230</v>
      </c>
      <c r="B112" s="136" t="s">
        <v>231</v>
      </c>
      <c r="C112" s="131" t="s">
        <v>35</v>
      </c>
      <c r="D112" s="157">
        <f>VLOOKUP('414.3'!A88,'414.3'!A88:N218,14,FALSE)</f>
        <v>4296.9663033204124</v>
      </c>
    </row>
    <row r="113" spans="1:4" ht="54" thickTop="1" thickBot="1">
      <c r="A113" s="135" t="s">
        <v>232</v>
      </c>
      <c r="B113" s="136" t="s">
        <v>233</v>
      </c>
      <c r="C113" s="131" t="s">
        <v>35</v>
      </c>
      <c r="D113" s="157">
        <f>VLOOKUP('414.4'!A88,'414.4'!A88:N219,14,FALSE)</f>
        <v>4273.1471996434702</v>
      </c>
    </row>
    <row r="114" spans="1:4" ht="54" thickTop="1" thickBot="1">
      <c r="A114" s="135" t="s">
        <v>234</v>
      </c>
      <c r="B114" s="136" t="s">
        <v>235</v>
      </c>
      <c r="C114" s="131" t="s">
        <v>35</v>
      </c>
      <c r="D114" s="157">
        <f>VLOOKUP('414.5'!A88,'414.5'!A88:N220,14,FALSE)</f>
        <v>4578.0317267083328</v>
      </c>
    </row>
    <row r="115" spans="1:4" ht="54" thickTop="1" thickBot="1">
      <c r="A115" s="135" t="s">
        <v>236</v>
      </c>
      <c r="B115" s="136" t="s">
        <v>237</v>
      </c>
      <c r="C115" s="131" t="s">
        <v>35</v>
      </c>
      <c r="D115" s="157">
        <f>VLOOKUP('414.6'!A88,'414.6'!A88:N221,14,FALSE)</f>
        <v>4817.1755276248341</v>
      </c>
    </row>
    <row r="116" spans="1:4" ht="54" thickTop="1" thickBot="1">
      <c r="A116" s="135" t="s">
        <v>238</v>
      </c>
      <c r="B116" s="136" t="s">
        <v>239</v>
      </c>
      <c r="C116" s="131" t="s">
        <v>145</v>
      </c>
      <c r="D116" s="157">
        <f>VLOOKUP('415.1'!A88,'415.1'!A88:N222,14,FALSE)</f>
        <v>3732.453546176876</v>
      </c>
    </row>
    <row r="117" spans="1:4" ht="54" thickTop="1" thickBot="1">
      <c r="A117" s="135" t="s">
        <v>240</v>
      </c>
      <c r="B117" s="136" t="s">
        <v>241</v>
      </c>
      <c r="C117" s="131" t="s">
        <v>27</v>
      </c>
      <c r="D117" s="157">
        <f>VLOOKUP('420.1'!A87,'420.1'!A87:N223,14,FALSE)</f>
        <v>3441.3932030189776</v>
      </c>
    </row>
    <row r="118" spans="1:4" ht="54" thickTop="1" thickBot="1">
      <c r="A118" s="135" t="s">
        <v>242</v>
      </c>
      <c r="B118" s="136" t="s">
        <v>243</v>
      </c>
      <c r="C118" s="140" t="s">
        <v>27</v>
      </c>
      <c r="D118" s="157">
        <f>VLOOKUP('420.2 '!A88,'420.2 '!A59:N107,14,FALSE)</f>
        <v>3441.3932030189776</v>
      </c>
    </row>
    <row r="119" spans="1:4" ht="54" thickTop="1" thickBot="1">
      <c r="A119" s="135" t="s">
        <v>244</v>
      </c>
      <c r="B119" s="136" t="s">
        <v>245</v>
      </c>
      <c r="C119" s="131" t="s">
        <v>27</v>
      </c>
      <c r="D119" s="157">
        <f>VLOOKUP('420.3'!A88,'420.3'!A88:N225,14,FALSE)</f>
        <v>4851.4841406939677</v>
      </c>
    </row>
    <row r="120" spans="1:4" ht="54" thickTop="1" thickBot="1">
      <c r="A120" s="135" t="s">
        <v>246</v>
      </c>
      <c r="B120" s="136" t="s">
        <v>247</v>
      </c>
      <c r="C120" s="131" t="s">
        <v>27</v>
      </c>
      <c r="D120" s="157">
        <f>VLOOKUP('421.1'!A88,'421.1'!A88:N226,14,FALSE)</f>
        <v>1751.2372443104973</v>
      </c>
    </row>
    <row r="121" spans="1:4" ht="54" thickTop="1" thickBot="1">
      <c r="A121" s="135" t="s">
        <v>248</v>
      </c>
      <c r="B121" s="136" t="s">
        <v>249</v>
      </c>
      <c r="C121" s="131" t="s">
        <v>27</v>
      </c>
      <c r="D121" s="157">
        <f>VLOOKUP('421.2'!A88,'421.2'!A88:N227,14,FALSE)</f>
        <v>1939.2414296326037</v>
      </c>
    </row>
    <row r="122" spans="1:4" ht="54" thickTop="1" thickBot="1">
      <c r="A122" s="135" t="s">
        <v>250</v>
      </c>
      <c r="B122" s="136" t="s">
        <v>251</v>
      </c>
      <c r="C122" s="131" t="s">
        <v>27</v>
      </c>
      <c r="D122" s="157">
        <f>VLOOKUP('421.3'!A88,'421.3'!A88:N228,14,FALSE)</f>
        <v>1869.5705513775474</v>
      </c>
    </row>
    <row r="123" spans="1:4" ht="54" thickTop="1" thickBot="1">
      <c r="A123" s="135" t="s">
        <v>252</v>
      </c>
      <c r="B123" s="136" t="s">
        <v>253</v>
      </c>
      <c r="C123" s="131" t="s">
        <v>27</v>
      </c>
      <c r="D123" s="157">
        <f>VLOOKUP('421.4'!A88,'421.4'!A88:N229,14,FALSE)</f>
        <v>2026.0620625350596</v>
      </c>
    </row>
    <row r="124" spans="1:4" ht="54" thickTop="1" thickBot="1">
      <c r="A124" s="135" t="s">
        <v>254</v>
      </c>
      <c r="B124" s="138" t="s">
        <v>255</v>
      </c>
      <c r="C124" s="131" t="s">
        <v>27</v>
      </c>
      <c r="D124" s="157">
        <f>VLOOKUP('430.1.1'!A87,'430.1.1'!A87:N230,14,FALSE)</f>
        <v>8964.5168017030337</v>
      </c>
    </row>
    <row r="125" spans="1:4" ht="54" thickTop="1" thickBot="1">
      <c r="A125" s="135" t="s">
        <v>256</v>
      </c>
      <c r="B125" s="136" t="s">
        <v>257</v>
      </c>
      <c r="C125" s="131" t="s">
        <v>27</v>
      </c>
      <c r="D125" s="157">
        <f>VLOOKUP('430.1.2'!A88,'430.1.2'!A88:N231,14,FALSE)</f>
        <v>7387.386874684491</v>
      </c>
    </row>
    <row r="126" spans="1:4" ht="54" thickTop="1" thickBot="1">
      <c r="A126" s="135" t="s">
        <v>258</v>
      </c>
      <c r="B126" s="136" t="s">
        <v>259</v>
      </c>
      <c r="C126" s="131" t="s">
        <v>27</v>
      </c>
      <c r="D126" s="157">
        <f>VLOOKUP('430.2.1'!A88,'430.2.1'!A88:N232,14,FALSE)</f>
        <v>8964.5168017030337</v>
      </c>
    </row>
    <row r="127" spans="1:4" ht="54" thickTop="1" thickBot="1">
      <c r="A127" s="135" t="s">
        <v>260</v>
      </c>
      <c r="B127" s="136" t="s">
        <v>261</v>
      </c>
      <c r="C127" s="131" t="s">
        <v>27</v>
      </c>
      <c r="D127" s="157">
        <f>VLOOKUP('430.2.2'!A88,'430.2.2'!A88:N233,14,FALSE)</f>
        <v>7387.386874684491</v>
      </c>
    </row>
    <row r="128" spans="1:4" ht="54" thickTop="1" thickBot="1">
      <c r="A128" s="135" t="s">
        <v>262</v>
      </c>
      <c r="B128" s="136" t="s">
        <v>263</v>
      </c>
      <c r="C128" s="131" t="s">
        <v>27</v>
      </c>
      <c r="D128" s="157">
        <f>VLOOKUP('431.1.1'!A88,'431.1.1'!A88:N234,14,FALSE)</f>
        <v>18910.262109623873</v>
      </c>
    </row>
    <row r="129" spans="1:4" ht="54" thickTop="1" thickBot="1">
      <c r="A129" s="135" t="s">
        <v>264</v>
      </c>
      <c r="B129" s="136" t="s">
        <v>265</v>
      </c>
      <c r="C129" s="131" t="s">
        <v>27</v>
      </c>
      <c r="D129" s="157">
        <f>VLOOKUP('431.1.2'!A88,'431.1.2'!A88:N235,14,FALSE)</f>
        <v>14998.381068742121</v>
      </c>
    </row>
    <row r="130" spans="1:4" ht="54" thickTop="1" thickBot="1">
      <c r="A130" s="135" t="s">
        <v>266</v>
      </c>
      <c r="B130" s="136" t="s">
        <v>267</v>
      </c>
      <c r="C130" s="131" t="s">
        <v>27</v>
      </c>
      <c r="D130" s="157">
        <f>VLOOKUP('431.2.1'!A88,'431.2.1'!A88:N236,14,FALSE)</f>
        <v>19728.305406304786</v>
      </c>
    </row>
    <row r="131" spans="1:4" ht="54" thickTop="1" thickBot="1">
      <c r="A131" s="135" t="s">
        <v>268</v>
      </c>
      <c r="B131" s="136" t="s">
        <v>269</v>
      </c>
      <c r="C131" s="131" t="s">
        <v>27</v>
      </c>
      <c r="D131" s="157">
        <f>VLOOKUP('431.2.2'!A88,'431.2.2'!A88:N237,14,FALSE)</f>
        <v>15623.489625639797</v>
      </c>
    </row>
    <row r="132" spans="1:4" ht="54" thickTop="1" thickBot="1">
      <c r="A132" s="135" t="s">
        <v>270</v>
      </c>
      <c r="B132" s="136" t="s">
        <v>271</v>
      </c>
      <c r="C132" s="131" t="s">
        <v>27</v>
      </c>
      <c r="D132" s="157">
        <f>VLOOKUP('432.1'!A88,'432.1'!A88:N238,14,FALSE)</f>
        <v>5633.7962362635208</v>
      </c>
    </row>
    <row r="133" spans="1:4" ht="54" thickTop="1" thickBot="1">
      <c r="A133" s="135" t="s">
        <v>272</v>
      </c>
      <c r="B133" s="136" t="s">
        <v>273</v>
      </c>
      <c r="C133" s="131" t="s">
        <v>27</v>
      </c>
      <c r="D133" s="157">
        <f>VLOOKUP('432.2'!A88,'432.2'!A88:N239,14,FALSE)</f>
        <v>5111.562388146559</v>
      </c>
    </row>
    <row r="134" spans="1:4" ht="54" thickTop="1" thickBot="1">
      <c r="A134" s="135" t="s">
        <v>274</v>
      </c>
      <c r="B134" s="136" t="s">
        <v>275</v>
      </c>
      <c r="C134" s="131" t="s">
        <v>27</v>
      </c>
      <c r="D134" s="157">
        <f>VLOOKUP('433.1'!A88,'433.1'!A88:N240,14,FALSE)</f>
        <v>5850.804235683896</v>
      </c>
    </row>
    <row r="135" spans="1:4" ht="54" thickTop="1" thickBot="1">
      <c r="A135" s="135" t="s">
        <v>276</v>
      </c>
      <c r="B135" s="136" t="s">
        <v>277</v>
      </c>
      <c r="C135" s="131" t="s">
        <v>27</v>
      </c>
      <c r="D135" s="157">
        <f>VLOOKUP('433.2'!A88,'433.2'!A88:N241,14,FALSE)</f>
        <v>5427.9363528370886</v>
      </c>
    </row>
    <row r="136" spans="1:4" ht="54" thickTop="1" thickBot="1">
      <c r="A136" s="135" t="s">
        <v>278</v>
      </c>
      <c r="B136" s="136" t="s">
        <v>279</v>
      </c>
      <c r="C136" s="131" t="s">
        <v>27</v>
      </c>
      <c r="D136" s="157">
        <f>VLOOKUP('433.3'!A88,'433.3'!A88:N242,14,FALSE)</f>
        <v>6283.2124814306117</v>
      </c>
    </row>
    <row r="137" spans="1:4" ht="54" thickTop="1" thickBot="1">
      <c r="A137" s="135" t="s">
        <v>280</v>
      </c>
      <c r="B137" s="136" t="s">
        <v>281</v>
      </c>
      <c r="C137" s="131" t="s">
        <v>27</v>
      </c>
      <c r="D137" s="157">
        <f>VLOOKUP('433.4'!A88,'433.4'!A88:N243,14,FALSE)</f>
        <v>4051.0169882869918</v>
      </c>
    </row>
    <row r="138" spans="1:4" ht="54" thickTop="1" thickBot="1">
      <c r="A138" s="135" t="s">
        <v>282</v>
      </c>
      <c r="B138" s="136" t="s">
        <v>283</v>
      </c>
      <c r="C138" s="131" t="s">
        <v>27</v>
      </c>
      <c r="D138" s="157">
        <f>VLOOKUP('433.5'!A88,'433.5'!A88:N244,14,FALSE)</f>
        <v>7251.1888886105316</v>
      </c>
    </row>
    <row r="139" spans="1:4" ht="54" thickTop="1" thickBot="1">
      <c r="A139" s="135" t="s">
        <v>284</v>
      </c>
      <c r="B139" s="136" t="s">
        <v>285</v>
      </c>
      <c r="C139" s="131" t="s">
        <v>27</v>
      </c>
      <c r="D139" s="157">
        <f>VLOOKUP('433.6'!A88,'433.6'!A88:N245,14,FALSE)</f>
        <v>6778.7689334293973</v>
      </c>
    </row>
    <row r="140" spans="1:4" ht="54" thickTop="1" thickBot="1">
      <c r="A140" s="135" t="s">
        <v>286</v>
      </c>
      <c r="B140" s="136" t="s">
        <v>287</v>
      </c>
      <c r="C140" s="131" t="s">
        <v>27</v>
      </c>
      <c r="D140" s="157">
        <f>VLOOKUP('433.7'!A88,'433.7'!A88:N246,14,FALSE)</f>
        <v>7920.5853063909844</v>
      </c>
    </row>
    <row r="141" spans="1:4" ht="54" thickTop="1" thickBot="1">
      <c r="A141" s="135" t="s">
        <v>288</v>
      </c>
      <c r="B141" s="136" t="s">
        <v>289</v>
      </c>
      <c r="C141" s="131" t="s">
        <v>27</v>
      </c>
      <c r="D141" s="157">
        <f>VLOOKUP('433.8'!A88,'433.8'!A88:N247,14,FALSE)</f>
        <v>5074.3750038872258</v>
      </c>
    </row>
    <row r="142" spans="1:4" ht="54" thickTop="1" thickBot="1">
      <c r="A142" s="135" t="s">
        <v>290</v>
      </c>
      <c r="B142" s="136" t="s">
        <v>291</v>
      </c>
      <c r="C142" s="131" t="s">
        <v>24</v>
      </c>
      <c r="D142" s="157">
        <f>VLOOKUP('440.1'!A89,'440.1'!A89:N248,14,FALSE)</f>
        <v>249419.33340824465</v>
      </c>
    </row>
    <row r="143" spans="1:4" ht="54" thickTop="1" thickBot="1">
      <c r="A143" s="135" t="s">
        <v>292</v>
      </c>
      <c r="B143" s="136" t="s">
        <v>293</v>
      </c>
      <c r="C143" s="131" t="s">
        <v>24</v>
      </c>
      <c r="D143" s="157">
        <f>VLOOKUP('440.2'!A93,'440.2'!A93:N250,14,FALSE)</f>
        <v>249419.33340824465</v>
      </c>
    </row>
    <row r="144" spans="1:4" ht="54" thickTop="1" thickBot="1">
      <c r="A144" s="135" t="s">
        <v>294</v>
      </c>
      <c r="B144" s="136" t="s">
        <v>295</v>
      </c>
      <c r="C144" s="131" t="s">
        <v>24</v>
      </c>
      <c r="D144" s="157">
        <f>VLOOKUP('440.3'!A93,'440.3'!A93:N252,14,FALSE)</f>
        <v>249419.33340824465</v>
      </c>
    </row>
    <row r="145" spans="1:4" ht="54" thickTop="1" thickBot="1">
      <c r="A145" s="135" t="s">
        <v>296</v>
      </c>
      <c r="B145" s="136" t="s">
        <v>297</v>
      </c>
      <c r="C145" s="131" t="s">
        <v>24</v>
      </c>
      <c r="D145" s="157">
        <f>VLOOKUP('440.4'!A93,'440.4'!A93:N254,14,FALSE)</f>
        <v>281807.6537327799</v>
      </c>
    </row>
    <row r="146" spans="1:4" ht="54" thickTop="1" thickBot="1">
      <c r="A146" s="135" t="s">
        <v>298</v>
      </c>
      <c r="B146" s="136" t="s">
        <v>299</v>
      </c>
      <c r="C146" s="131" t="s">
        <v>24</v>
      </c>
      <c r="D146" s="157">
        <f>VLOOKUP('441.1'!A93,'441.1'!A93:N256,14,FALSE)</f>
        <v>249419.33340824465</v>
      </c>
    </row>
    <row r="147" spans="1:4" ht="54" thickTop="1" thickBot="1">
      <c r="A147" s="135" t="s">
        <v>300</v>
      </c>
      <c r="B147" s="136" t="s">
        <v>301</v>
      </c>
      <c r="C147" s="131" t="s">
        <v>24</v>
      </c>
      <c r="D147" s="157">
        <f>VLOOKUP('441.2'!A92,'441.2'!A92:N258,14,FALSE)</f>
        <v>249419.33340824465</v>
      </c>
    </row>
    <row r="148" spans="1:4" ht="54" thickTop="1" thickBot="1">
      <c r="A148" s="135" t="s">
        <v>302</v>
      </c>
      <c r="B148" s="136" t="s">
        <v>303</v>
      </c>
      <c r="C148" s="131" t="s">
        <v>24</v>
      </c>
      <c r="D148" s="157">
        <f>VLOOKUP('441.3'!A93,'441.3'!A93:N260,14,FALSE)</f>
        <v>249419.33340824465</v>
      </c>
    </row>
    <row r="149" spans="1:4" ht="54" thickTop="1" thickBot="1">
      <c r="A149" s="135" t="s">
        <v>304</v>
      </c>
      <c r="B149" s="136" t="s">
        <v>305</v>
      </c>
      <c r="C149" s="131" t="s">
        <v>24</v>
      </c>
      <c r="D149" s="157">
        <f>VLOOKUP('441.4'!A92,'441.4'!A92:N262,14,FALSE)</f>
        <v>281807.6537327799</v>
      </c>
    </row>
    <row r="150" spans="1:4" ht="54" thickTop="1" thickBot="1">
      <c r="A150" s="135" t="s">
        <v>306</v>
      </c>
      <c r="B150" s="136" t="s">
        <v>307</v>
      </c>
      <c r="C150" s="131" t="s">
        <v>24</v>
      </c>
      <c r="D150" s="157">
        <f>VLOOKUP('450.1'!A95,'450.1'!A95:N264,14,FALSE)</f>
        <v>278466.81164162554</v>
      </c>
    </row>
    <row r="151" spans="1:4" ht="54" thickTop="1" thickBot="1">
      <c r="A151" s="135" t="s">
        <v>308</v>
      </c>
      <c r="B151" s="136" t="s">
        <v>309</v>
      </c>
      <c r="C151" s="131" t="s">
        <v>24</v>
      </c>
      <c r="D151" s="157">
        <f>VLOOKUP('450.2'!A93,'450.2'!A93:N266,14,FALSE)</f>
        <v>278466.81164162554</v>
      </c>
    </row>
    <row r="152" spans="1:4" ht="54" thickTop="1" thickBot="1">
      <c r="A152" s="135" t="s">
        <v>310</v>
      </c>
      <c r="B152" s="136" t="s">
        <v>311</v>
      </c>
      <c r="C152" s="131" t="s">
        <v>24</v>
      </c>
      <c r="D152" s="157">
        <f>VLOOKUP('450.3'!A93,'450.3'!A93:N268,14,FALSE)</f>
        <v>278466.81164162554</v>
      </c>
    </row>
    <row r="153" spans="1:4" ht="54" thickTop="1" thickBot="1">
      <c r="A153" s="135" t="s">
        <v>312</v>
      </c>
      <c r="B153" s="136" t="s">
        <v>313</v>
      </c>
      <c r="C153" s="131" t="s">
        <v>24</v>
      </c>
      <c r="D153" s="157">
        <f>VLOOKUP('450.4'!A92,'450.4'!A92:N270,14,FALSE)</f>
        <v>278466.81164162554</v>
      </c>
    </row>
    <row r="154" spans="1:4" ht="63.75" customHeight="1" thickTop="1" thickBot="1">
      <c r="A154" s="135" t="s">
        <v>314</v>
      </c>
      <c r="B154" s="136" t="s">
        <v>315</v>
      </c>
      <c r="C154" s="131" t="s">
        <v>24</v>
      </c>
      <c r="D154" s="157">
        <f>VLOOKUP('450.5'!A92,'450.5'!A92:N272,14,FALSE)</f>
        <v>278466.81164162554</v>
      </c>
    </row>
    <row r="155" spans="1:4" ht="54" thickTop="1" thickBot="1">
      <c r="A155" s="135" t="s">
        <v>316</v>
      </c>
      <c r="B155" s="136" t="s">
        <v>317</v>
      </c>
      <c r="C155" s="131" t="s">
        <v>24</v>
      </c>
      <c r="D155" s="157">
        <f>VLOOKUP('450.6'!A93,'450.6'!A93:N274,14,FALSE)</f>
        <v>278466.81164162554</v>
      </c>
    </row>
    <row r="156" spans="1:4" ht="54" thickTop="1" thickBot="1">
      <c r="A156" s="135" t="s">
        <v>318</v>
      </c>
      <c r="B156" s="136" t="s">
        <v>319</v>
      </c>
      <c r="C156" s="131" t="s">
        <v>24</v>
      </c>
      <c r="D156" s="157">
        <f>VLOOKUP('450.7'!A93,'450.7'!A93:N275,14,FALSE)</f>
        <v>278466.81164162554</v>
      </c>
    </row>
    <row r="157" spans="1:4" ht="54" thickTop="1" thickBot="1">
      <c r="A157" s="135" t="s">
        <v>320</v>
      </c>
      <c r="B157" s="136" t="s">
        <v>321</v>
      </c>
      <c r="C157" s="131" t="s">
        <v>24</v>
      </c>
      <c r="D157" s="157">
        <f>VLOOKUP('450.8'!A93,'450.8'!A93:N276,14,FALSE)</f>
        <v>278466.81164162554</v>
      </c>
    </row>
    <row r="158" spans="1:4" ht="54" thickTop="1" thickBot="1">
      <c r="A158" s="135" t="s">
        <v>322</v>
      </c>
      <c r="B158" s="136" t="s">
        <v>323</v>
      </c>
      <c r="C158" s="131" t="s">
        <v>24</v>
      </c>
      <c r="D158" s="157">
        <f>VLOOKUP('450.10'!A92,'450.10'!A92:N277,14,FALSE)</f>
        <v>325938.75276447833</v>
      </c>
    </row>
    <row r="159" spans="1:4" ht="54" thickTop="1" thickBot="1">
      <c r="A159" s="135" t="s">
        <v>324</v>
      </c>
      <c r="B159" s="136" t="s">
        <v>325</v>
      </c>
      <c r="C159" s="131" t="s">
        <v>24</v>
      </c>
      <c r="D159" s="157">
        <f>VLOOKUP('450.11'!A92,'450.11'!A92:N278,14,FALSE)</f>
        <v>325938.75276447833</v>
      </c>
    </row>
    <row r="160" spans="1:4" ht="54" thickTop="1" thickBot="1">
      <c r="A160" s="135" t="s">
        <v>326</v>
      </c>
      <c r="B160" s="136" t="s">
        <v>327</v>
      </c>
      <c r="C160" s="131" t="s">
        <v>24</v>
      </c>
      <c r="D160" s="157">
        <f>VLOOKUP('450.12'!A92,'450.11'!A92:N279,14,FALSE)</f>
        <v>325938.75276447833</v>
      </c>
    </row>
    <row r="161" spans="1:4" ht="54" thickTop="1" thickBot="1">
      <c r="A161" s="135" t="s">
        <v>328</v>
      </c>
      <c r="B161" s="136" t="s">
        <v>329</v>
      </c>
      <c r="C161" s="131" t="s">
        <v>24</v>
      </c>
      <c r="D161" s="157">
        <f>VLOOKUP('451.1'!A92,'451.1'!A92:N280,14,FALSE)</f>
        <v>278466.81164162554</v>
      </c>
    </row>
    <row r="162" spans="1:4" ht="54" thickTop="1" thickBot="1">
      <c r="A162" s="135" t="s">
        <v>330</v>
      </c>
      <c r="B162" s="136" t="s">
        <v>331</v>
      </c>
      <c r="C162" s="131" t="s">
        <v>24</v>
      </c>
      <c r="D162" s="157">
        <f>VLOOKUP('451.2'!A93,'451.2'!A93:N281,14,FALSE)</f>
        <v>278466.81164162554</v>
      </c>
    </row>
    <row r="163" spans="1:4" ht="54" thickTop="1" thickBot="1">
      <c r="A163" s="135" t="s">
        <v>332</v>
      </c>
      <c r="B163" s="136" t="s">
        <v>333</v>
      </c>
      <c r="C163" s="131" t="s">
        <v>24</v>
      </c>
      <c r="D163" s="157">
        <f>VLOOKUP('451.3'!A92,'451.3'!A92:N282,14,FALSE)</f>
        <v>278466.81164162554</v>
      </c>
    </row>
    <row r="164" spans="1:4" ht="54" thickTop="1" thickBot="1">
      <c r="A164" s="135" t="s">
        <v>334</v>
      </c>
      <c r="B164" s="136" t="s">
        <v>335</v>
      </c>
      <c r="C164" s="131" t="s">
        <v>24</v>
      </c>
      <c r="D164" s="157">
        <f>VLOOKUP('451.4'!A92,'451.4'!A92:N283,14,FALSE)</f>
        <v>325938.75276447833</v>
      </c>
    </row>
    <row r="165" spans="1:4" ht="54" thickTop="1" thickBot="1">
      <c r="A165" s="135" t="s">
        <v>336</v>
      </c>
      <c r="B165" s="136" t="s">
        <v>337</v>
      </c>
      <c r="C165" s="131" t="s">
        <v>24</v>
      </c>
      <c r="D165" s="157">
        <f>VLOOKUP('452.1'!A93,'452.1'!A93:N284,14,FALSE)</f>
        <v>278466.81164162554</v>
      </c>
    </row>
    <row r="166" spans="1:4" ht="54" thickTop="1" thickBot="1">
      <c r="A166" s="135" t="s">
        <v>338</v>
      </c>
      <c r="B166" s="136" t="s">
        <v>339</v>
      </c>
      <c r="C166" s="131" t="s">
        <v>24</v>
      </c>
      <c r="D166" s="157">
        <f>VLOOKUP('452.2'!A93,'452.2'!A93:N285,14,FALSE)</f>
        <v>278466.81164162554</v>
      </c>
    </row>
    <row r="167" spans="1:4" ht="54" thickTop="1" thickBot="1">
      <c r="A167" s="135" t="s">
        <v>340</v>
      </c>
      <c r="B167" s="136" t="s">
        <v>341</v>
      </c>
      <c r="C167" s="131" t="s">
        <v>24</v>
      </c>
      <c r="D167" s="157">
        <f>VLOOKUP('452.3'!A92,'452.3'!A92:N286,14,FALSE)</f>
        <v>278466.81164162554</v>
      </c>
    </row>
    <row r="168" spans="1:4" ht="54" thickTop="1" thickBot="1">
      <c r="A168" s="135" t="s">
        <v>342</v>
      </c>
      <c r="B168" s="136" t="s">
        <v>343</v>
      </c>
      <c r="C168" s="131" t="s">
        <v>24</v>
      </c>
      <c r="D168" s="157">
        <f>VLOOKUP('452.4'!A93,'452.4'!A93:N287,14,FALSE)</f>
        <v>278466.81164162554</v>
      </c>
    </row>
    <row r="169" spans="1:4" ht="54" thickTop="1" thickBot="1">
      <c r="A169" s="135" t="s">
        <v>344</v>
      </c>
      <c r="B169" s="136" t="s">
        <v>345</v>
      </c>
      <c r="C169" s="131" t="s">
        <v>24</v>
      </c>
      <c r="D169" s="157">
        <f>VLOOKUP('453.1'!A92,'453.1'!A92:N288,14,FALSE)</f>
        <v>279826.27243263653</v>
      </c>
    </row>
    <row r="170" spans="1:4" ht="54" thickTop="1" thickBot="1">
      <c r="A170" s="135" t="s">
        <v>346</v>
      </c>
      <c r="B170" s="136" t="s">
        <v>347</v>
      </c>
      <c r="C170" s="131" t="s">
        <v>27</v>
      </c>
      <c r="D170" s="157">
        <f>VLOOKUP('460.1'!A87,'460.1'!A87:N289,14,FALSE)</f>
        <v>7547.575518617864</v>
      </c>
    </row>
    <row r="171" spans="1:4" ht="54" thickTop="1" thickBot="1">
      <c r="A171" s="174" t="s">
        <v>348</v>
      </c>
      <c r="B171" s="136" t="s">
        <v>349</v>
      </c>
      <c r="C171" s="131" t="s">
        <v>27</v>
      </c>
      <c r="D171" s="157">
        <f>VLOOKUP('460.2'!A87,'460.2'!A87:N290,14,FALSE)</f>
        <v>3773.787759308932</v>
      </c>
    </row>
    <row r="172" spans="1:4" ht="51.75" customHeight="1" thickTop="1" thickBot="1">
      <c r="A172" s="135" t="s">
        <v>350</v>
      </c>
      <c r="B172" s="136" t="s">
        <v>351</v>
      </c>
      <c r="C172" s="131" t="s">
        <v>24</v>
      </c>
      <c r="D172" s="157">
        <f>VLOOKUP('461.1'!A87,'461.1'!A87:N291,14,FALSE)</f>
        <v>117373.82765415493</v>
      </c>
    </row>
    <row r="173" spans="1:4" ht="54" thickTop="1" thickBot="1">
      <c r="A173" s="135" t="s">
        <v>352</v>
      </c>
      <c r="B173" s="136" t="s">
        <v>353</v>
      </c>
      <c r="C173" s="131" t="s">
        <v>24</v>
      </c>
      <c r="D173" s="157">
        <f>VLOOKUP('461.2'!A89,'461.2'!A89:N294,14,FALSE)</f>
        <v>138427.46060442997</v>
      </c>
    </row>
    <row r="174" spans="1:4" ht="54" thickTop="1" thickBot="1">
      <c r="A174" s="135" t="s">
        <v>354</v>
      </c>
      <c r="B174" s="136" t="s">
        <v>355</v>
      </c>
      <c r="C174" s="131" t="s">
        <v>24</v>
      </c>
      <c r="D174" s="157">
        <f>VLOOKUP('462.1.1'!A88,'462.1.1'!A88:N293,14,FALSE)</f>
        <v>191477.59243456303</v>
      </c>
    </row>
    <row r="175" spans="1:4" ht="54" thickTop="1" thickBot="1">
      <c r="A175" s="135" t="s">
        <v>356</v>
      </c>
      <c r="B175" s="136" t="s">
        <v>357</v>
      </c>
      <c r="C175" s="131" t="s">
        <v>24</v>
      </c>
      <c r="D175" s="157">
        <f>VLOOKUP('462.1.2'!A88,'462.1.2'!A88:N294,14,FALSE)</f>
        <v>189081.47407534783</v>
      </c>
    </row>
    <row r="176" spans="1:4" ht="54" thickTop="1" thickBot="1">
      <c r="A176" s="135" t="s">
        <v>358</v>
      </c>
      <c r="B176" s="136" t="s">
        <v>359</v>
      </c>
      <c r="C176" s="131" t="s">
        <v>24</v>
      </c>
      <c r="D176" s="157">
        <f>VLOOKUP('462.2.1'!A88,'462.2.1'!A88:N295,14,FALSE)</f>
        <v>208687.59619060738</v>
      </c>
    </row>
    <row r="177" spans="1:4" ht="54" thickTop="1" thickBot="1">
      <c r="A177" s="135" t="s">
        <v>360</v>
      </c>
      <c r="B177" s="136" t="s">
        <v>361</v>
      </c>
      <c r="C177" s="131" t="s">
        <v>24</v>
      </c>
      <c r="D177" s="157">
        <f>VLOOKUP('462.2.2'!A88,'462.2.2'!A88:N296,14,FALSE)</f>
        <v>206291.47783139223</v>
      </c>
    </row>
    <row r="178" spans="1:4" ht="54" thickTop="1" thickBot="1">
      <c r="A178" s="135" t="s">
        <v>362</v>
      </c>
      <c r="B178" s="136" t="s">
        <v>363</v>
      </c>
      <c r="C178" s="131" t="s">
        <v>27</v>
      </c>
      <c r="D178" s="157">
        <f>VLOOKUP('464.1'!A88,'464.1'!A88:N297,14,FALSE)</f>
        <v>8943.8560311751662</v>
      </c>
    </row>
    <row r="179" spans="1:4" ht="54" thickTop="1" thickBot="1">
      <c r="A179" s="135" t="s">
        <v>364</v>
      </c>
      <c r="B179" s="136" t="s">
        <v>365</v>
      </c>
      <c r="C179" s="131" t="s">
        <v>24</v>
      </c>
      <c r="D179" s="157">
        <f>VLOOKUP('465.1'!A92,'465.1'!A92:N298,14,FALSE)</f>
        <v>111276.92398458529</v>
      </c>
    </row>
    <row r="180" spans="1:4" ht="54" thickTop="1" thickBot="1">
      <c r="A180" s="135" t="s">
        <v>366</v>
      </c>
      <c r="B180" s="136" t="s">
        <v>367</v>
      </c>
      <c r="C180" s="131" t="s">
        <v>24</v>
      </c>
      <c r="D180" s="157">
        <f>VLOOKUP('465.2'!A92,'465.2'!A92:N299,14,FALSE)</f>
        <v>33641.079689088692</v>
      </c>
    </row>
    <row r="181" spans="1:4" ht="54" thickTop="1" thickBot="1">
      <c r="A181" s="135" t="s">
        <v>368</v>
      </c>
      <c r="B181" s="136" t="s">
        <v>369</v>
      </c>
      <c r="C181" s="131" t="s">
        <v>32</v>
      </c>
      <c r="D181" s="157">
        <f>VLOOKUP('466.1'!A92,'466.1'!A92:N300,14,FALSE)</f>
        <v>3808.4529664969677</v>
      </c>
    </row>
    <row r="182" spans="1:4" ht="54" thickTop="1" thickBot="1">
      <c r="A182" s="135" t="s">
        <v>370</v>
      </c>
      <c r="B182" s="136" t="s">
        <v>371</v>
      </c>
      <c r="C182" s="131" t="s">
        <v>32</v>
      </c>
      <c r="D182" s="157">
        <f>VLOOKUP('466.2'!A96,'466.2'!A96:N301,14,FALSE)</f>
        <v>4339.8593476388651</v>
      </c>
    </row>
    <row r="183" spans="1:4" ht="54" thickTop="1" thickBot="1">
      <c r="A183" s="137" t="s">
        <v>372</v>
      </c>
      <c r="B183" s="138" t="s">
        <v>373</v>
      </c>
      <c r="C183" s="131" t="s">
        <v>24</v>
      </c>
      <c r="D183" s="157">
        <f>VLOOKUP('500.1'!A95,'500.1'!A95:N302,14,FALSE)</f>
        <v>742120.54409659735</v>
      </c>
    </row>
    <row r="184" spans="1:4" ht="54" thickTop="1" thickBot="1">
      <c r="A184" s="135" t="s">
        <v>374</v>
      </c>
      <c r="B184" s="136" t="s">
        <v>375</v>
      </c>
      <c r="C184" s="131" t="s">
        <v>24</v>
      </c>
      <c r="D184" s="157">
        <f>VLOOKUP('500.2'!A95,'500.2'!A95:N303,14,FALSE)</f>
        <v>755920.22756060725</v>
      </c>
    </row>
    <row r="185" spans="1:4" ht="57.75" thickTop="1" thickBot="1">
      <c r="A185" s="135" t="s">
        <v>376</v>
      </c>
      <c r="B185" s="136" t="s">
        <v>377</v>
      </c>
      <c r="C185" s="131" t="s">
        <v>128</v>
      </c>
      <c r="D185" s="157">
        <f>VLOOKUP('501.1'!A88,'501.1'!A88:N304,14,FALSE)</f>
        <v>1061.0302272643664</v>
      </c>
    </row>
    <row r="186" spans="1:4" ht="57.75" thickTop="1" thickBot="1">
      <c r="A186" s="135" t="s">
        <v>378</v>
      </c>
      <c r="B186" s="136" t="s">
        <v>379</v>
      </c>
      <c r="C186" s="131" t="s">
        <v>128</v>
      </c>
      <c r="D186" s="157">
        <f>VLOOKUP('501.10'!A88,'501.10'!A88:N305,14,FALSE)</f>
        <v>1247.4638765487532</v>
      </c>
    </row>
    <row r="187" spans="1:4" ht="57.75" thickTop="1" thickBot="1">
      <c r="A187" s="135" t="s">
        <v>380</v>
      </c>
      <c r="B187" s="136" t="s">
        <v>381</v>
      </c>
      <c r="C187" s="131" t="s">
        <v>128</v>
      </c>
      <c r="D187" s="157">
        <f>VLOOKUP('501.20'!A88,'501.20'!A88:N306,14,FALSE)</f>
        <v>589.76100704109422</v>
      </c>
    </row>
    <row r="188" spans="1:4" ht="54" thickTop="1" thickBot="1">
      <c r="A188" s="135" t="s">
        <v>382</v>
      </c>
      <c r="B188" s="136" t="s">
        <v>383</v>
      </c>
      <c r="C188" s="131" t="s">
        <v>24</v>
      </c>
      <c r="D188" s="157">
        <f>VLOOKUP('505.1'!A84,'505.1'!A84:N307,14,FALSE)</f>
        <v>650571.57764244976</v>
      </c>
    </row>
    <row r="189" spans="1:4" ht="54" thickTop="1" thickBot="1">
      <c r="A189" s="135" t="s">
        <v>384</v>
      </c>
      <c r="B189" s="136" t="s">
        <v>385</v>
      </c>
      <c r="C189" s="131" t="s">
        <v>27</v>
      </c>
      <c r="D189" s="157">
        <f>VLOOKUP('510.1'!A84,'510.1'!A84:N308,14,FALSE)</f>
        <v>77924.031389761396</v>
      </c>
    </row>
    <row r="190" spans="1:4" ht="54" thickTop="1" thickBot="1">
      <c r="A190" s="135" t="s">
        <v>386</v>
      </c>
      <c r="B190" s="136" t="s">
        <v>387</v>
      </c>
      <c r="C190" s="131" t="s">
        <v>24</v>
      </c>
      <c r="D190" s="157">
        <f>VLOOKUP('600.1.1'!A85,'600.1.1'!A85:N311,14,FALSE)</f>
        <v>28369.022114812306</v>
      </c>
    </row>
    <row r="191" spans="1:4" ht="54" thickTop="1" thickBot="1">
      <c r="A191" s="135" t="s">
        <v>388</v>
      </c>
      <c r="B191" s="136" t="s">
        <v>389</v>
      </c>
      <c r="C191" s="131" t="s">
        <v>24</v>
      </c>
      <c r="D191" s="157">
        <f>VLOOKUP('600.2.1'!A88,'600.2.1'!A88:N310,14,FALSE)</f>
        <v>113708.33511069756</v>
      </c>
    </row>
    <row r="192" spans="1:4" ht="54" thickTop="1" thickBot="1">
      <c r="A192" s="135" t="s">
        <v>390</v>
      </c>
      <c r="B192" s="136" t="s">
        <v>391</v>
      </c>
      <c r="C192" s="131" t="s">
        <v>24</v>
      </c>
      <c r="D192" s="157">
        <f>VLOOKUP('600.2.2'!A90,'600.2.2'!A90:N312,14,FALSE)</f>
        <v>163277.50818624336</v>
      </c>
    </row>
    <row r="193" spans="1:4" ht="54" thickTop="1" thickBot="1">
      <c r="A193" s="135" t="s">
        <v>392</v>
      </c>
      <c r="B193" s="136" t="s">
        <v>393</v>
      </c>
      <c r="C193" s="131" t="s">
        <v>24</v>
      </c>
      <c r="D193" s="157">
        <f>VLOOKUP('600.2.3'!A89,'600.2.3'!A89:N312,14,FALSE)</f>
        <v>27935.063903300717</v>
      </c>
    </row>
    <row r="194" spans="1:4" ht="54" thickTop="1" thickBot="1">
      <c r="A194" s="135" t="s">
        <v>394</v>
      </c>
      <c r="B194" s="136" t="s">
        <v>395</v>
      </c>
      <c r="C194" s="131" t="s">
        <v>24</v>
      </c>
      <c r="D194" s="157">
        <f>VLOOKUP('600.2.4'!A88,'600.2.4'!A88:N312,14,FALSE)</f>
        <v>35048.305189273626</v>
      </c>
    </row>
    <row r="195" spans="1:4" ht="54" thickTop="1" thickBot="1">
      <c r="A195" s="135" t="s">
        <v>396</v>
      </c>
      <c r="B195" s="136" t="s">
        <v>397</v>
      </c>
      <c r="C195" s="131" t="s">
        <v>24</v>
      </c>
      <c r="D195" s="157">
        <f>VLOOKUP('610.1'!A89,'610.1'!A89:N314,14,FALSE)</f>
        <v>80509.678122775658</v>
      </c>
    </row>
    <row r="196" spans="1:4" ht="54" thickTop="1" thickBot="1">
      <c r="A196" s="135" t="s">
        <v>398</v>
      </c>
      <c r="B196" s="136" t="s">
        <v>399</v>
      </c>
      <c r="C196" s="131" t="s">
        <v>24</v>
      </c>
      <c r="D196" s="157">
        <f>VLOOKUP('610.2'!A89,'610.2'!A89:N315,14,FALSE)</f>
        <v>58679.469602857935</v>
      </c>
    </row>
    <row r="197" spans="1:4" ht="54" thickTop="1" thickBot="1">
      <c r="A197" s="135" t="s">
        <v>400</v>
      </c>
      <c r="B197" s="136" t="s">
        <v>401</v>
      </c>
      <c r="C197" s="131" t="s">
        <v>24</v>
      </c>
      <c r="D197" s="157">
        <f>VLOOKUP('610.3'!A89,'610.3'!A89:N316,14,FALSE)</f>
        <v>92604.542587853473</v>
      </c>
    </row>
    <row r="198" spans="1:4" ht="54" thickTop="1" thickBot="1">
      <c r="A198" s="135" t="s">
        <v>402</v>
      </c>
      <c r="B198" s="136" t="s">
        <v>403</v>
      </c>
      <c r="C198" s="131" t="s">
        <v>24</v>
      </c>
      <c r="D198" s="157">
        <f>VLOOKUP('610.4'!A89,'610.4'!A89:N317,14,FALSE)</f>
        <v>119804.05345862758</v>
      </c>
    </row>
    <row r="199" spans="1:4" ht="54" thickTop="1" thickBot="1">
      <c r="A199" s="135" t="s">
        <v>404</v>
      </c>
      <c r="B199" s="136" t="s">
        <v>405</v>
      </c>
      <c r="C199" s="131" t="s">
        <v>24</v>
      </c>
      <c r="D199" s="157">
        <f>VLOOKUP('610.5'!A89,'610.5'!A89:N318,14,FALSE)</f>
        <v>115308.0569455168</v>
      </c>
    </row>
    <row r="200" spans="1:4" ht="54" thickTop="1" thickBot="1">
      <c r="A200" s="135" t="s">
        <v>406</v>
      </c>
      <c r="B200" s="136" t="s">
        <v>407</v>
      </c>
      <c r="C200" s="131" t="s">
        <v>24</v>
      </c>
      <c r="D200" s="157">
        <f>VLOOKUP('610.6'!A89,'610.6'!A89:N319,14,FALSE)</f>
        <v>149072.11278965621</v>
      </c>
    </row>
    <row r="201" spans="1:4" ht="54" thickTop="1" thickBot="1">
      <c r="A201" s="135" t="s">
        <v>408</v>
      </c>
      <c r="B201" s="136" t="s">
        <v>409</v>
      </c>
      <c r="C201" s="131" t="s">
        <v>24</v>
      </c>
      <c r="D201" s="157">
        <f>VLOOKUP('610.7'!A89,'610.7'!A89:N320,14,FALSE)</f>
        <v>71869.802397663385</v>
      </c>
    </row>
    <row r="202" spans="1:4" ht="54" thickTop="1" thickBot="1">
      <c r="A202" s="135" t="s">
        <v>410</v>
      </c>
      <c r="B202" s="136" t="s">
        <v>411</v>
      </c>
      <c r="C202" s="131" t="s">
        <v>32</v>
      </c>
      <c r="D202" s="157">
        <f>VLOOKUP('620.1'!A88,'620.1'!A88:N321,14,FALSE)</f>
        <v>344912.13187072845</v>
      </c>
    </row>
    <row r="203" spans="1:4" ht="54" thickTop="1" thickBot="1">
      <c r="A203" s="135" t="s">
        <v>412</v>
      </c>
      <c r="B203" s="136" t="s">
        <v>413</v>
      </c>
      <c r="C203" s="131" t="s">
        <v>32</v>
      </c>
      <c r="D203" s="157">
        <f>VLOOKUP('620.2'!A88,'620.2'!A88:N322,14,FALSE)</f>
        <v>344912.13187072845</v>
      </c>
    </row>
    <row r="204" spans="1:4" ht="54" thickTop="1" thickBot="1">
      <c r="A204" s="135" t="s">
        <v>414</v>
      </c>
      <c r="B204" s="136" t="s">
        <v>415</v>
      </c>
      <c r="C204" s="131" t="s">
        <v>21</v>
      </c>
      <c r="D204" s="157">
        <f>VLOOKUP('620.3'!A91,'620.3'!A91:N321,14,FALSE)</f>
        <v>92163376.389132276</v>
      </c>
    </row>
    <row r="205" spans="1:4" ht="54" thickTop="1" thickBot="1">
      <c r="A205" s="135" t="s">
        <v>416</v>
      </c>
      <c r="B205" s="136" t="s">
        <v>417</v>
      </c>
      <c r="C205" s="131" t="s">
        <v>32</v>
      </c>
      <c r="D205" s="157">
        <f>VLOOKUP('621.1.1'!A95,'621.1.1'!A95:N325,14,FALSE)</f>
        <v>2479191.7884113993</v>
      </c>
    </row>
    <row r="206" spans="1:4" ht="54" thickTop="1" thickBot="1">
      <c r="A206" s="135" t="s">
        <v>418</v>
      </c>
      <c r="B206" s="136" t="s">
        <v>419</v>
      </c>
      <c r="C206" s="131" t="s">
        <v>32</v>
      </c>
      <c r="D206" s="157">
        <f>VLOOKUP('621.1.2'!A99,'621.1.2'!A99:N326,14,FALSE)</f>
        <v>4206830.7843884779</v>
      </c>
    </row>
    <row r="207" spans="1:4" ht="54" thickTop="1" thickBot="1">
      <c r="A207" s="135" t="s">
        <v>420</v>
      </c>
      <c r="B207" s="136" t="s">
        <v>421</v>
      </c>
      <c r="C207" s="131" t="s">
        <v>24</v>
      </c>
      <c r="D207" s="157">
        <f>VLOOKUP('621.2'!A89,'621.2'!A89:N326,14,FALSE)</f>
        <v>2608173.9472210645</v>
      </c>
    </row>
    <row r="208" spans="1:4" ht="54" thickTop="1" thickBot="1">
      <c r="A208" s="135" t="s">
        <v>422</v>
      </c>
      <c r="B208" s="136" t="s">
        <v>423</v>
      </c>
      <c r="C208" s="131" t="s">
        <v>32</v>
      </c>
      <c r="D208" s="157">
        <f>VLOOKUP('621.3'!A93,'621.3'!A93:N327,14,FALSE)</f>
        <v>86019929.391865924</v>
      </c>
    </row>
    <row r="209" spans="1:4" ht="54" thickTop="1" thickBot="1">
      <c r="A209" s="135" t="s">
        <v>424</v>
      </c>
      <c r="B209" s="136" t="s">
        <v>425</v>
      </c>
      <c r="C209" s="131" t="s">
        <v>24</v>
      </c>
      <c r="D209" s="157">
        <f>VLOOKUP('621.4'!A93,'621.4'!A93:N328,14,FALSE)</f>
        <v>76828130.889957637</v>
      </c>
    </row>
    <row r="210" spans="1:4" ht="54" thickTop="1" thickBot="1">
      <c r="A210" s="135" t="s">
        <v>426</v>
      </c>
      <c r="B210" s="136" t="s">
        <v>427</v>
      </c>
      <c r="C210" s="131" t="s">
        <v>32</v>
      </c>
      <c r="D210" s="157">
        <f>VLOOKUP('621.5'!A89,'621.5'!A89:N329,14,FALSE)</f>
        <v>5484255.072762819</v>
      </c>
    </row>
    <row r="211" spans="1:4" ht="54" thickTop="1" thickBot="1">
      <c r="A211" s="135" t="s">
        <v>428</v>
      </c>
      <c r="B211" s="136" t="s">
        <v>429</v>
      </c>
      <c r="C211" s="131" t="s">
        <v>32</v>
      </c>
      <c r="D211" s="157">
        <f>VLOOKUP('621.5.1'!A89,'621.5.1'!A89:N330,14,FALSE)</f>
        <v>619646.60764711909</v>
      </c>
    </row>
    <row r="212" spans="1:4" ht="54" thickTop="1" thickBot="1">
      <c r="A212" s="135" t="s">
        <v>430</v>
      </c>
      <c r="B212" s="136" t="s">
        <v>431</v>
      </c>
      <c r="C212" s="131" t="s">
        <v>21</v>
      </c>
      <c r="D212" s="157">
        <f>VLOOKUP('621.6'!A98,'621.6'!A98:N331,14,FALSE)</f>
        <v>86761174.772454783</v>
      </c>
    </row>
    <row r="213" spans="1:4" ht="54" thickTop="1" thickBot="1">
      <c r="A213" s="135" t="s">
        <v>432</v>
      </c>
      <c r="B213" s="136" t="s">
        <v>433</v>
      </c>
      <c r="C213" s="131" t="s">
        <v>21</v>
      </c>
      <c r="D213" s="157">
        <f>VLOOKUP('621.7'!A89,'621.7'!A89:N332,14,FALSE)</f>
        <v>703417.42599065986</v>
      </c>
    </row>
    <row r="214" spans="1:4" ht="54" thickTop="1" thickBot="1">
      <c r="A214" s="135" t="s">
        <v>434</v>
      </c>
      <c r="B214" s="136" t="s">
        <v>435</v>
      </c>
      <c r="C214" s="131" t="s">
        <v>27</v>
      </c>
      <c r="D214" s="157">
        <f>VLOOKUP('622.1'!A89,'622.1'!A89:N333,14,FALSE)</f>
        <v>123440.62982211751</v>
      </c>
    </row>
    <row r="215" spans="1:4" ht="54" thickTop="1" thickBot="1">
      <c r="A215" s="135" t="s">
        <v>436</v>
      </c>
      <c r="B215" s="136" t="s">
        <v>437</v>
      </c>
      <c r="C215" s="131" t="s">
        <v>27</v>
      </c>
      <c r="D215" s="157">
        <f>VLOOKUP('622.2'!A89,'622.2'!A89:N335,14,FALSE)</f>
        <v>883209.32344017481</v>
      </c>
    </row>
    <row r="216" spans="1:4" ht="54" thickTop="1" thickBot="1">
      <c r="A216" s="135" t="s">
        <v>438</v>
      </c>
      <c r="B216" s="136" t="s">
        <v>439</v>
      </c>
      <c r="C216" s="131" t="s">
        <v>27</v>
      </c>
      <c r="D216" s="157">
        <f>VLOOKUP('622.3'!A89,'622.3'!A89:N336,14,FALSE)</f>
        <v>864799.68445082905</v>
      </c>
    </row>
    <row r="217" spans="1:4" ht="54" thickTop="1" thickBot="1">
      <c r="A217" s="135" t="s">
        <v>440</v>
      </c>
      <c r="B217" s="136" t="s">
        <v>441</v>
      </c>
      <c r="C217" s="131" t="s">
        <v>27</v>
      </c>
      <c r="D217" s="157">
        <f>VLOOKUP('622.4'!A89,'622.4'!A89:N337,14,FALSE)</f>
        <v>841273.32232189691</v>
      </c>
    </row>
    <row r="218" spans="1:4" ht="54" thickTop="1" thickBot="1">
      <c r="A218" s="135" t="s">
        <v>442</v>
      </c>
      <c r="B218" s="136" t="s">
        <v>443</v>
      </c>
      <c r="C218" s="131" t="s">
        <v>32</v>
      </c>
      <c r="D218" s="157">
        <f>VLOOKUP('622.5'!A89,'622.5'!A89:N338,14,FALSE)</f>
        <v>93786.371652810762</v>
      </c>
    </row>
    <row r="219" spans="1:4" ht="54" thickTop="1" thickBot="1">
      <c r="A219" s="135" t="s">
        <v>444</v>
      </c>
      <c r="B219" s="136" t="s">
        <v>445</v>
      </c>
      <c r="C219" s="131" t="s">
        <v>32</v>
      </c>
      <c r="D219" s="157">
        <f>VLOOKUP('623.1'!A103,'623.1'!A103:N339,14,FALSE)</f>
        <v>609460.07050489087</v>
      </c>
    </row>
    <row r="220" spans="1:4" ht="54" thickTop="1" thickBot="1">
      <c r="A220" s="135" t="s">
        <v>446</v>
      </c>
      <c r="B220" s="136" t="s">
        <v>447</v>
      </c>
      <c r="C220" s="131" t="s">
        <v>448</v>
      </c>
      <c r="D220" s="157">
        <f>VLOOKUP('623.2'!A89,'623.2'!A89:N340,14,FALSE)</f>
        <v>9927586.3366702721</v>
      </c>
    </row>
    <row r="221" spans="1:4" ht="54" thickTop="1" thickBot="1">
      <c r="A221" s="135" t="s">
        <v>449</v>
      </c>
      <c r="B221" s="136" t="s">
        <v>450</v>
      </c>
      <c r="C221" s="131" t="s">
        <v>24</v>
      </c>
      <c r="D221" s="157">
        <f>VLOOKUP('630.1'!A89,'630.1'!A89:N341,14,FALSE)</f>
        <v>1226097.1551577598</v>
      </c>
    </row>
    <row r="222" spans="1:4" ht="54" thickTop="1" thickBot="1">
      <c r="A222" s="135" t="s">
        <v>451</v>
      </c>
      <c r="B222" s="136" t="s">
        <v>452</v>
      </c>
      <c r="C222" s="131" t="s">
        <v>24</v>
      </c>
      <c r="D222" s="157">
        <f>VLOOKUP('630.2'!A89,'630.2'!A89:N342,14,FALSE)</f>
        <v>1202475.8357800152</v>
      </c>
    </row>
    <row r="223" spans="1:4" ht="54" thickTop="1" thickBot="1">
      <c r="A223" s="135" t="s">
        <v>453</v>
      </c>
      <c r="B223" s="136" t="s">
        <v>454</v>
      </c>
      <c r="C223" s="131" t="s">
        <v>24</v>
      </c>
      <c r="D223" s="157">
        <f>VLOOKUP('630.3'!A89,'630.3'!A89:N343,14,FALSE)</f>
        <v>740062.64342758548</v>
      </c>
    </row>
    <row r="224" spans="1:4" ht="54" thickTop="1" thickBot="1">
      <c r="A224" s="135" t="s">
        <v>455</v>
      </c>
      <c r="B224" s="136" t="s">
        <v>456</v>
      </c>
      <c r="C224" s="131" t="s">
        <v>24</v>
      </c>
      <c r="D224" s="157">
        <f>VLOOKUP('630.4'!A89,'630.4'!A89:N344,14,FALSE)</f>
        <v>641005.55108899204</v>
      </c>
    </row>
    <row r="225" spans="1:4" ht="54" thickTop="1" thickBot="1">
      <c r="A225" s="135" t="s">
        <v>457</v>
      </c>
      <c r="B225" s="136" t="s">
        <v>458</v>
      </c>
      <c r="C225" s="131" t="s">
        <v>24</v>
      </c>
      <c r="D225" s="157">
        <f>VLOOKUP('630.5'!A93,'630.5'!A93:N345,14,FALSE)</f>
        <v>483921.43345046497</v>
      </c>
    </row>
    <row r="226" spans="1:4" ht="54" thickTop="1" thickBot="1">
      <c r="A226" s="135" t="s">
        <v>459</v>
      </c>
      <c r="B226" s="136" t="s">
        <v>460</v>
      </c>
      <c r="C226" s="131" t="s">
        <v>24</v>
      </c>
      <c r="D226" s="157">
        <f>VLOOKUP('630.6'!A93,'630.6'!A89:N346,14,FALSE)</f>
        <v>397617.85791115183</v>
      </c>
    </row>
    <row r="227" spans="1:4" ht="54" thickTop="1" thickBot="1">
      <c r="A227" s="135" t="s">
        <v>461</v>
      </c>
      <c r="B227" s="136" t="s">
        <v>462</v>
      </c>
      <c r="C227" s="131" t="s">
        <v>24</v>
      </c>
      <c r="D227" s="157">
        <f>VLOOKUP('630.7'!A93,'630.7'!A90:N347,14,FALSE)</f>
        <v>295126.14524410502</v>
      </c>
    </row>
    <row r="228" spans="1:4" ht="54" thickTop="1" thickBot="1">
      <c r="A228" s="135" t="s">
        <v>463</v>
      </c>
      <c r="B228" s="136" t="s">
        <v>464</v>
      </c>
      <c r="C228" s="131" t="s">
        <v>32</v>
      </c>
      <c r="D228" s="157">
        <f>VLOOKUP('632.1'!A90,'632.1'!A90:N349,14,FALSE)</f>
        <v>432506.65616715531</v>
      </c>
    </row>
    <row r="229" spans="1:4" ht="54" thickTop="1" thickBot="1">
      <c r="A229" s="135" t="s">
        <v>465</v>
      </c>
      <c r="B229" s="136" t="s">
        <v>466</v>
      </c>
      <c r="C229" s="131" t="s">
        <v>32</v>
      </c>
      <c r="D229" s="157">
        <f>VLOOKUP('632.2'!A90,'632.2'!A90:N350,14,FALSE)</f>
        <v>435955.22315530479</v>
      </c>
    </row>
    <row r="230" spans="1:4" ht="54" thickTop="1" thickBot="1">
      <c r="A230" s="135" t="s">
        <v>467</v>
      </c>
      <c r="B230" s="136" t="s">
        <v>468</v>
      </c>
      <c r="C230" s="131" t="s">
        <v>128</v>
      </c>
      <c r="D230" s="157">
        <f>VLOOKUP('640.1'!A90,'640.1'!A90:N351,14,FALSE)</f>
        <v>6940.4654771664427</v>
      </c>
    </row>
    <row r="231" spans="1:4" ht="54" thickTop="1" thickBot="1">
      <c r="A231" s="135" t="s">
        <v>469</v>
      </c>
      <c r="B231" s="136" t="s">
        <v>470</v>
      </c>
      <c r="C231" s="131" t="s">
        <v>128</v>
      </c>
      <c r="D231" s="157">
        <f>VLOOKUP('640.2'!A90,'640.2'!A90:N352,14,FALSE)</f>
        <v>11132.786475106461</v>
      </c>
    </row>
    <row r="232" spans="1:4" ht="54" thickTop="1" thickBot="1">
      <c r="A232" s="135" t="s">
        <v>471</v>
      </c>
      <c r="B232" s="136" t="s">
        <v>472</v>
      </c>
      <c r="C232" s="131" t="s">
        <v>473</v>
      </c>
      <c r="D232" s="157">
        <f>VLOOKUP('641.1'!A90,'641.1'!A90:N353,14,FALSE)</f>
        <v>3527.5599806372911</v>
      </c>
    </row>
    <row r="233" spans="1:4" ht="54" thickTop="1" thickBot="1">
      <c r="A233" s="135" t="s">
        <v>474</v>
      </c>
      <c r="B233" s="136" t="s">
        <v>472</v>
      </c>
      <c r="C233" s="131" t="s">
        <v>128</v>
      </c>
      <c r="D233" s="157">
        <f>VLOOKUP('641.2'!A90,'641.2'!A90:N354,14,FALSE)</f>
        <v>65822.827872940805</v>
      </c>
    </row>
    <row r="234" spans="1:4" ht="54" thickTop="1" thickBot="1">
      <c r="A234" s="135" t="s">
        <v>475</v>
      </c>
      <c r="B234" s="136" t="s">
        <v>476</v>
      </c>
      <c r="C234" s="131" t="s">
        <v>21</v>
      </c>
      <c r="D234" s="157">
        <f>VLOOKUP('642.1'!A90,'642.1'!A90:N355,14,FALSE)</f>
        <v>678092.28880464635</v>
      </c>
    </row>
    <row r="235" spans="1:4" ht="54" thickTop="1" thickBot="1">
      <c r="A235" s="135" t="s">
        <v>477</v>
      </c>
      <c r="B235" s="136" t="s">
        <v>478</v>
      </c>
      <c r="C235" s="131" t="s">
        <v>32</v>
      </c>
      <c r="D235" s="157">
        <f>VLOOKUP('642.2'!A90,'642.2'!A90:N356,14,FALSE)</f>
        <v>47552.158405327224</v>
      </c>
    </row>
    <row r="236" spans="1:4" ht="54" thickTop="1" thickBot="1">
      <c r="A236" s="135" t="s">
        <v>479</v>
      </c>
      <c r="B236" s="136" t="s">
        <v>480</v>
      </c>
      <c r="C236" s="131" t="s">
        <v>128</v>
      </c>
      <c r="D236" s="157">
        <f>VLOOKUP('650.1'!A95,'650.1'!A95:N358,14,FALSE)</f>
        <v>11916.43037527972</v>
      </c>
    </row>
    <row r="237" spans="1:4" ht="54" thickTop="1" thickBot="1">
      <c r="A237" s="135" t="s">
        <v>481</v>
      </c>
      <c r="B237" s="136" t="s">
        <v>482</v>
      </c>
      <c r="C237" s="131" t="s">
        <v>128</v>
      </c>
      <c r="D237" s="157">
        <f>VLOOKUP('650.2'!A93,'650.2'!A93:N359,14,FALSE)</f>
        <v>11724.603493263301</v>
      </c>
    </row>
    <row r="238" spans="1:4" ht="54" thickTop="1" thickBot="1">
      <c r="A238" s="135" t="s">
        <v>483</v>
      </c>
      <c r="B238" s="136" t="s">
        <v>484</v>
      </c>
      <c r="C238" s="131" t="s">
        <v>128</v>
      </c>
      <c r="D238" s="179">
        <f>VLOOKUP('650.3'!A90,'650.3'!A90:N360,14,FALSE)</f>
        <v>136.68739675500882</v>
      </c>
    </row>
    <row r="239" spans="1:4" ht="54" thickTop="1" thickBot="1">
      <c r="A239" s="135" t="s">
        <v>485</v>
      </c>
      <c r="B239" s="136" t="s">
        <v>486</v>
      </c>
      <c r="C239" s="131" t="s">
        <v>128</v>
      </c>
      <c r="D239" s="157">
        <f>VLOOKUP('650.4'!A93,'650.4'!A93:N361,14,FALSE)</f>
        <v>4835.0388395913378</v>
      </c>
    </row>
    <row r="240" spans="1:4" ht="57.75" thickTop="1" thickBot="1">
      <c r="A240" s="135" t="s">
        <v>487</v>
      </c>
      <c r="B240" s="136" t="s">
        <v>488</v>
      </c>
      <c r="C240" s="131" t="s">
        <v>27</v>
      </c>
      <c r="D240" s="157">
        <f>VLOOKUP('660.1'!A87,'660.1'!A87:N362,14,FALSE)</f>
        <v>455561.50795163953</v>
      </c>
    </row>
    <row r="241" spans="1:4" ht="76.5" thickTop="1" thickBot="1">
      <c r="A241" s="135" t="s">
        <v>489</v>
      </c>
      <c r="B241" s="136" t="s">
        <v>490</v>
      </c>
      <c r="C241" s="131" t="s">
        <v>32</v>
      </c>
      <c r="D241" s="157">
        <f>VLOOKUP('660.2'!A87,'660.2'!A87:N363,14,FALSE)</f>
        <v>507239.13699792267</v>
      </c>
    </row>
    <row r="242" spans="1:4" ht="54" thickTop="1" thickBot="1">
      <c r="A242" s="135" t="s">
        <v>491</v>
      </c>
      <c r="B242" s="136" t="s">
        <v>492</v>
      </c>
      <c r="C242" s="131" t="s">
        <v>32</v>
      </c>
      <c r="D242" s="157">
        <f>VLOOKUP('661.1'!A87,'661.1'!A87:N364,14,FALSE)</f>
        <v>1064730.4591476005</v>
      </c>
    </row>
    <row r="243" spans="1:4" ht="54" thickTop="1" thickBot="1">
      <c r="A243" s="135" t="s">
        <v>493</v>
      </c>
      <c r="B243" s="136" t="s">
        <v>494</v>
      </c>
      <c r="C243" s="131" t="s">
        <v>32</v>
      </c>
      <c r="D243" s="157">
        <f>VLOOKUP('662.1'!A87,'662.1'!A87:N365,14,FALSE)</f>
        <v>530135.24319327308</v>
      </c>
    </row>
    <row r="244" spans="1:4" ht="54" thickTop="1" thickBot="1">
      <c r="A244" s="135" t="s">
        <v>495</v>
      </c>
      <c r="B244" s="136" t="s">
        <v>496</v>
      </c>
      <c r="C244" s="131" t="s">
        <v>32</v>
      </c>
      <c r="D244" s="157">
        <f>VLOOKUP('662.2'!A87,'662.2'!A87:N366,14,FALSE)</f>
        <v>537018.4591542189</v>
      </c>
    </row>
    <row r="245" spans="1:4" ht="54" thickTop="1" thickBot="1">
      <c r="A245" s="135" t="s">
        <v>497</v>
      </c>
      <c r="B245" s="136" t="s">
        <v>498</v>
      </c>
      <c r="C245" s="131" t="s">
        <v>32</v>
      </c>
      <c r="D245" s="157">
        <f>VLOOKUP('663.1'!A87,'663.1'!A87:N367,14,FALSE)</f>
        <v>25978.179675359876</v>
      </c>
    </row>
    <row r="246" spans="1:4" ht="54" thickTop="1" thickBot="1">
      <c r="A246" s="135" t="s">
        <v>499</v>
      </c>
      <c r="B246" s="136" t="s">
        <v>500</v>
      </c>
      <c r="C246" s="131" t="s">
        <v>24</v>
      </c>
      <c r="D246" s="157">
        <f>VLOOKUP('670.1'!A87,'670.1'!A87:N368,14,FALSE)</f>
        <v>349210.98140912422</v>
      </c>
    </row>
    <row r="247" spans="1:4" ht="54" thickTop="1" thickBot="1">
      <c r="A247" s="135" t="s">
        <v>501</v>
      </c>
      <c r="B247" s="136" t="s">
        <v>502</v>
      </c>
      <c r="C247" s="131" t="s">
        <v>24</v>
      </c>
      <c r="D247" s="157">
        <f>VLOOKUP('670.2'!A87,'670.2'!A87:N369,14,FALSE)</f>
        <v>335683.51695339667</v>
      </c>
    </row>
    <row r="248" spans="1:4" ht="54" thickTop="1" thickBot="1">
      <c r="A248" s="135" t="s">
        <v>503</v>
      </c>
      <c r="B248" s="136" t="s">
        <v>504</v>
      </c>
      <c r="C248" s="131" t="s">
        <v>24</v>
      </c>
      <c r="D248" s="157">
        <f>VLOOKUP('670.3'!A87,'670.3'!A87:N370,14,FALSE)</f>
        <v>335979.32640196063</v>
      </c>
    </row>
    <row r="249" spans="1:4" ht="54" thickTop="1" thickBot="1">
      <c r="A249" s="135" t="s">
        <v>505</v>
      </c>
      <c r="B249" s="136" t="s">
        <v>506</v>
      </c>
      <c r="C249" s="131" t="s">
        <v>24</v>
      </c>
      <c r="D249" s="157">
        <f>VLOOKUP('670.4'!A87,'670.4'!A87:N371,14,FALSE)</f>
        <v>326645.17400647065</v>
      </c>
    </row>
    <row r="250" spans="1:4" ht="54" thickTop="1" thickBot="1">
      <c r="A250" s="135" t="s">
        <v>507</v>
      </c>
      <c r="B250" s="136" t="s">
        <v>508</v>
      </c>
      <c r="C250" s="131" t="s">
        <v>24</v>
      </c>
      <c r="D250" s="157">
        <f>VLOOKUP('670.5'!A89,'670.5'!A89:N372,14,FALSE)</f>
        <v>343477.19494650175</v>
      </c>
    </row>
    <row r="251" spans="1:4" ht="54" thickTop="1" thickBot="1">
      <c r="A251" s="135" t="s">
        <v>509</v>
      </c>
      <c r="B251" s="136" t="s">
        <v>510</v>
      </c>
      <c r="C251" s="131" t="s">
        <v>24</v>
      </c>
      <c r="D251" s="157">
        <f>VLOOKUP('671.1'!A89,'671.1'!A89:N373,14,FALSE)</f>
        <v>531172.19417583814</v>
      </c>
    </row>
    <row r="252" spans="1:4" ht="54" thickTop="1" thickBot="1">
      <c r="A252" s="135" t="s">
        <v>511</v>
      </c>
      <c r="B252" s="136" t="s">
        <v>512</v>
      </c>
      <c r="C252" s="131" t="s">
        <v>32</v>
      </c>
      <c r="D252" s="157">
        <f>VLOOKUP('671.2'!A89,'671.2'!A89:N374,14,FALSE)</f>
        <v>80966.598548353155</v>
      </c>
    </row>
    <row r="253" spans="1:4" ht="54" thickTop="1" thickBot="1">
      <c r="A253" s="135" t="s">
        <v>513</v>
      </c>
      <c r="B253" s="136" t="s">
        <v>514</v>
      </c>
      <c r="C253" s="131" t="s">
        <v>24</v>
      </c>
      <c r="D253" s="157">
        <f>VLOOKUP('671.3'!A87,'671.3'!A87:N375,14,FALSE)</f>
        <v>579329.02612195327</v>
      </c>
    </row>
    <row r="254" spans="1:4" ht="54" thickTop="1" thickBot="1">
      <c r="A254" s="135" t="s">
        <v>515</v>
      </c>
      <c r="B254" s="136" t="s">
        <v>516</v>
      </c>
      <c r="C254" s="131" t="s">
        <v>32</v>
      </c>
      <c r="D254" s="157">
        <f>VLOOKUP('671.4'!A87,'671.4'!A87:N376,14,FALSE)</f>
        <v>84912.972738191529</v>
      </c>
    </row>
    <row r="255" spans="1:4" ht="54" thickTop="1" thickBot="1">
      <c r="A255" s="135" t="s">
        <v>517</v>
      </c>
      <c r="B255" s="136" t="s">
        <v>518</v>
      </c>
      <c r="C255" s="131" t="s">
        <v>32</v>
      </c>
      <c r="D255" s="157">
        <f>VLOOKUP('672.1'!A87,'672.1'!A87:N377,14,FALSE)</f>
        <v>41821.256562653602</v>
      </c>
    </row>
    <row r="256" spans="1:4" ht="54" thickTop="1" thickBot="1">
      <c r="A256" s="135" t="s">
        <v>519</v>
      </c>
      <c r="B256" s="136" t="s">
        <v>520</v>
      </c>
      <c r="C256" s="131" t="s">
        <v>32</v>
      </c>
      <c r="D256" s="157">
        <f>VLOOKUP('672.2'!A87,'672.2'!A87:N378,14,FALSE)</f>
        <v>66769.285047445446</v>
      </c>
    </row>
    <row r="257" spans="1:4" ht="54" thickTop="1" thickBot="1">
      <c r="A257" s="135" t="s">
        <v>521</v>
      </c>
      <c r="B257" s="136" t="s">
        <v>522</v>
      </c>
      <c r="C257" s="131" t="s">
        <v>32</v>
      </c>
      <c r="D257" s="157">
        <f>VLOOKUP('672.3'!A87,'672.3'!A87:N379,14,FALSE)</f>
        <v>43910.635183808692</v>
      </c>
    </row>
    <row r="258" spans="1:4" ht="54" thickTop="1" thickBot="1">
      <c r="A258" s="135" t="s">
        <v>523</v>
      </c>
      <c r="B258" s="136" t="s">
        <v>524</v>
      </c>
      <c r="C258" s="131" t="s">
        <v>32</v>
      </c>
      <c r="D258" s="157">
        <f>VLOOKUP('672.4'!A87,'672.3'!A87:N380,14,FALSE)</f>
        <v>43910.635183808692</v>
      </c>
    </row>
    <row r="259" spans="1:4" ht="54" thickTop="1" thickBot="1">
      <c r="A259" s="135" t="s">
        <v>525</v>
      </c>
      <c r="B259" s="136" t="s">
        <v>526</v>
      </c>
      <c r="C259" s="131" t="s">
        <v>27</v>
      </c>
      <c r="D259" s="157">
        <f>VLOOKUP('673.1.1'!A87,'673.1.1'!A87:N381,14,FALSE)</f>
        <v>9900.5853147710241</v>
      </c>
    </row>
    <row r="260" spans="1:4" ht="54" thickTop="1" thickBot="1">
      <c r="A260" s="135" t="s">
        <v>527</v>
      </c>
      <c r="B260" s="136" t="s">
        <v>528</v>
      </c>
      <c r="C260" s="131" t="s">
        <v>27</v>
      </c>
      <c r="D260" s="157">
        <f>VLOOKUP('673.1.2'!A87,'673.1.2'!A87:N382,14,FALSE)</f>
        <v>9592.0145606332571</v>
      </c>
    </row>
    <row r="261" spans="1:4" ht="54" thickTop="1" thickBot="1">
      <c r="A261" s="135" t="s">
        <v>529</v>
      </c>
      <c r="B261" s="136" t="s">
        <v>530</v>
      </c>
      <c r="C261" s="131" t="s">
        <v>24</v>
      </c>
      <c r="D261" s="157">
        <f>VLOOKUP('673.2'!A87,'673.2'!A87:N383,14,FALSE)</f>
        <v>96976.875699225755</v>
      </c>
    </row>
    <row r="262" spans="1:4" ht="54" thickTop="1" thickBot="1">
      <c r="A262" s="135" t="s">
        <v>531</v>
      </c>
      <c r="B262" s="136" t="s">
        <v>532</v>
      </c>
      <c r="C262" s="131" t="s">
        <v>24</v>
      </c>
      <c r="D262" s="157">
        <f>VLOOKUP('673.3'!A89,'673.3'!A89:N384,14,FALSE)</f>
        <v>97465.36488553528</v>
      </c>
    </row>
    <row r="263" spans="1:4" ht="54" thickTop="1" thickBot="1">
      <c r="A263" s="135" t="s">
        <v>533</v>
      </c>
      <c r="B263" s="136" t="s">
        <v>534</v>
      </c>
      <c r="C263" s="131" t="s">
        <v>32</v>
      </c>
      <c r="D263" s="157">
        <f>VLOOKUP('674.1'!A89,'674.1'!A89:N385,14,FALSE)</f>
        <v>143882.13762912166</v>
      </c>
    </row>
    <row r="264" spans="1:4" ht="54" thickTop="1" thickBot="1">
      <c r="A264" s="135" t="s">
        <v>535</v>
      </c>
      <c r="B264" s="136" t="s">
        <v>536</v>
      </c>
      <c r="C264" s="131" t="s">
        <v>32</v>
      </c>
      <c r="D264" s="157">
        <f>VLOOKUP('674.2'!A89,'674.2'!A89:N386,14,FALSE)</f>
        <v>259634.53906606635</v>
      </c>
    </row>
    <row r="265" spans="1:4" ht="54" thickTop="1" thickBot="1">
      <c r="A265" s="135" t="s">
        <v>537</v>
      </c>
      <c r="B265" s="136" t="s">
        <v>538</v>
      </c>
      <c r="C265" s="131" t="s">
        <v>27</v>
      </c>
      <c r="D265" s="157">
        <f>VLOOKUP('680.1'!A87,'680.1'!A87:N387,14,FALSE)</f>
        <v>178592.65377528663</v>
      </c>
    </row>
    <row r="266" spans="1:4" ht="54" thickTop="1" thickBot="1">
      <c r="A266" s="135" t="s">
        <v>539</v>
      </c>
      <c r="B266" s="136" t="s">
        <v>540</v>
      </c>
      <c r="C266" s="131" t="s">
        <v>32</v>
      </c>
      <c r="D266" s="157">
        <f>VLOOKUP('680.2'!A87,'680.2'!A87:N388,14,FALSE)</f>
        <v>27580.070387776053</v>
      </c>
    </row>
    <row r="267" spans="1:4" ht="54" thickTop="1" thickBot="1">
      <c r="A267" s="135" t="s">
        <v>541</v>
      </c>
      <c r="B267" s="136" t="s">
        <v>542</v>
      </c>
      <c r="C267" s="131" t="s">
        <v>24</v>
      </c>
      <c r="D267" s="157">
        <f>VLOOKUP('680.3'!A89,'680.3'!A89:N389,14,FALSE)</f>
        <v>85704.894622258464</v>
      </c>
    </row>
    <row r="268" spans="1:4" ht="54" thickTop="1" thickBot="1">
      <c r="A268" s="135" t="s">
        <v>543</v>
      </c>
      <c r="B268" s="136" t="s">
        <v>544</v>
      </c>
      <c r="C268" s="131" t="s">
        <v>24</v>
      </c>
      <c r="D268" s="157">
        <f>VLOOKUP('681.1'!A89,'681.1'!A89:N390,14,FALSE)</f>
        <v>238477.14108165447</v>
      </c>
    </row>
    <row r="269" spans="1:4" ht="54" thickTop="1" thickBot="1">
      <c r="A269" s="135" t="s">
        <v>545</v>
      </c>
      <c r="B269" s="136" t="s">
        <v>546</v>
      </c>
      <c r="C269" s="131" t="s">
        <v>24</v>
      </c>
      <c r="D269" s="157">
        <f>VLOOKUP('681.2'!A89,'681.2'!A89:N391,14,FALSE)</f>
        <v>224949.67662592698</v>
      </c>
    </row>
    <row r="270" spans="1:4" ht="54" thickTop="1" thickBot="1">
      <c r="A270" s="135" t="s">
        <v>547</v>
      </c>
      <c r="B270" s="136" t="s">
        <v>548</v>
      </c>
      <c r="C270" s="131" t="s">
        <v>24</v>
      </c>
      <c r="D270" s="157">
        <f>VLOOKUP('681.3'!A89,'681.3'!A89:N392,14,FALSE)</f>
        <v>225245.48607449091</v>
      </c>
    </row>
    <row r="271" spans="1:4" ht="54" thickTop="1" thickBot="1">
      <c r="A271" s="135" t="s">
        <v>549</v>
      </c>
      <c r="B271" s="136" t="s">
        <v>550</v>
      </c>
      <c r="C271" s="131" t="s">
        <v>24</v>
      </c>
      <c r="D271" s="157">
        <f>VLOOKUP('681.4'!A89,'681.4'!A89:N393,14,FALSE)</f>
        <v>215911.33367900093</v>
      </c>
    </row>
    <row r="272" spans="1:4" ht="54" thickTop="1" thickBot="1">
      <c r="A272" s="135" t="s">
        <v>551</v>
      </c>
      <c r="B272" s="136" t="s">
        <v>552</v>
      </c>
      <c r="C272" s="131" t="s">
        <v>24</v>
      </c>
      <c r="D272" s="157">
        <f>VLOOKUP('682.1'!A89,'682.1'!A89:N394,14,FALSE)</f>
        <v>271657.794173014</v>
      </c>
    </row>
    <row r="273" spans="1:4" ht="54" thickTop="1" thickBot="1">
      <c r="A273" s="135" t="s">
        <v>553</v>
      </c>
      <c r="B273" s="136" t="s">
        <v>554</v>
      </c>
      <c r="C273" s="131" t="s">
        <v>24</v>
      </c>
      <c r="D273" s="157">
        <f>VLOOKUP('682.2'!A89,'682.2'!A89:N395,14,FALSE)</f>
        <v>271657.794173014</v>
      </c>
    </row>
    <row r="274" spans="1:4" ht="54" thickTop="1" thickBot="1">
      <c r="A274" s="135" t="s">
        <v>555</v>
      </c>
      <c r="B274" s="136" t="s">
        <v>556</v>
      </c>
      <c r="C274" s="131" t="s">
        <v>24</v>
      </c>
      <c r="D274" s="157">
        <f>VLOOKUP('682.3'!A89,'682.3'!A89:N396,14,FALSE)</f>
        <v>271657.794173014</v>
      </c>
    </row>
    <row r="275" spans="1:4" ht="54" thickTop="1" thickBot="1">
      <c r="A275" s="135" t="s">
        <v>557</v>
      </c>
      <c r="B275" s="136" t="s">
        <v>558</v>
      </c>
      <c r="C275" s="131" t="s">
        <v>24</v>
      </c>
      <c r="D275" s="157">
        <f>VLOOKUP('682.4'!A89,'682.4'!A89:N397,14,FALSE)</f>
        <v>271657.794173014</v>
      </c>
    </row>
    <row r="276" spans="1:4" ht="54" thickTop="1" thickBot="1">
      <c r="A276" s="135" t="s">
        <v>559</v>
      </c>
      <c r="B276" s="136" t="s">
        <v>560</v>
      </c>
      <c r="C276" s="131" t="s">
        <v>27</v>
      </c>
      <c r="D276" s="157">
        <f>VLOOKUP('683.1'!A89,'683.1'!A89:N398,14,FALSE)</f>
        <v>16251.848646663599</v>
      </c>
    </row>
    <row r="277" spans="1:4" ht="54" thickTop="1" thickBot="1">
      <c r="A277" s="135" t="s">
        <v>561</v>
      </c>
      <c r="B277" s="136" t="s">
        <v>562</v>
      </c>
      <c r="C277" s="131" t="s">
        <v>27</v>
      </c>
      <c r="D277" s="157">
        <f>VLOOKUP('683.2'!A89,'683.2'!A89:N399,14,FALSE)</f>
        <v>33622.798679369182</v>
      </c>
    </row>
    <row r="278" spans="1:4" ht="54" thickTop="1" thickBot="1">
      <c r="A278" s="135" t="s">
        <v>563</v>
      </c>
      <c r="B278" s="136" t="s">
        <v>564</v>
      </c>
      <c r="C278" s="131" t="s">
        <v>27</v>
      </c>
      <c r="D278" s="157">
        <f>VLOOKUP('683.3'!A89,'683.3'!A89:N400,14,FALSE)</f>
        <v>16251.848646663599</v>
      </c>
    </row>
    <row r="279" spans="1:4" ht="54" thickTop="1" thickBot="1">
      <c r="A279" s="135" t="s">
        <v>565</v>
      </c>
      <c r="B279" s="136" t="s">
        <v>566</v>
      </c>
      <c r="C279" s="131" t="s">
        <v>27</v>
      </c>
      <c r="D279" s="157">
        <f>VLOOKUP('683.4'!A89,'683.4'!A89:N401,14,FALSE)</f>
        <v>33622.798679369182</v>
      </c>
    </row>
    <row r="280" spans="1:4" ht="54" thickTop="1" thickBot="1">
      <c r="A280" s="135" t="s">
        <v>567</v>
      </c>
      <c r="B280" s="136" t="s">
        <v>568</v>
      </c>
      <c r="C280" s="131" t="s">
        <v>27</v>
      </c>
      <c r="D280" s="157">
        <f>VLOOKUP('683.5'!A87,'683.5'!A87:N402,14,FALSE)</f>
        <v>100213.72309138204</v>
      </c>
    </row>
    <row r="281" spans="1:4" ht="54" thickTop="1" thickBot="1">
      <c r="A281" s="135" t="s">
        <v>569</v>
      </c>
      <c r="B281" s="136" t="s">
        <v>570</v>
      </c>
      <c r="C281" s="131" t="s">
        <v>27</v>
      </c>
      <c r="D281" s="157">
        <f>VLOOKUP('690.1.1'!A89,'690.1.1'!A89:N403,14,FALSE)</f>
        <v>13201.672666002152</v>
      </c>
    </row>
    <row r="282" spans="1:4" ht="54" thickTop="1" thickBot="1">
      <c r="A282" s="135" t="s">
        <v>571</v>
      </c>
      <c r="B282" s="136" t="s">
        <v>572</v>
      </c>
      <c r="C282" s="131" t="s">
        <v>27</v>
      </c>
      <c r="D282" s="157">
        <f>VLOOKUP('690.1.2'!A89,'690.1.2'!A89:N404,14,FALSE)</f>
        <v>31217.442900298563</v>
      </c>
    </row>
    <row r="283" spans="1:4" ht="54" thickTop="1" thickBot="1">
      <c r="A283" s="135" t="s">
        <v>573</v>
      </c>
      <c r="B283" s="136" t="s">
        <v>574</v>
      </c>
      <c r="C283" s="131" t="s">
        <v>32</v>
      </c>
      <c r="D283" s="157">
        <f>VLOOKUP('700.1'!A89,'700.1'!A89:N405,14,FALSE)</f>
        <v>2613.7006854444135</v>
      </c>
    </row>
    <row r="284" spans="1:4" ht="54" thickTop="1" thickBot="1">
      <c r="A284" s="135" t="s">
        <v>575</v>
      </c>
      <c r="B284" s="136" t="s">
        <v>576</v>
      </c>
      <c r="C284" s="131" t="s">
        <v>32</v>
      </c>
      <c r="D284" s="157">
        <f>VLOOKUP('700.2'!A89,'700.2'!A89:N406,14,FALSE)</f>
        <v>2486.9524768163042</v>
      </c>
    </row>
    <row r="285" spans="1:4" ht="54" thickTop="1" thickBot="1">
      <c r="A285" s="135" t="s">
        <v>577</v>
      </c>
      <c r="B285" s="136" t="s">
        <v>578</v>
      </c>
      <c r="C285" s="131" t="s">
        <v>27</v>
      </c>
      <c r="D285" s="157">
        <f>VLOOKUP('700.3'!A89,'700.3'!A89:N407,14,FALSE)</f>
        <v>46386.216610890086</v>
      </c>
    </row>
    <row r="286" spans="1:4" ht="54" thickTop="1" thickBot="1">
      <c r="A286" s="135" t="s">
        <v>579</v>
      </c>
      <c r="B286" s="136" t="s">
        <v>580</v>
      </c>
      <c r="C286" s="131" t="s">
        <v>27</v>
      </c>
      <c r="D286" s="157">
        <f>VLOOKUP('700.4'!A89,'700.4'!A89:N408,14,FALSE)</f>
        <v>54346.53616735206</v>
      </c>
    </row>
    <row r="287" spans="1:4" ht="54" thickTop="1" thickBot="1">
      <c r="A287" s="135" t="s">
        <v>581</v>
      </c>
      <c r="B287" s="136" t="s">
        <v>582</v>
      </c>
      <c r="C287" s="131" t="s">
        <v>21</v>
      </c>
      <c r="D287" s="157">
        <f>VLOOKUP('701.1'!A89,'701.1'!A89:N409,14,FALSE)</f>
        <v>11179.19654100051</v>
      </c>
    </row>
    <row r="288" spans="1:4" ht="54" thickTop="1" thickBot="1">
      <c r="A288" s="135" t="s">
        <v>583</v>
      </c>
      <c r="B288" s="136" t="s">
        <v>584</v>
      </c>
      <c r="C288" s="131" t="s">
        <v>21</v>
      </c>
      <c r="D288" s="157">
        <f>VLOOKUP('710.1'!A89,'710.1'!A89:N410,14,FALSE)</f>
        <v>620705.03542311082</v>
      </c>
    </row>
    <row r="289" spans="1:4" ht="54" thickTop="1" thickBot="1">
      <c r="A289" s="135" t="s">
        <v>585</v>
      </c>
      <c r="B289" s="136" t="s">
        <v>586</v>
      </c>
      <c r="C289" s="131" t="s">
        <v>27</v>
      </c>
      <c r="D289" s="157">
        <f>VLOOKUP('710.2'!A89,'710.2'!A89:N411,14,FALSE)</f>
        <v>577538.86478457204</v>
      </c>
    </row>
    <row r="290" spans="1:4" ht="54" thickTop="1" thickBot="1">
      <c r="A290" s="135" t="s">
        <v>587</v>
      </c>
      <c r="B290" s="136" t="s">
        <v>588</v>
      </c>
      <c r="C290" s="131" t="s">
        <v>21</v>
      </c>
      <c r="D290" s="157">
        <f>VLOOKUP('720.1'!A89,'720.1'!A89:N412,14,FALSE)</f>
        <v>264508.50866112334</v>
      </c>
    </row>
    <row r="291" spans="1:4" ht="54" thickTop="1" thickBot="1">
      <c r="A291" s="135" t="s">
        <v>589</v>
      </c>
      <c r="B291" s="136" t="s">
        <v>590</v>
      </c>
      <c r="C291" s="131" t="s">
        <v>32</v>
      </c>
      <c r="D291" s="157">
        <f>VLOOKUP('730.1'!A89,'730.1'!A89:N413,14,FALSE)</f>
        <v>230161.38384270328</v>
      </c>
    </row>
    <row r="292" spans="1:4" ht="54" thickTop="1" thickBot="1">
      <c r="A292" s="135" t="s">
        <v>591</v>
      </c>
      <c r="B292" s="136" t="s">
        <v>592</v>
      </c>
      <c r="C292" s="131" t="s">
        <v>21</v>
      </c>
      <c r="D292" s="157">
        <f>VLOOKUP('730.2'!A89,'730.2'!A89:N414,14,FALSE)</f>
        <v>114072.28732125944</v>
      </c>
    </row>
    <row r="293" spans="1:4" ht="54" thickTop="1" thickBot="1">
      <c r="A293" s="135" t="s">
        <v>593</v>
      </c>
      <c r="B293" s="136" t="s">
        <v>594</v>
      </c>
      <c r="C293" s="131" t="s">
        <v>21</v>
      </c>
      <c r="D293" s="157">
        <f>VLOOKUP('730.3'!A89,'730.3'!A89:N415,14,FALSE)</f>
        <v>104219.89992661096</v>
      </c>
    </row>
    <row r="294" spans="1:4" ht="54" thickTop="1" thickBot="1">
      <c r="A294" s="135" t="s">
        <v>595</v>
      </c>
      <c r="B294" s="136" t="s">
        <v>596</v>
      </c>
      <c r="C294" s="131" t="s">
        <v>21</v>
      </c>
      <c r="D294" s="157">
        <f>VLOOKUP('730.4'!A89,'730.4'!A89:N416,14,FALSE)</f>
        <v>77951.349902244518</v>
      </c>
    </row>
    <row r="295" spans="1:4" ht="54" thickTop="1" thickBot="1">
      <c r="A295" s="135" t="s">
        <v>597</v>
      </c>
      <c r="B295" s="136" t="s">
        <v>598</v>
      </c>
      <c r="C295" s="131" t="s">
        <v>32</v>
      </c>
      <c r="D295" s="157">
        <f>VLOOKUP('731.1'!A89,'731.1'!A89:N417,14,FALSE)</f>
        <v>188819.13203733653</v>
      </c>
    </row>
    <row r="296" spans="1:4" ht="54" thickTop="1" thickBot="1">
      <c r="A296" s="135" t="s">
        <v>599</v>
      </c>
      <c r="B296" s="136" t="s">
        <v>600</v>
      </c>
      <c r="C296" s="131" t="s">
        <v>448</v>
      </c>
      <c r="D296" s="157">
        <f>VLOOKUP('740.1'!A89,'740.1'!A89:N418,14,FALSE)</f>
        <v>20365.785261837096</v>
      </c>
    </row>
    <row r="297" spans="1:4" ht="54" thickTop="1" thickBot="1">
      <c r="A297" s="135" t="s">
        <v>601</v>
      </c>
      <c r="B297" s="136" t="s">
        <v>602</v>
      </c>
      <c r="C297" s="131" t="s">
        <v>21</v>
      </c>
      <c r="D297" s="157">
        <f>VLOOKUP('741.1'!A89,'741.1'!A89:N419,14,FALSE)</f>
        <v>112149.87279216993</v>
      </c>
    </row>
    <row r="298" spans="1:4" ht="54" thickTop="1" thickBot="1">
      <c r="A298" s="135" t="s">
        <v>603</v>
      </c>
      <c r="B298" s="136" t="s">
        <v>604</v>
      </c>
      <c r="C298" s="131" t="s">
        <v>32</v>
      </c>
      <c r="D298" s="157">
        <f>VLOOKUP('800.1'!A89,'800.1'!A89:N420,14,FALSE)</f>
        <v>9413.3850185880183</v>
      </c>
    </row>
    <row r="299" spans="1:4" ht="54" thickTop="1" thickBot="1">
      <c r="A299" s="135" t="s">
        <v>605</v>
      </c>
      <c r="B299" s="136" t="s">
        <v>606</v>
      </c>
      <c r="C299" s="131" t="s">
        <v>32</v>
      </c>
      <c r="D299" s="157">
        <f>VLOOKUP('800.2'!A89,'800.2'!A89:N421,14,FALSE)</f>
        <v>21131.441253366211</v>
      </c>
    </row>
    <row r="300" spans="1:4" ht="54" thickTop="1" thickBot="1">
      <c r="A300" s="135" t="s">
        <v>607</v>
      </c>
      <c r="B300" s="136" t="s">
        <v>608</v>
      </c>
      <c r="C300" s="131" t="s">
        <v>32</v>
      </c>
      <c r="D300" s="157">
        <f>VLOOKUP('800.3'!A89,'800.3'!A89:N422,14,FALSE)</f>
        <v>47681.192532036439</v>
      </c>
    </row>
    <row r="301" spans="1:4" ht="54" thickTop="1" thickBot="1">
      <c r="A301" s="135" t="s">
        <v>609</v>
      </c>
      <c r="B301" s="136" t="s">
        <v>610</v>
      </c>
      <c r="C301" s="131" t="s">
        <v>32</v>
      </c>
      <c r="D301" s="157">
        <f>VLOOKUP('800.4'!A89,'800.4'!A89:N423,14,FALSE)</f>
        <v>58927.173187220578</v>
      </c>
    </row>
    <row r="302" spans="1:4" ht="54" thickTop="1" thickBot="1">
      <c r="A302" s="135" t="s">
        <v>611</v>
      </c>
      <c r="B302" s="136" t="s">
        <v>612</v>
      </c>
      <c r="C302" s="131" t="s">
        <v>21</v>
      </c>
      <c r="D302" s="157">
        <f>VLOOKUP('802.1'!A89,'802.1'!A89:N424,14,FALSE)</f>
        <v>385803.05159243848</v>
      </c>
    </row>
    <row r="303" spans="1:4" ht="54" thickTop="1" thickBot="1">
      <c r="A303" s="135" t="s">
        <v>613</v>
      </c>
      <c r="B303" s="136" t="s">
        <v>614</v>
      </c>
      <c r="C303" s="131" t="s">
        <v>21</v>
      </c>
      <c r="D303" s="157">
        <f>VLOOKUP('802.2'!A89,'802.2'!A89:N425,14,FALSE)</f>
        <v>85683.811010142192</v>
      </c>
    </row>
    <row r="304" spans="1:4" ht="54" thickTop="1" thickBot="1">
      <c r="A304" s="135" t="s">
        <v>615</v>
      </c>
      <c r="B304" s="136" t="s">
        <v>616</v>
      </c>
      <c r="C304" s="131" t="s">
        <v>21</v>
      </c>
      <c r="D304" s="157">
        <f>VLOOKUP('802.3'!A89,'802.3'!A89:N426,14,FALSE)</f>
        <v>57151.34678479431</v>
      </c>
    </row>
    <row r="305" spans="1:4" ht="54" thickTop="1" thickBot="1">
      <c r="A305" s="135" t="s">
        <v>617</v>
      </c>
      <c r="B305" s="136" t="s">
        <v>618</v>
      </c>
      <c r="C305" s="131" t="s">
        <v>21</v>
      </c>
      <c r="D305" s="157">
        <f>VLOOKUP('802.4'!A89,'802.4'!A89:N427,14,FALSE)</f>
        <v>49929.648571178892</v>
      </c>
    </row>
    <row r="306" spans="1:4" ht="54" thickTop="1" thickBot="1">
      <c r="A306" s="135" t="s">
        <v>619</v>
      </c>
      <c r="B306" s="136" t="s">
        <v>620</v>
      </c>
      <c r="C306" s="131" t="s">
        <v>21</v>
      </c>
      <c r="D306" s="157">
        <f>VLOOKUP('802.5'!A89,'802.5'!A89:N428,14,FALSE)</f>
        <v>287668.61915676802</v>
      </c>
    </row>
    <row r="307" spans="1:4" ht="54" thickTop="1" thickBot="1">
      <c r="A307" s="135" t="s">
        <v>621</v>
      </c>
      <c r="B307" s="136" t="s">
        <v>622</v>
      </c>
      <c r="C307" s="131" t="s">
        <v>21</v>
      </c>
      <c r="D307" s="157">
        <f>VLOOKUP('802.6'!A89,'802.6'!A89:N429,14,FALSE)</f>
        <v>281187.91742834548</v>
      </c>
    </row>
    <row r="308" spans="1:4" ht="54" thickTop="1" thickBot="1">
      <c r="A308" s="135" t="s">
        <v>623</v>
      </c>
      <c r="B308" s="136" t="s">
        <v>624</v>
      </c>
      <c r="C308" s="131" t="s">
        <v>21</v>
      </c>
      <c r="D308" s="157">
        <f>VLOOKUP('802.7'!A89,'802.7'!A89:N430,14,FALSE)</f>
        <v>187034.47497943987</v>
      </c>
    </row>
    <row r="309" spans="1:4" ht="54" thickTop="1" thickBot="1">
      <c r="A309" s="135" t="s">
        <v>625</v>
      </c>
      <c r="B309" s="136" t="s">
        <v>626</v>
      </c>
      <c r="C309" s="131" t="s">
        <v>21</v>
      </c>
      <c r="D309" s="157">
        <f>VLOOKUP('802.8'!A89,'802.8'!A89:N431,14,FALSE)</f>
        <v>161475.00116630411</v>
      </c>
    </row>
    <row r="310" spans="1:4" ht="54" thickTop="1" thickBot="1">
      <c r="A310" s="135" t="s">
        <v>627</v>
      </c>
      <c r="B310" s="136" t="s">
        <v>628</v>
      </c>
      <c r="C310" s="131" t="s">
        <v>27</v>
      </c>
      <c r="D310" s="157">
        <f>VLOOKUP('810.1'!A89,'810.1'!A89:N432,14,FALSE)</f>
        <v>22116.518517290722</v>
      </c>
    </row>
    <row r="311" spans="1:4" ht="54" thickTop="1" thickBot="1">
      <c r="A311" s="135" t="s">
        <v>629</v>
      </c>
      <c r="B311" s="136" t="s">
        <v>630</v>
      </c>
      <c r="C311" s="131" t="s">
        <v>27</v>
      </c>
      <c r="D311" s="157">
        <f>VLOOKUP('810.2'!A89,'810.2'!A89:N433,14,FALSE)</f>
        <v>12015.501533594213</v>
      </c>
    </row>
    <row r="312" spans="1:4" ht="54" thickTop="1" thickBot="1">
      <c r="A312" s="135" t="s">
        <v>631</v>
      </c>
      <c r="B312" s="136" t="s">
        <v>632</v>
      </c>
      <c r="C312" s="131" t="s">
        <v>27</v>
      </c>
      <c r="D312" s="157">
        <f>VLOOKUP('810.3'!A89,'810.3'!A89:N435,14,FALSE)</f>
        <v>7741.5584453112851</v>
      </c>
    </row>
    <row r="313" spans="1:4" ht="57.75" thickTop="1" thickBot="1">
      <c r="A313" s="135" t="s">
        <v>633</v>
      </c>
      <c r="B313" s="136" t="s">
        <v>634</v>
      </c>
      <c r="C313" s="131" t="s">
        <v>27</v>
      </c>
      <c r="D313" s="157">
        <f>VLOOKUP('811.1'!A89,'811.1'!A89:N436,14,FALSE)</f>
        <v>52993.889770485024</v>
      </c>
    </row>
    <row r="314" spans="1:4" ht="57.75" thickTop="1" thickBot="1">
      <c r="A314" s="135" t="s">
        <v>635</v>
      </c>
      <c r="B314" s="136" t="s">
        <v>636</v>
      </c>
      <c r="C314" s="131" t="s">
        <v>27</v>
      </c>
      <c r="D314" s="157">
        <f>VLOOKUP('811.2'!A89,'811.2'!A89:N437,14,FALSE)</f>
        <v>65496.418194993719</v>
      </c>
    </row>
    <row r="315" spans="1:4" ht="54" thickTop="1" thickBot="1">
      <c r="A315" s="135" t="s">
        <v>637</v>
      </c>
      <c r="B315" s="136" t="s">
        <v>638</v>
      </c>
      <c r="C315" s="131" t="s">
        <v>27</v>
      </c>
      <c r="D315" s="157">
        <f>VLOOKUP('812.1'!A89,'812.1'!A89:N438,14,FALSE)</f>
        <v>92693.18980307685</v>
      </c>
    </row>
    <row r="316" spans="1:4" ht="54" thickTop="1" thickBot="1">
      <c r="A316" s="135" t="s">
        <v>639</v>
      </c>
      <c r="B316" s="136" t="s">
        <v>640</v>
      </c>
      <c r="C316" s="131" t="s">
        <v>448</v>
      </c>
      <c r="D316" s="157">
        <f>VLOOKUP('820.1'!A89,'820.1'!A89:N439,14,FALSE)</f>
        <v>62057.030034339441</v>
      </c>
    </row>
    <row r="317" spans="1:4" ht="54" thickTop="1" thickBot="1">
      <c r="A317" s="135" t="s">
        <v>641</v>
      </c>
      <c r="B317" s="136" t="s">
        <v>642</v>
      </c>
      <c r="C317" s="131" t="s">
        <v>10</v>
      </c>
      <c r="D317" s="157">
        <f>VLOOKUP('820.1.2'!A88,'820.1.2'!A88:N440,14,FALSE)</f>
        <v>7564050.0505345985</v>
      </c>
    </row>
    <row r="318" spans="1:4" ht="57.75" thickTop="1" thickBot="1">
      <c r="A318" s="135" t="s">
        <v>643</v>
      </c>
      <c r="B318" s="136" t="s">
        <v>644</v>
      </c>
      <c r="C318" s="131" t="s">
        <v>645</v>
      </c>
      <c r="D318" s="157">
        <f>VLOOKUP('900.1'!A88,'900.1'!A88:N441,14,FALSE)</f>
        <v>1174.4772503311842</v>
      </c>
    </row>
    <row r="319" spans="1:4" ht="57.75" thickTop="1" thickBot="1">
      <c r="A319" s="135" t="s">
        <v>646</v>
      </c>
      <c r="B319" s="136" t="s">
        <v>647</v>
      </c>
      <c r="C319" s="131" t="s">
        <v>648</v>
      </c>
      <c r="D319" s="157">
        <f>VLOOKUP('900.2'!A88,'900.2'!A88:N442,14,FALSE)</f>
        <v>1441.4038981337262</v>
      </c>
    </row>
    <row r="320" spans="1:4" ht="54" thickTop="1" thickBot="1">
      <c r="A320" s="135" t="s">
        <v>649</v>
      </c>
      <c r="B320" s="136" t="s">
        <v>650</v>
      </c>
      <c r="C320" s="131" t="s">
        <v>648</v>
      </c>
      <c r="D320" s="157">
        <f>VLOOKUP('900.3'!A88,'900.3'!A88:N443,14,FALSE)</f>
        <v>1441.4038981337262</v>
      </c>
    </row>
    <row r="321" spans="1:4" ht="53.25" thickTop="1">
      <c r="A321" s="112"/>
      <c r="B321" s="109"/>
      <c r="C321" s="134"/>
      <c r="D321" s="158" t="s">
        <v>651</v>
      </c>
    </row>
    <row r="322" spans="1:4">
      <c r="A322" s="112"/>
      <c r="B322" s="109"/>
      <c r="C322" s="134"/>
      <c r="D322" s="158"/>
    </row>
    <row r="323" spans="1:4">
      <c r="A323" s="112"/>
      <c r="B323" s="109"/>
      <c r="C323" s="134"/>
      <c r="D323" s="158"/>
    </row>
    <row r="324" spans="1:4">
      <c r="A324" s="112"/>
      <c r="B324" s="109"/>
      <c r="C324" s="134"/>
      <c r="D324" s="158"/>
    </row>
    <row r="325" spans="1:4">
      <c r="A325" s="112"/>
      <c r="B325" s="109"/>
      <c r="C325" s="134"/>
      <c r="D325" s="158"/>
    </row>
    <row r="326" spans="1:4">
      <c r="A326" s="112"/>
      <c r="B326" s="109"/>
      <c r="C326" s="134"/>
      <c r="D326" s="158"/>
    </row>
    <row r="327" spans="1:4">
      <c r="A327" s="112"/>
      <c r="B327" s="109"/>
      <c r="C327" s="134"/>
      <c r="D327" s="158"/>
    </row>
    <row r="328" spans="1:4">
      <c r="A328" s="112"/>
      <c r="B328" s="109"/>
      <c r="C328" s="134"/>
      <c r="D328" s="158"/>
    </row>
    <row r="329" spans="1:4">
      <c r="A329" s="112"/>
      <c r="B329" s="109"/>
      <c r="C329" s="134"/>
      <c r="D329" s="158"/>
    </row>
    <row r="330" spans="1:4">
      <c r="A330" s="112"/>
      <c r="B330" s="109"/>
      <c r="C330" s="134"/>
      <c r="D330" s="158"/>
    </row>
    <row r="331" spans="1:4">
      <c r="A331" s="112"/>
      <c r="B331" s="109"/>
      <c r="C331" s="134"/>
      <c r="D331" s="158"/>
    </row>
    <row r="332" spans="1:4">
      <c r="A332" s="112"/>
      <c r="B332" s="109"/>
      <c r="C332" s="134"/>
      <c r="D332" s="158"/>
    </row>
    <row r="333" spans="1:4">
      <c r="A333" s="112"/>
      <c r="B333" s="109"/>
      <c r="C333" s="134"/>
      <c r="D333" s="158"/>
    </row>
    <row r="334" spans="1:4">
      <c r="A334" s="112"/>
      <c r="B334" s="109"/>
      <c r="C334" s="134"/>
      <c r="D334" s="158"/>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pane="topRight" activeCell="D20" sqref="D20"/>
      <selection pane="bottomLeft" activeCell="D20" sqref="D20"/>
      <selection pane="bottomRight" activeCell="D7" sqref="D7"/>
    </sheetView>
  </sheetViews>
  <sheetFormatPr baseColWidth="10" defaultColWidth="9.140625" defaultRowHeight="15"/>
  <cols>
    <col min="1" max="1" width="11.5703125" customWidth="1"/>
    <col min="2" max="2" width="9.140625" style="2"/>
    <col min="3" max="3" width="84.5703125" style="1" customWidth="1"/>
    <col min="4" max="4" width="18.85546875" style="161" customWidth="1"/>
    <col min="5" max="5" width="12.140625" customWidth="1"/>
  </cols>
  <sheetData>
    <row r="1" spans="1:4" ht="66" customHeight="1" thickTop="1">
      <c r="A1" s="604" t="s">
        <v>652</v>
      </c>
      <c r="B1" s="605"/>
      <c r="C1" s="605"/>
      <c r="D1" s="606"/>
    </row>
    <row r="2" spans="1:4" ht="20.25" customHeight="1" thickBot="1">
      <c r="A2" s="607"/>
      <c r="B2" s="608"/>
      <c r="C2" s="608"/>
      <c r="D2" s="609"/>
    </row>
    <row r="3" spans="1:4" ht="16.5" thickTop="1" thickBot="1">
      <c r="A3" s="603" t="s">
        <v>653</v>
      </c>
      <c r="B3" s="603"/>
      <c r="C3" s="603"/>
      <c r="D3" s="603"/>
    </row>
    <row r="4" spans="1:4" ht="16.5" thickTop="1" thickBot="1">
      <c r="A4" s="603"/>
      <c r="B4" s="603"/>
      <c r="C4" s="603"/>
      <c r="D4" s="603"/>
    </row>
    <row r="5" spans="1:4" ht="16.5" thickTop="1" thickBot="1">
      <c r="A5" s="603"/>
      <c r="B5" s="603"/>
      <c r="C5" s="603"/>
      <c r="D5" s="603"/>
    </row>
    <row r="6" spans="1:4" ht="16.5" thickTop="1" thickBot="1">
      <c r="A6" s="583" t="s">
        <v>654</v>
      </c>
      <c r="B6" s="584" t="s">
        <v>655</v>
      </c>
      <c r="C6" s="585" t="s">
        <v>2343</v>
      </c>
      <c r="D6" s="586">
        <v>33832.699999999997</v>
      </c>
    </row>
    <row r="7" spans="1:4" ht="16.5" thickTop="1" thickBot="1">
      <c r="A7" s="587"/>
      <c r="B7" s="588"/>
      <c r="C7" s="589"/>
      <c r="D7" s="590" t="s">
        <v>656</v>
      </c>
    </row>
    <row r="8" spans="1:4" ht="16.5" thickTop="1" thickBot="1">
      <c r="A8" s="591" t="s">
        <v>657</v>
      </c>
      <c r="B8" s="592" t="s">
        <v>655</v>
      </c>
      <c r="C8" s="593" t="s">
        <v>658</v>
      </c>
      <c r="D8" s="594">
        <v>58677.433987924393</v>
      </c>
    </row>
    <row r="9" spans="1:4" ht="16.5" thickTop="1" thickBot="1">
      <c r="A9" s="591" t="s">
        <v>659</v>
      </c>
      <c r="B9" s="592" t="s">
        <v>655</v>
      </c>
      <c r="C9" s="593" t="s">
        <v>660</v>
      </c>
      <c r="D9" s="594">
        <f>$D$6*1.85</f>
        <v>62590.494999999995</v>
      </c>
    </row>
    <row r="10" spans="1:4" ht="16.5" thickTop="1" thickBot="1">
      <c r="A10" s="591" t="s">
        <v>661</v>
      </c>
      <c r="B10" s="592" t="s">
        <v>655</v>
      </c>
      <c r="C10" s="593" t="s">
        <v>662</v>
      </c>
      <c r="D10" s="594">
        <v>69346.058349365194</v>
      </c>
    </row>
    <row r="11" spans="1:4" ht="16.5" thickTop="1" thickBot="1">
      <c r="A11" s="591" t="s">
        <v>663</v>
      </c>
      <c r="B11" s="592" t="s">
        <v>655</v>
      </c>
      <c r="C11" s="593" t="s">
        <v>664</v>
      </c>
      <c r="D11" s="594">
        <v>320058.73084322392</v>
      </c>
    </row>
    <row r="12" spans="1:4" ht="16.5" thickTop="1" thickBot="1">
      <c r="A12" s="591" t="s">
        <v>665</v>
      </c>
      <c r="B12" s="592" t="s">
        <v>655</v>
      </c>
      <c r="C12" s="593" t="s">
        <v>666</v>
      </c>
      <c r="D12" s="594">
        <v>80014.682710805981</v>
      </c>
    </row>
    <row r="13" spans="1:4" ht="16.5" thickTop="1" thickBot="1">
      <c r="A13" s="591" t="s">
        <v>667</v>
      </c>
      <c r="B13" s="592" t="s">
        <v>655</v>
      </c>
      <c r="C13" s="593" t="s">
        <v>668</v>
      </c>
      <c r="D13" s="594">
        <v>586774.33987924387</v>
      </c>
    </row>
    <row r="14" spans="1:4" ht="16.5" thickTop="1" thickBot="1">
      <c r="A14" s="591" t="s">
        <v>669</v>
      </c>
      <c r="B14" s="592" t="s">
        <v>655</v>
      </c>
      <c r="C14" s="593" t="s">
        <v>670</v>
      </c>
      <c r="D14" s="594">
        <v>320058.73084322392</v>
      </c>
    </row>
    <row r="15" spans="1:4" ht="16.5" thickTop="1" thickBot="1">
      <c r="A15" s="591" t="s">
        <v>671</v>
      </c>
      <c r="B15" s="592" t="s">
        <v>655</v>
      </c>
      <c r="C15" s="593" t="s">
        <v>672</v>
      </c>
      <c r="D15" s="594">
        <v>213372.48722881597</v>
      </c>
    </row>
    <row r="16" spans="1:4" ht="16.5" thickTop="1" thickBot="1">
      <c r="A16" s="591" t="s">
        <v>673</v>
      </c>
      <c r="B16" s="592" t="s">
        <v>655</v>
      </c>
      <c r="C16" s="593" t="s">
        <v>674</v>
      </c>
      <c r="D16" s="594">
        <v>320058.73084322392</v>
      </c>
    </row>
    <row r="17" spans="1:4" ht="16.5" thickTop="1" thickBot="1">
      <c r="A17" s="591" t="s">
        <v>675</v>
      </c>
      <c r="B17" s="592" t="s">
        <v>655</v>
      </c>
      <c r="C17" s="593" t="s">
        <v>676</v>
      </c>
      <c r="D17" s="594">
        <v>106686.24361440798</v>
      </c>
    </row>
    <row r="18" spans="1:4" ht="16.5" thickTop="1" thickBot="1">
      <c r="A18" s="591" t="s">
        <v>677</v>
      </c>
      <c r="B18" s="592" t="s">
        <v>655</v>
      </c>
      <c r="C18" s="593" t="s">
        <v>678</v>
      </c>
      <c r="D18" s="594">
        <v>96017.619252967183</v>
      </c>
    </row>
    <row r="19" spans="1:4" ht="16.5" thickTop="1" thickBot="1">
      <c r="A19" s="591" t="s">
        <v>679</v>
      </c>
      <c r="B19" s="592" t="s">
        <v>680</v>
      </c>
      <c r="C19" s="593" t="s">
        <v>681</v>
      </c>
      <c r="D19" s="594">
        <v>2133724.8722881596</v>
      </c>
    </row>
    <row r="20" spans="1:4" ht="16.5" thickTop="1" thickBot="1">
      <c r="A20" s="591" t="s">
        <v>682</v>
      </c>
      <c r="B20" s="592" t="s">
        <v>655</v>
      </c>
      <c r="C20" s="593" t="s">
        <v>683</v>
      </c>
      <c r="D20" s="594">
        <v>485912.31941843667</v>
      </c>
    </row>
    <row r="21" spans="1:4" ht="16.5" thickTop="1" thickBot="1">
      <c r="A21" s="591" t="s">
        <v>684</v>
      </c>
      <c r="B21" s="592" t="s">
        <v>655</v>
      </c>
      <c r="C21" s="593" t="s">
        <v>685</v>
      </c>
      <c r="D21" s="594">
        <v>477235.31371453602</v>
      </c>
    </row>
    <row r="22" spans="1:4" ht="16.5" thickTop="1" thickBot="1">
      <c r="A22" s="591" t="s">
        <v>686</v>
      </c>
      <c r="B22" s="592" t="s">
        <v>655</v>
      </c>
      <c r="C22" s="593" t="s">
        <v>687</v>
      </c>
      <c r="D22" s="594">
        <v>544482.10791976599</v>
      </c>
    </row>
    <row r="23" spans="1:4" ht="16.5" thickTop="1" thickBot="1">
      <c r="A23" s="591" t="s">
        <v>688</v>
      </c>
      <c r="B23" s="592" t="s">
        <v>655</v>
      </c>
      <c r="C23" s="593" t="s">
        <v>689</v>
      </c>
      <c r="D23" s="594">
        <v>605221.14784707059</v>
      </c>
    </row>
    <row r="24" spans="1:4" ht="16.5" thickTop="1" thickBot="1">
      <c r="A24" s="591" t="s">
        <v>690</v>
      </c>
      <c r="B24" s="592" t="s">
        <v>655</v>
      </c>
      <c r="C24" s="593" t="s">
        <v>691</v>
      </c>
      <c r="D24" s="594">
        <v>468558.30801063532</v>
      </c>
    </row>
    <row r="25" spans="1:4" ht="16.5" thickTop="1" thickBot="1">
      <c r="A25" s="591" t="s">
        <v>692</v>
      </c>
      <c r="B25" s="592" t="s">
        <v>655</v>
      </c>
      <c r="C25" s="593" t="s">
        <v>693</v>
      </c>
      <c r="D25" s="594">
        <v>557497.61647561705</v>
      </c>
    </row>
    <row r="26" spans="1:4" ht="16.5" thickTop="1" thickBot="1">
      <c r="A26" s="591" t="s">
        <v>694</v>
      </c>
      <c r="B26" s="592" t="s">
        <v>655</v>
      </c>
      <c r="C26" s="593" t="s">
        <v>695</v>
      </c>
      <c r="D26" s="594">
        <v>577020.87930939358</v>
      </c>
    </row>
    <row r="27" spans="1:4" ht="16.5" thickTop="1" thickBot="1">
      <c r="A27" s="591" t="s">
        <v>696</v>
      </c>
      <c r="B27" s="592" t="s">
        <v>655</v>
      </c>
      <c r="C27" s="593" t="s">
        <v>697</v>
      </c>
      <c r="D27" s="594">
        <v>145339.84554033595</v>
      </c>
    </row>
    <row r="28" spans="1:4" ht="16.5" thickTop="1" thickBot="1">
      <c r="A28" s="591" t="s">
        <v>698</v>
      </c>
      <c r="B28" s="592" t="s">
        <v>655</v>
      </c>
      <c r="C28" s="593" t="s">
        <v>699</v>
      </c>
      <c r="D28" s="594">
        <v>162693.85694813728</v>
      </c>
    </row>
    <row r="29" spans="1:4" ht="16.5" customHeight="1" thickTop="1" thickBot="1">
      <c r="A29" s="591" t="s">
        <v>700</v>
      </c>
      <c r="B29" s="592" t="s">
        <v>655</v>
      </c>
      <c r="C29" s="593" t="s">
        <v>701</v>
      </c>
      <c r="D29" s="594">
        <f>$D$43+$D$64</f>
        <v>169276.73861440798</v>
      </c>
    </row>
    <row r="30" spans="1:4" ht="16.5" thickTop="1" thickBot="1">
      <c r="A30" s="591" t="s">
        <v>702</v>
      </c>
      <c r="B30" s="592" t="s">
        <v>655</v>
      </c>
      <c r="C30" s="593" t="s">
        <v>703</v>
      </c>
      <c r="D30" s="594">
        <v>160029.36542161196</v>
      </c>
    </row>
    <row r="31" spans="1:4" ht="16.5" thickTop="1" thickBot="1">
      <c r="A31" s="591" t="s">
        <v>704</v>
      </c>
      <c r="B31" s="592" t="s">
        <v>655</v>
      </c>
      <c r="C31" s="593" t="s">
        <v>705</v>
      </c>
      <c r="D31" s="594">
        <f>$D$64*10</f>
        <v>625904.94999999995</v>
      </c>
    </row>
    <row r="32" spans="1:4" ht="16.5" thickTop="1" thickBot="1">
      <c r="A32" s="591" t="s">
        <v>706</v>
      </c>
      <c r="B32" s="592" t="s">
        <v>655</v>
      </c>
      <c r="C32" s="593" t="s">
        <v>707</v>
      </c>
      <c r="D32" s="594">
        <f>$D$64*2</f>
        <v>125180.98999999999</v>
      </c>
    </row>
    <row r="33" spans="1:4" ht="16.5" thickTop="1" thickBot="1">
      <c r="A33" s="591" t="s">
        <v>708</v>
      </c>
      <c r="B33" s="592" t="s">
        <v>655</v>
      </c>
      <c r="C33" s="593" t="s">
        <v>709</v>
      </c>
      <c r="D33" s="594">
        <f>$D$64*3</f>
        <v>187771.48499999999</v>
      </c>
    </row>
    <row r="34" spans="1:4" ht="16.5" thickTop="1" thickBot="1">
      <c r="A34" s="591" t="s">
        <v>710</v>
      </c>
      <c r="B34" s="592" t="s">
        <v>655</v>
      </c>
      <c r="C34" s="593" t="s">
        <v>711</v>
      </c>
      <c r="D34" s="594">
        <f>$D$64*4</f>
        <v>250361.97999999998</v>
      </c>
    </row>
    <row r="35" spans="1:4" ht="16.5" thickTop="1" thickBot="1">
      <c r="A35" s="591" t="s">
        <v>712</v>
      </c>
      <c r="B35" s="592" t="s">
        <v>655</v>
      </c>
      <c r="C35" s="593" t="s">
        <v>713</v>
      </c>
      <c r="D35" s="594">
        <f>$D$64*5</f>
        <v>312952.47499999998</v>
      </c>
    </row>
    <row r="36" spans="1:4" ht="16.5" thickTop="1" thickBot="1">
      <c r="A36" s="591" t="s">
        <v>714</v>
      </c>
      <c r="B36" s="592" t="s">
        <v>655</v>
      </c>
      <c r="C36" s="593" t="s">
        <v>715</v>
      </c>
      <c r="D36" s="594">
        <f>$D$64*6</f>
        <v>375542.97</v>
      </c>
    </row>
    <row r="37" spans="1:4" ht="16.5" thickTop="1" thickBot="1">
      <c r="A37" s="591" t="s">
        <v>716</v>
      </c>
      <c r="B37" s="592" t="s">
        <v>655</v>
      </c>
      <c r="C37" s="593" t="s">
        <v>717</v>
      </c>
      <c r="D37" s="594">
        <f>$D$64*7</f>
        <v>438133.46499999997</v>
      </c>
    </row>
    <row r="38" spans="1:4" ht="16.5" thickTop="1" thickBot="1">
      <c r="A38" s="591" t="s">
        <v>718</v>
      </c>
      <c r="B38" s="592" t="s">
        <v>655</v>
      </c>
      <c r="C38" s="593" t="s">
        <v>719</v>
      </c>
      <c r="D38" s="594">
        <f>$D$64*8</f>
        <v>500723.95999999996</v>
      </c>
    </row>
    <row r="39" spans="1:4" ht="16.5" thickTop="1" thickBot="1">
      <c r="A39" s="591" t="s">
        <v>720</v>
      </c>
      <c r="B39" s="592" t="s">
        <v>655</v>
      </c>
      <c r="C39" s="593" t="s">
        <v>721</v>
      </c>
      <c r="D39" s="594">
        <f>$D$64*9</f>
        <v>563314.45499999996</v>
      </c>
    </row>
    <row r="40" spans="1:4" ht="16.5" thickTop="1" thickBot="1">
      <c r="A40" s="591" t="s">
        <v>722</v>
      </c>
      <c r="B40" s="592" t="s">
        <v>655</v>
      </c>
      <c r="C40" s="593" t="s">
        <v>723</v>
      </c>
      <c r="D40" s="594">
        <v>58677.433987924393</v>
      </c>
    </row>
    <row r="41" spans="1:4" ht="16.5" thickTop="1" thickBot="1">
      <c r="A41" s="591" t="s">
        <v>724</v>
      </c>
      <c r="B41" s="592" t="s">
        <v>655</v>
      </c>
      <c r="C41" s="593" t="s">
        <v>725</v>
      </c>
      <c r="D41" s="594">
        <v>117354.86797584879</v>
      </c>
    </row>
    <row r="42" spans="1:4" ht="16.5" thickTop="1" thickBot="1">
      <c r="A42" s="591" t="s">
        <v>726</v>
      </c>
      <c r="B42" s="592" t="s">
        <v>655</v>
      </c>
      <c r="C42" s="593" t="s">
        <v>727</v>
      </c>
      <c r="D42" s="594">
        <v>117354.86797584879</v>
      </c>
    </row>
    <row r="43" spans="1:4" ht="16.5" thickTop="1" thickBot="1">
      <c r="A43" s="591" t="s">
        <v>728</v>
      </c>
      <c r="B43" s="592" t="s">
        <v>655</v>
      </c>
      <c r="C43" s="593" t="s">
        <v>729</v>
      </c>
      <c r="D43" s="594">
        <v>106686.24361440798</v>
      </c>
    </row>
    <row r="44" spans="1:4" ht="17.25" customHeight="1" thickTop="1" thickBot="1">
      <c r="A44" s="591" t="s">
        <v>730</v>
      </c>
      <c r="B44" s="592" t="s">
        <v>655</v>
      </c>
      <c r="C44" s="593" t="s">
        <v>731</v>
      </c>
      <c r="D44" s="594">
        <v>266715.60903601995</v>
      </c>
    </row>
    <row r="45" spans="1:4" ht="16.5" thickTop="1" thickBot="1">
      <c r="A45" s="591" t="s">
        <v>732</v>
      </c>
      <c r="B45" s="592" t="s">
        <v>655</v>
      </c>
      <c r="C45" s="593" t="s">
        <v>733</v>
      </c>
      <c r="D45" s="594">
        <f>D43*2</f>
        <v>213372.48722881597</v>
      </c>
    </row>
    <row r="46" spans="1:4" ht="16.5" thickTop="1" thickBot="1">
      <c r="A46" s="591" t="s">
        <v>734</v>
      </c>
      <c r="B46" s="592" t="s">
        <v>655</v>
      </c>
      <c r="C46" s="593" t="s">
        <v>735</v>
      </c>
      <c r="D46" s="594">
        <f>D43*3</f>
        <v>320058.73084322398</v>
      </c>
    </row>
    <row r="47" spans="1:4" ht="16.5" thickTop="1" thickBot="1">
      <c r="A47" s="591" t="s">
        <v>736</v>
      </c>
      <c r="B47" s="592" t="s">
        <v>655</v>
      </c>
      <c r="C47" s="593" t="s">
        <v>737</v>
      </c>
      <c r="D47" s="594">
        <f>D43+(3*D8)</f>
        <v>282718.54557818116</v>
      </c>
    </row>
    <row r="48" spans="1:4" ht="16.5" thickTop="1" thickBot="1">
      <c r="A48" s="591" t="s">
        <v>738</v>
      </c>
      <c r="B48" s="592" t="s">
        <v>655</v>
      </c>
      <c r="C48" s="593" t="s">
        <v>739</v>
      </c>
      <c r="D48" s="594">
        <v>117354.86797584879</v>
      </c>
    </row>
    <row r="49" spans="1:4" ht="16.5" thickTop="1" thickBot="1">
      <c r="A49" s="591" t="s">
        <v>740</v>
      </c>
      <c r="B49" s="592" t="s">
        <v>655</v>
      </c>
      <c r="C49" s="593" t="s">
        <v>741</v>
      </c>
      <c r="D49" s="594">
        <v>128023.49233728957</v>
      </c>
    </row>
    <row r="50" spans="1:4" ht="16.5" thickTop="1" thickBot="1">
      <c r="A50" s="591" t="s">
        <v>742</v>
      </c>
      <c r="B50" s="592" t="s">
        <v>655</v>
      </c>
      <c r="C50" s="593" t="s">
        <v>743</v>
      </c>
      <c r="D50" s="594">
        <v>133357.80451800997</v>
      </c>
    </row>
    <row r="51" spans="1:4" ht="16.5" thickTop="1" thickBot="1">
      <c r="A51" s="591" t="s">
        <v>744</v>
      </c>
      <c r="B51" s="592" t="s">
        <v>655</v>
      </c>
      <c r="C51" s="593" t="s">
        <v>745</v>
      </c>
      <c r="D51" s="594">
        <f>$D$6*1.85</f>
        <v>62590.494999999995</v>
      </c>
    </row>
    <row r="52" spans="1:4" ht="16.5" thickTop="1" thickBot="1">
      <c r="A52" s="591" t="s">
        <v>746</v>
      </c>
      <c r="B52" s="592" t="s">
        <v>655</v>
      </c>
      <c r="C52" s="593" t="s">
        <v>747</v>
      </c>
      <c r="D52" s="594">
        <f>D51*2</f>
        <v>125180.98999999999</v>
      </c>
    </row>
    <row r="53" spans="1:4" ht="16.5" thickTop="1" thickBot="1">
      <c r="A53" s="591" t="s">
        <v>748</v>
      </c>
      <c r="B53" s="592" t="s">
        <v>655</v>
      </c>
      <c r="C53" s="593" t="s">
        <v>749</v>
      </c>
      <c r="D53" s="594">
        <v>106686.24361440798</v>
      </c>
    </row>
    <row r="54" spans="1:4" ht="16.5" thickTop="1" thickBot="1">
      <c r="A54" s="591" t="s">
        <v>750</v>
      </c>
      <c r="B54" s="592" t="s">
        <v>655</v>
      </c>
      <c r="C54" s="593" t="s">
        <v>751</v>
      </c>
      <c r="D54" s="594">
        <v>213372.48722881597</v>
      </c>
    </row>
    <row r="55" spans="1:4" ht="46.5" thickTop="1" thickBot="1">
      <c r="A55" s="591" t="s">
        <v>752</v>
      </c>
      <c r="B55" s="592" t="s">
        <v>655</v>
      </c>
      <c r="C55" s="593" t="s">
        <v>753</v>
      </c>
      <c r="D55" s="595">
        <v>800146.82710805978</v>
      </c>
    </row>
    <row r="56" spans="1:4" ht="16.5" thickTop="1" thickBot="1">
      <c r="A56" s="591" t="s">
        <v>754</v>
      </c>
      <c r="B56" s="592" t="s">
        <v>655</v>
      </c>
      <c r="C56" s="593" t="s">
        <v>755</v>
      </c>
      <c r="D56" s="594">
        <v>80014.682710805981</v>
      </c>
    </row>
    <row r="57" spans="1:4" ht="16.5" thickTop="1" thickBot="1">
      <c r="A57" s="591" t="s">
        <v>756</v>
      </c>
      <c r="B57" s="592" t="s">
        <v>655</v>
      </c>
      <c r="C57" s="593" t="s">
        <v>757</v>
      </c>
      <c r="D57" s="594">
        <v>160029.36542161196</v>
      </c>
    </row>
    <row r="58" spans="1:4" ht="16.5" thickTop="1" thickBot="1">
      <c r="A58" s="591" t="s">
        <v>758</v>
      </c>
      <c r="B58" s="592" t="s">
        <v>655</v>
      </c>
      <c r="C58" s="593" t="s">
        <v>759</v>
      </c>
      <c r="D58" s="594">
        <v>106686.24361440798</v>
      </c>
    </row>
    <row r="59" spans="1:4" ht="16.5" thickTop="1" thickBot="1">
      <c r="A59" s="591" t="s">
        <v>760</v>
      </c>
      <c r="B59" s="592" t="s">
        <v>655</v>
      </c>
      <c r="C59" s="593" t="s">
        <v>761</v>
      </c>
      <c r="D59" s="594">
        <v>213372.48722881597</v>
      </c>
    </row>
    <row r="60" spans="1:4" ht="16.5" thickTop="1" thickBot="1">
      <c r="A60" s="591" t="s">
        <v>762</v>
      </c>
      <c r="B60" s="592" t="s">
        <v>655</v>
      </c>
      <c r="C60" s="593" t="s">
        <v>763</v>
      </c>
      <c r="D60" s="594">
        <v>133357.80451800997</v>
      </c>
    </row>
    <row r="61" spans="1:4" ht="16.5" thickTop="1" thickBot="1">
      <c r="A61" s="591" t="s">
        <v>764</v>
      </c>
      <c r="B61" s="592" t="s">
        <v>655</v>
      </c>
      <c r="C61" s="593" t="s">
        <v>765</v>
      </c>
      <c r="D61" s="594">
        <v>160029.36542161196</v>
      </c>
    </row>
    <row r="62" spans="1:4" ht="16.5" thickTop="1" thickBot="1">
      <c r="A62" s="591" t="s">
        <v>766</v>
      </c>
      <c r="B62" s="592" t="s">
        <v>655</v>
      </c>
      <c r="C62" s="593" t="s">
        <v>765</v>
      </c>
      <c r="D62" s="594">
        <v>160029.36542161196</v>
      </c>
    </row>
    <row r="63" spans="1:4" ht="16.5" thickTop="1" thickBot="1">
      <c r="A63" s="591" t="s">
        <v>767</v>
      </c>
      <c r="B63" s="592" t="s">
        <v>655</v>
      </c>
      <c r="C63" s="593" t="s">
        <v>768</v>
      </c>
      <c r="D63" s="594">
        <v>160029.36542161196</v>
      </c>
    </row>
    <row r="64" spans="1:4" ht="17.25" customHeight="1" thickTop="1" thickBot="1">
      <c r="A64" s="591" t="s">
        <v>769</v>
      </c>
      <c r="B64" s="592" t="s">
        <v>655</v>
      </c>
      <c r="C64" s="593" t="s">
        <v>770</v>
      </c>
      <c r="D64" s="594">
        <f>$D$6*1.85</f>
        <v>62590.494999999995</v>
      </c>
    </row>
    <row r="65" spans="1:4" ht="16.5" thickTop="1" thickBot="1">
      <c r="A65" s="591" t="s">
        <v>771</v>
      </c>
      <c r="B65" s="592" t="s">
        <v>680</v>
      </c>
      <c r="C65" s="593" t="s">
        <v>772</v>
      </c>
      <c r="D65" s="594">
        <v>533431.21807203989</v>
      </c>
    </row>
    <row r="66" spans="1:4" ht="16.5" thickTop="1" thickBot="1">
      <c r="A66" s="591" t="s">
        <v>773</v>
      </c>
      <c r="B66" s="592" t="s">
        <v>680</v>
      </c>
      <c r="C66" s="593" t="s">
        <v>774</v>
      </c>
      <c r="D66" s="594">
        <v>266715.60903601995</v>
      </c>
    </row>
    <row r="67" spans="1:4" ht="16.5" thickTop="1" thickBot="1">
      <c r="A67" s="591" t="s">
        <v>775</v>
      </c>
      <c r="B67" s="592" t="s">
        <v>655</v>
      </c>
      <c r="C67" s="593" t="s">
        <v>776</v>
      </c>
      <c r="D67" s="594">
        <f>$D$6*1.85</f>
        <v>62590.494999999995</v>
      </c>
    </row>
    <row r="68" spans="1:4" ht="15.75" thickTop="1">
      <c r="A68" s="3"/>
      <c r="B68" s="4"/>
      <c r="C68" s="5"/>
      <c r="D68" s="162"/>
    </row>
    <row r="69" spans="1:4">
      <c r="A69" s="3"/>
      <c r="B69" s="4"/>
      <c r="C69" s="5"/>
      <c r="D69" s="16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F155"/>
  <sheetViews>
    <sheetView showGridLines="0" zoomScale="80" zoomScaleNormal="80" workbookViewId="0">
      <pane xSplit="4" ySplit="3" topLeftCell="E4" activePane="bottomRight" state="frozen"/>
      <selection pane="topRight" activeCell="D20" sqref="D20"/>
      <selection pane="bottomLeft" activeCell="D20" sqref="D20"/>
      <selection pane="bottomRight" sqref="A1:D2"/>
    </sheetView>
  </sheetViews>
  <sheetFormatPr baseColWidth="10" defaultColWidth="11.42578125" defaultRowHeight="15"/>
  <cols>
    <col min="1" max="1" width="11.5703125" customWidth="1"/>
    <col min="2" max="2" width="9.140625" style="6" customWidth="1"/>
    <col min="3" max="3" width="89.7109375" style="7" customWidth="1"/>
    <col min="4" max="4" width="18.7109375" style="161" customWidth="1"/>
  </cols>
  <sheetData>
    <row r="1" spans="1:6" ht="15.75" customHeight="1" thickTop="1">
      <c r="A1" s="613" t="s">
        <v>652</v>
      </c>
      <c r="B1" s="614"/>
      <c r="C1" s="614"/>
      <c r="D1" s="615"/>
    </row>
    <row r="2" spans="1:6" ht="89.25" customHeight="1" thickBot="1">
      <c r="A2" s="616"/>
      <c r="B2" s="617"/>
      <c r="C2" s="617"/>
      <c r="D2" s="618"/>
    </row>
    <row r="3" spans="1:6" ht="35.25" customHeight="1" thickTop="1" thickBot="1">
      <c r="A3" s="610" t="s">
        <v>777</v>
      </c>
      <c r="B3" s="611"/>
      <c r="C3" s="611"/>
      <c r="D3" s="612"/>
    </row>
    <row r="4" spans="1:6" ht="16.5" customHeight="1" thickTop="1" thickBot="1">
      <c r="A4" s="8"/>
      <c r="B4" s="8"/>
      <c r="C4" s="9"/>
      <c r="D4" s="163"/>
    </row>
    <row r="5" spans="1:6" ht="16.5" thickTop="1" thickBot="1">
      <c r="A5" s="8"/>
      <c r="B5" s="8"/>
      <c r="C5" s="9"/>
      <c r="D5" s="163"/>
    </row>
    <row r="6" spans="1:6" ht="16.5" thickTop="1" thickBot="1">
      <c r="A6" s="10"/>
      <c r="B6" s="8"/>
      <c r="C6" s="11" t="s">
        <v>778</v>
      </c>
      <c r="D6" s="164" t="s">
        <v>779</v>
      </c>
    </row>
    <row r="7" spans="1:6" ht="30" customHeight="1" thickTop="1" thickBot="1">
      <c r="A7" s="10" t="s">
        <v>780</v>
      </c>
      <c r="B7" s="8" t="s">
        <v>680</v>
      </c>
      <c r="C7" s="11" t="s">
        <v>781</v>
      </c>
      <c r="D7" s="581">
        <v>77281.844772129494</v>
      </c>
      <c r="E7" s="103"/>
      <c r="F7" s="103"/>
    </row>
    <row r="8" spans="1:6" ht="30" customHeight="1" thickTop="1" thickBot="1">
      <c r="A8" s="10" t="s">
        <v>782</v>
      </c>
      <c r="B8" s="8" t="s">
        <v>783</v>
      </c>
      <c r="C8" s="11" t="s">
        <v>784</v>
      </c>
      <c r="D8" s="581">
        <v>3486.5789413194711</v>
      </c>
      <c r="E8" s="103"/>
      <c r="F8" s="103"/>
    </row>
    <row r="9" spans="1:6" ht="30" customHeight="1" thickTop="1" thickBot="1">
      <c r="A9" s="10" t="s">
        <v>785</v>
      </c>
      <c r="B9" s="8" t="s">
        <v>783</v>
      </c>
      <c r="C9" s="11" t="s">
        <v>786</v>
      </c>
      <c r="D9" s="581">
        <v>166333.3645619271</v>
      </c>
      <c r="E9" s="103"/>
      <c r="F9" s="103"/>
    </row>
    <row r="10" spans="1:6" ht="30" customHeight="1" thickTop="1" thickBot="1">
      <c r="A10" s="10" t="s">
        <v>787</v>
      </c>
      <c r="B10" s="8" t="s">
        <v>783</v>
      </c>
      <c r="C10" s="11" t="s">
        <v>788</v>
      </c>
      <c r="D10" s="581">
        <v>60513.109885747668</v>
      </c>
      <c r="E10" s="103"/>
      <c r="F10" s="103"/>
    </row>
    <row r="11" spans="1:6" ht="30" customHeight="1" thickTop="1" thickBot="1">
      <c r="A11" s="10" t="s">
        <v>789</v>
      </c>
      <c r="B11" s="8" t="s">
        <v>783</v>
      </c>
      <c r="C11" s="11" t="s">
        <v>790</v>
      </c>
      <c r="D11" s="581">
        <v>70855.274814639211</v>
      </c>
      <c r="E11" s="103"/>
      <c r="F11" s="103"/>
    </row>
    <row r="12" spans="1:6" ht="30" customHeight="1" thickTop="1" thickBot="1">
      <c r="A12" s="10" t="s">
        <v>791</v>
      </c>
      <c r="B12" s="8" t="s">
        <v>783</v>
      </c>
      <c r="C12" s="11" t="s">
        <v>792</v>
      </c>
      <c r="D12" s="581">
        <v>65063.384998660382</v>
      </c>
      <c r="E12" s="103"/>
      <c r="F12" s="103"/>
    </row>
    <row r="13" spans="1:6" ht="30" customHeight="1" thickTop="1" thickBot="1">
      <c r="A13" s="10" t="s">
        <v>793</v>
      </c>
      <c r="B13" s="8" t="s">
        <v>783</v>
      </c>
      <c r="C13" s="11" t="s">
        <v>794</v>
      </c>
      <c r="D13" s="581">
        <v>541125.51409466867</v>
      </c>
      <c r="E13" s="103"/>
      <c r="F13" s="103"/>
    </row>
    <row r="14" spans="1:6" ht="30" customHeight="1" thickTop="1" thickBot="1">
      <c r="A14" s="10" t="s">
        <v>795</v>
      </c>
      <c r="B14" s="8" t="s">
        <v>783</v>
      </c>
      <c r="C14" s="11" t="s">
        <v>796</v>
      </c>
      <c r="D14" s="581">
        <v>260617.70073157432</v>
      </c>
      <c r="E14" s="103"/>
      <c r="F14" s="103"/>
    </row>
    <row r="15" spans="1:6" ht="30" customHeight="1" thickTop="1" thickBot="1">
      <c r="A15" s="10" t="s">
        <v>797</v>
      </c>
      <c r="B15" s="8" t="s">
        <v>783</v>
      </c>
      <c r="C15" s="11" t="s">
        <v>798</v>
      </c>
      <c r="D15" s="581">
        <v>233669.80619854707</v>
      </c>
      <c r="E15" s="103"/>
      <c r="F15" s="103"/>
    </row>
    <row r="16" spans="1:6" ht="30" customHeight="1" thickTop="1" thickBot="1">
      <c r="A16" s="10" t="s">
        <v>799</v>
      </c>
      <c r="B16" s="8" t="s">
        <v>783</v>
      </c>
      <c r="C16" s="11" t="s">
        <v>800</v>
      </c>
      <c r="D16" s="581">
        <v>182912.73586510387</v>
      </c>
      <c r="E16" s="103"/>
      <c r="F16" s="103"/>
    </row>
    <row r="17" spans="1:6" ht="30" customHeight="1" thickTop="1" thickBot="1">
      <c r="A17" s="10" t="s">
        <v>801</v>
      </c>
      <c r="B17" s="8" t="s">
        <v>783</v>
      </c>
      <c r="C17" s="11" t="s">
        <v>802</v>
      </c>
      <c r="D17" s="581">
        <v>53437.986996767548</v>
      </c>
      <c r="E17" s="103"/>
      <c r="F17" s="103"/>
    </row>
    <row r="18" spans="1:6" ht="30" customHeight="1" thickTop="1" thickBot="1">
      <c r="A18" s="10" t="s">
        <v>803</v>
      </c>
      <c r="B18" s="8" t="s">
        <v>783</v>
      </c>
      <c r="C18" s="11" t="s">
        <v>804</v>
      </c>
      <c r="D18" s="581">
        <v>62552.410012571345</v>
      </c>
      <c r="E18" s="103"/>
      <c r="F18" s="103"/>
    </row>
    <row r="19" spans="1:6" ht="30" customHeight="1" thickTop="1" thickBot="1">
      <c r="A19" s="10" t="s">
        <v>805</v>
      </c>
      <c r="B19" s="8" t="s">
        <v>783</v>
      </c>
      <c r="C19" s="11" t="s">
        <v>806</v>
      </c>
      <c r="D19" s="581">
        <v>226216.64978265576</v>
      </c>
      <c r="E19" s="103"/>
      <c r="F19" s="103"/>
    </row>
    <row r="20" spans="1:6" ht="30" customHeight="1" thickTop="1" thickBot="1">
      <c r="A20" s="10" t="s">
        <v>807</v>
      </c>
      <c r="B20" s="8" t="s">
        <v>783</v>
      </c>
      <c r="C20" s="11" t="s">
        <v>808</v>
      </c>
      <c r="D20" s="581">
        <v>62666.860529893092</v>
      </c>
      <c r="E20" s="103"/>
      <c r="F20" s="103"/>
    </row>
    <row r="21" spans="1:6" ht="30" customHeight="1" thickTop="1" thickBot="1">
      <c r="A21" s="10" t="s">
        <v>809</v>
      </c>
      <c r="B21" s="8" t="s">
        <v>783</v>
      </c>
      <c r="C21" s="11" t="s">
        <v>810</v>
      </c>
      <c r="D21" s="581">
        <v>172965.94545059651</v>
      </c>
      <c r="E21" s="103"/>
      <c r="F21" s="103"/>
    </row>
    <row r="22" spans="1:6" ht="30" customHeight="1" thickTop="1" thickBot="1">
      <c r="A22" s="10" t="s">
        <v>811</v>
      </c>
      <c r="B22" s="8" t="s">
        <v>783</v>
      </c>
      <c r="C22" s="11" t="s">
        <v>812</v>
      </c>
      <c r="D22" s="581">
        <v>50108.517401953366</v>
      </c>
      <c r="E22" s="103"/>
      <c r="F22" s="103"/>
    </row>
    <row r="23" spans="1:6" ht="30" customHeight="1" thickTop="1" thickBot="1">
      <c r="A23" s="10" t="s">
        <v>813</v>
      </c>
      <c r="B23" s="8" t="s">
        <v>32</v>
      </c>
      <c r="C23" s="11" t="s">
        <v>814</v>
      </c>
      <c r="D23" s="581">
        <v>43238.018165154521</v>
      </c>
      <c r="E23" s="103"/>
      <c r="F23" s="103"/>
    </row>
    <row r="24" spans="1:6" ht="30" customHeight="1" thickTop="1" thickBot="1">
      <c r="A24" s="10" t="s">
        <v>815</v>
      </c>
      <c r="B24" s="8" t="s">
        <v>35</v>
      </c>
      <c r="C24" s="11" t="s">
        <v>816</v>
      </c>
      <c r="D24" s="581">
        <v>30967.535429266441</v>
      </c>
      <c r="E24" s="103"/>
      <c r="F24" s="103"/>
    </row>
    <row r="25" spans="1:6" ht="30" customHeight="1" thickTop="1" thickBot="1">
      <c r="A25" s="10" t="s">
        <v>817</v>
      </c>
      <c r="B25" s="8" t="s">
        <v>783</v>
      </c>
      <c r="C25" s="11" t="s">
        <v>818</v>
      </c>
      <c r="D25" s="581">
        <v>165172.90568023457</v>
      </c>
      <c r="E25" s="103"/>
      <c r="F25" s="103"/>
    </row>
    <row r="26" spans="1:6" ht="30" customHeight="1" thickTop="1" thickBot="1">
      <c r="A26" s="10" t="s">
        <v>819</v>
      </c>
      <c r="B26" s="8" t="s">
        <v>783</v>
      </c>
      <c r="C26" s="11" t="s">
        <v>820</v>
      </c>
      <c r="D26" s="581">
        <v>179187.89175590553</v>
      </c>
      <c r="E26" s="103"/>
      <c r="F26" s="103"/>
    </row>
    <row r="27" spans="1:6" ht="30" customHeight="1" thickTop="1" thickBot="1">
      <c r="A27" s="10" t="s">
        <v>821</v>
      </c>
      <c r="B27" s="8" t="s">
        <v>783</v>
      </c>
      <c r="C27" s="11" t="s">
        <v>822</v>
      </c>
      <c r="D27" s="581">
        <v>83514.195669922279</v>
      </c>
      <c r="E27" s="103"/>
      <c r="F27" s="103"/>
    </row>
    <row r="28" spans="1:6" ht="30" customHeight="1" thickTop="1" thickBot="1">
      <c r="A28" s="10" t="s">
        <v>823</v>
      </c>
      <c r="B28" s="8" t="s">
        <v>783</v>
      </c>
      <c r="C28" s="11" t="s">
        <v>824</v>
      </c>
      <c r="D28" s="581">
        <v>119219.28887680972</v>
      </c>
      <c r="E28" s="103"/>
      <c r="F28" s="103"/>
    </row>
    <row r="29" spans="1:6" ht="30" customHeight="1" thickTop="1" thickBot="1">
      <c r="A29" s="10" t="s">
        <v>825</v>
      </c>
      <c r="B29" s="8" t="s">
        <v>783</v>
      </c>
      <c r="C29" s="11" t="s">
        <v>826</v>
      </c>
      <c r="D29" s="581">
        <v>1734.0987472990507</v>
      </c>
      <c r="E29" s="103"/>
      <c r="F29" s="103"/>
    </row>
    <row r="30" spans="1:6" ht="30" customHeight="1" thickTop="1" thickBot="1">
      <c r="A30" s="10" t="s">
        <v>827</v>
      </c>
      <c r="B30" s="8" t="s">
        <v>783</v>
      </c>
      <c r="C30" s="11" t="s">
        <v>828</v>
      </c>
      <c r="D30" s="581">
        <v>144363.72071264597</v>
      </c>
      <c r="E30" s="103"/>
      <c r="F30" s="103"/>
    </row>
    <row r="31" spans="1:6" ht="30" customHeight="1" thickTop="1" thickBot="1">
      <c r="A31" s="10" t="s">
        <v>829</v>
      </c>
      <c r="B31" s="8" t="s">
        <v>783</v>
      </c>
      <c r="C31" s="11" t="s">
        <v>830</v>
      </c>
      <c r="D31" s="581">
        <v>15478.565418391327</v>
      </c>
      <c r="E31" s="103"/>
      <c r="F31" s="103"/>
    </row>
    <row r="32" spans="1:6" ht="30" customHeight="1" thickTop="1" thickBot="1">
      <c r="A32" s="10" t="s">
        <v>831</v>
      </c>
      <c r="B32" s="8" t="s">
        <v>783</v>
      </c>
      <c r="C32" s="11" t="s">
        <v>832</v>
      </c>
      <c r="D32" s="581">
        <v>32191.809144859577</v>
      </c>
      <c r="E32" s="103"/>
      <c r="F32" s="103"/>
    </row>
    <row r="33" spans="1:6" ht="30" customHeight="1" thickTop="1" thickBot="1">
      <c r="A33" s="10" t="s">
        <v>833</v>
      </c>
      <c r="B33" s="8" t="s">
        <v>783</v>
      </c>
      <c r="C33" s="11" t="s">
        <v>834</v>
      </c>
      <c r="D33" s="581">
        <v>15478.565418391327</v>
      </c>
      <c r="E33" s="103"/>
      <c r="F33" s="103"/>
    </row>
    <row r="34" spans="1:6" ht="30" customHeight="1" thickTop="1" thickBot="1">
      <c r="A34" s="10" t="s">
        <v>835</v>
      </c>
      <c r="B34" s="8" t="s">
        <v>783</v>
      </c>
      <c r="C34" s="11" t="s">
        <v>836</v>
      </c>
      <c r="D34" s="581">
        <v>8646.2163540330657</v>
      </c>
      <c r="E34" s="103"/>
      <c r="F34" s="103"/>
    </row>
    <row r="35" spans="1:6" ht="30" customHeight="1" thickTop="1" thickBot="1">
      <c r="A35" s="10" t="s">
        <v>837</v>
      </c>
      <c r="B35" s="8" t="s">
        <v>783</v>
      </c>
      <c r="C35" s="11" t="s">
        <v>838</v>
      </c>
      <c r="D35" s="581">
        <v>154785.65418391326</v>
      </c>
      <c r="E35" s="103"/>
      <c r="F35" s="103"/>
    </row>
    <row r="36" spans="1:6" ht="30" customHeight="1" thickTop="1" thickBot="1">
      <c r="A36" s="10" t="s">
        <v>839</v>
      </c>
      <c r="B36" s="8" t="s">
        <v>783</v>
      </c>
      <c r="C36" s="11" t="s">
        <v>840</v>
      </c>
      <c r="D36" s="581">
        <v>101600.84560425137</v>
      </c>
      <c r="E36" s="103"/>
      <c r="F36" s="103"/>
    </row>
    <row r="37" spans="1:6" ht="30" customHeight="1" thickTop="1" thickBot="1">
      <c r="A37" s="10" t="s">
        <v>841</v>
      </c>
      <c r="B37" s="8" t="s">
        <v>783</v>
      </c>
      <c r="C37" s="11" t="s">
        <v>842</v>
      </c>
      <c r="D37" s="581">
        <v>98895.651558464859</v>
      </c>
      <c r="E37" s="103"/>
      <c r="F37" s="103"/>
    </row>
    <row r="38" spans="1:6" ht="30" customHeight="1" thickTop="1" thickBot="1">
      <c r="A38" s="10" t="s">
        <v>843</v>
      </c>
      <c r="B38" s="8" t="s">
        <v>783</v>
      </c>
      <c r="C38" s="11" t="s">
        <v>844</v>
      </c>
      <c r="D38" s="581">
        <v>100726.85983561265</v>
      </c>
      <c r="E38" s="103"/>
      <c r="F38" s="103"/>
    </row>
    <row r="39" spans="1:6" ht="30" customHeight="1" thickTop="1" thickBot="1">
      <c r="A39" s="10" t="s">
        <v>845</v>
      </c>
      <c r="B39" s="8" t="s">
        <v>783</v>
      </c>
      <c r="C39" s="11" t="s">
        <v>846</v>
      </c>
      <c r="D39" s="581">
        <v>74358.154284183285</v>
      </c>
      <c r="E39" s="103"/>
      <c r="F39" s="103"/>
    </row>
    <row r="40" spans="1:6" ht="30" customHeight="1" thickTop="1" thickBot="1">
      <c r="A40" s="10" t="s">
        <v>847</v>
      </c>
      <c r="B40" s="8" t="s">
        <v>783</v>
      </c>
      <c r="C40" s="11" t="s">
        <v>848</v>
      </c>
      <c r="D40" s="581">
        <v>93467.922479418819</v>
      </c>
      <c r="E40" s="103"/>
      <c r="F40" s="103"/>
    </row>
    <row r="41" spans="1:6" ht="30" customHeight="1" thickTop="1" thickBot="1">
      <c r="A41" s="10" t="s">
        <v>849</v>
      </c>
      <c r="B41" s="8" t="s">
        <v>783</v>
      </c>
      <c r="C41" s="11" t="s">
        <v>850</v>
      </c>
      <c r="D41" s="581">
        <v>81814.778897569209</v>
      </c>
      <c r="E41" s="103"/>
      <c r="F41" s="103"/>
    </row>
    <row r="42" spans="1:6" ht="30" customHeight="1" thickTop="1" thickBot="1">
      <c r="A42" s="10" t="s">
        <v>851</v>
      </c>
      <c r="B42" s="8" t="s">
        <v>783</v>
      </c>
      <c r="C42" s="11" t="s">
        <v>852</v>
      </c>
      <c r="D42" s="581">
        <v>119652.81356363448</v>
      </c>
      <c r="E42" s="103"/>
      <c r="F42" s="103"/>
    </row>
    <row r="43" spans="1:6" ht="30" customHeight="1" thickTop="1" thickBot="1">
      <c r="A43" s="10" t="s">
        <v>853</v>
      </c>
      <c r="B43" s="8" t="s">
        <v>783</v>
      </c>
      <c r="C43" s="11" t="s">
        <v>854</v>
      </c>
      <c r="D43" s="581">
        <v>15482.033615885925</v>
      </c>
      <c r="E43" s="103"/>
      <c r="F43" s="103"/>
    </row>
    <row r="44" spans="1:6" ht="30" customHeight="1" thickTop="1" thickBot="1">
      <c r="A44" s="10" t="s">
        <v>855</v>
      </c>
      <c r="B44" s="8" t="s">
        <v>783</v>
      </c>
      <c r="C44" s="11" t="s">
        <v>856</v>
      </c>
      <c r="D44" s="581">
        <v>24866.976036268385</v>
      </c>
      <c r="E44" s="103"/>
      <c r="F44" s="103"/>
    </row>
    <row r="45" spans="1:6" ht="30" customHeight="1" thickTop="1" thickBot="1">
      <c r="A45" s="10" t="s">
        <v>857</v>
      </c>
      <c r="B45" s="8" t="s">
        <v>783</v>
      </c>
      <c r="C45" s="11" t="s">
        <v>858</v>
      </c>
      <c r="D45" s="581">
        <v>4213.859955936693</v>
      </c>
      <c r="E45" s="103"/>
      <c r="F45" s="103"/>
    </row>
    <row r="46" spans="1:6" ht="30" customHeight="1" thickTop="1" thickBot="1">
      <c r="A46" s="10" t="s">
        <v>859</v>
      </c>
      <c r="B46" s="8" t="s">
        <v>783</v>
      </c>
      <c r="C46" s="11" t="s">
        <v>860</v>
      </c>
      <c r="D46" s="581">
        <v>4213.859955936693</v>
      </c>
      <c r="E46" s="103"/>
      <c r="F46" s="103"/>
    </row>
    <row r="47" spans="1:6" ht="30" customHeight="1" thickTop="1" thickBot="1">
      <c r="A47" s="10" t="s">
        <v>861</v>
      </c>
      <c r="B47" s="8" t="s">
        <v>783</v>
      </c>
      <c r="C47" s="11" t="s">
        <v>862</v>
      </c>
      <c r="D47" s="581">
        <v>4848.5400974481463</v>
      </c>
      <c r="E47" s="103"/>
      <c r="F47" s="103"/>
    </row>
    <row r="48" spans="1:6" ht="30" customHeight="1" thickTop="1" thickBot="1">
      <c r="A48" s="10" t="s">
        <v>863</v>
      </c>
      <c r="B48" s="8" t="s">
        <v>783</v>
      </c>
      <c r="C48" s="11" t="s">
        <v>864</v>
      </c>
      <c r="D48" s="581">
        <v>5885.5311483329788</v>
      </c>
      <c r="E48" s="103"/>
      <c r="F48" s="103"/>
    </row>
    <row r="49" spans="1:6" ht="30" customHeight="1" thickTop="1" thickBot="1">
      <c r="A49" s="10" t="s">
        <v>865</v>
      </c>
      <c r="B49" s="8" t="s">
        <v>783</v>
      </c>
      <c r="C49" s="11" t="s">
        <v>866</v>
      </c>
      <c r="D49" s="581">
        <v>118907.15110229589</v>
      </c>
      <c r="E49" s="103"/>
      <c r="F49" s="103"/>
    </row>
    <row r="50" spans="1:6" ht="30" customHeight="1" thickTop="1" thickBot="1">
      <c r="A50" s="10" t="s">
        <v>867</v>
      </c>
      <c r="B50" s="8" t="s">
        <v>783</v>
      </c>
      <c r="C50" s="11" t="s">
        <v>868</v>
      </c>
      <c r="D50" s="581">
        <v>73335.036023276843</v>
      </c>
      <c r="E50" s="103"/>
      <c r="F50" s="103"/>
    </row>
    <row r="51" spans="1:6" ht="30" customHeight="1" thickTop="1" thickBot="1">
      <c r="A51" s="10" t="s">
        <v>869</v>
      </c>
      <c r="B51" s="8" t="s">
        <v>783</v>
      </c>
      <c r="C51" s="11" t="s">
        <v>870</v>
      </c>
      <c r="D51" s="581">
        <v>48651.874454222161</v>
      </c>
      <c r="E51" s="103"/>
      <c r="F51" s="103"/>
    </row>
    <row r="52" spans="1:6" ht="30" customHeight="1" thickTop="1" thickBot="1">
      <c r="A52" s="10" t="s">
        <v>871</v>
      </c>
      <c r="B52" s="8" t="s">
        <v>680</v>
      </c>
      <c r="C52" s="11" t="s">
        <v>872</v>
      </c>
      <c r="D52" s="581">
        <v>194878.01722146731</v>
      </c>
      <c r="E52" s="103"/>
      <c r="F52" s="103"/>
    </row>
    <row r="53" spans="1:6" ht="30" customHeight="1" thickTop="1" thickBot="1">
      <c r="A53" s="10" t="s">
        <v>873</v>
      </c>
      <c r="B53" s="8" t="s">
        <v>783</v>
      </c>
      <c r="C53" s="11" t="s">
        <v>874</v>
      </c>
      <c r="D53" s="581">
        <v>4532.9341254397186</v>
      </c>
      <c r="E53" s="103"/>
      <c r="F53" s="103"/>
    </row>
    <row r="54" spans="1:6" ht="30" customHeight="1" thickTop="1" thickBot="1">
      <c r="A54" s="10" t="s">
        <v>875</v>
      </c>
      <c r="B54" s="8" t="s">
        <v>783</v>
      </c>
      <c r="C54" s="11" t="s">
        <v>876</v>
      </c>
      <c r="D54" s="581">
        <v>18936.358320505627</v>
      </c>
      <c r="E54" s="103"/>
      <c r="F54" s="103"/>
    </row>
    <row r="55" spans="1:6" ht="30" customHeight="1" thickTop="1" thickBot="1">
      <c r="A55" s="10" t="s">
        <v>877</v>
      </c>
      <c r="B55" s="8" t="s">
        <v>783</v>
      </c>
      <c r="C55" s="11" t="s">
        <v>878</v>
      </c>
      <c r="D55" s="581">
        <v>183953.19511348329</v>
      </c>
      <c r="E55" s="103"/>
      <c r="F55" s="103"/>
    </row>
    <row r="56" spans="1:6" ht="30" customHeight="1" thickTop="1" thickBot="1">
      <c r="A56" s="10" t="s">
        <v>879</v>
      </c>
      <c r="B56" s="8" t="s">
        <v>783</v>
      </c>
      <c r="C56" s="11" t="s">
        <v>880</v>
      </c>
      <c r="D56" s="581">
        <v>9104.0184233200143</v>
      </c>
      <c r="E56" s="103"/>
      <c r="F56" s="103"/>
    </row>
    <row r="57" spans="1:6" ht="30" customHeight="1" thickTop="1" thickBot="1">
      <c r="A57" s="10" t="s">
        <v>881</v>
      </c>
      <c r="B57" s="8" t="s">
        <v>783</v>
      </c>
      <c r="C57" s="11" t="s">
        <v>882</v>
      </c>
      <c r="D57" s="581">
        <v>97629.759472936552</v>
      </c>
      <c r="E57" s="103"/>
      <c r="F57" s="103"/>
    </row>
    <row r="58" spans="1:6" ht="30" customHeight="1" thickTop="1" thickBot="1">
      <c r="A58" s="10" t="s">
        <v>883</v>
      </c>
      <c r="B58" s="8" t="s">
        <v>783</v>
      </c>
      <c r="C58" s="11" t="s">
        <v>884</v>
      </c>
      <c r="D58" s="581">
        <v>44063.449168868872</v>
      </c>
      <c r="E58" s="103"/>
      <c r="F58" s="103"/>
    </row>
    <row r="59" spans="1:6" ht="30" customHeight="1" thickTop="1" thickBot="1">
      <c r="A59" s="10" t="s">
        <v>885</v>
      </c>
      <c r="B59" s="8" t="s">
        <v>783</v>
      </c>
      <c r="C59" s="11" t="s">
        <v>886</v>
      </c>
      <c r="D59" s="581">
        <v>11202.277907551867</v>
      </c>
      <c r="E59" s="103"/>
      <c r="F59" s="103"/>
    </row>
    <row r="60" spans="1:6" ht="30" customHeight="1" thickTop="1" thickBot="1">
      <c r="A60" s="10" t="s">
        <v>887</v>
      </c>
      <c r="B60" s="8" t="s">
        <v>783</v>
      </c>
      <c r="C60" s="11" t="s">
        <v>888</v>
      </c>
      <c r="D60" s="581">
        <v>10383.783298826715</v>
      </c>
      <c r="E60" s="103"/>
      <c r="F60" s="103"/>
    </row>
    <row r="61" spans="1:6" ht="30" customHeight="1" thickTop="1" thickBot="1">
      <c r="A61" s="10" t="s">
        <v>889</v>
      </c>
      <c r="B61" s="8" t="s">
        <v>783</v>
      </c>
      <c r="C61" s="11" t="s">
        <v>890</v>
      </c>
      <c r="D61" s="581">
        <v>31144.413501490948</v>
      </c>
      <c r="E61" s="103"/>
      <c r="F61" s="103"/>
    </row>
    <row r="62" spans="1:6" ht="30" customHeight="1" thickTop="1" thickBot="1">
      <c r="A62" s="10" t="s">
        <v>891</v>
      </c>
      <c r="B62" s="8" t="s">
        <v>783</v>
      </c>
      <c r="C62" s="11" t="s">
        <v>892</v>
      </c>
      <c r="D62" s="581">
        <v>26427.664908837534</v>
      </c>
      <c r="E62" s="103"/>
      <c r="F62" s="103"/>
    </row>
    <row r="63" spans="1:6" ht="30" customHeight="1" thickTop="1" thickBot="1">
      <c r="A63" s="10" t="s">
        <v>893</v>
      </c>
      <c r="B63" s="8" t="s">
        <v>783</v>
      </c>
      <c r="C63" s="11" t="s">
        <v>894</v>
      </c>
      <c r="D63" s="581">
        <v>32878.512248790001</v>
      </c>
      <c r="E63" s="103"/>
      <c r="F63" s="103"/>
    </row>
    <row r="64" spans="1:6" ht="30" customHeight="1" thickTop="1" thickBot="1">
      <c r="A64" s="10" t="s">
        <v>895</v>
      </c>
      <c r="B64" s="8" t="s">
        <v>783</v>
      </c>
      <c r="C64" s="11" t="s">
        <v>896</v>
      </c>
      <c r="D64" s="581">
        <v>21433.460516616269</v>
      </c>
      <c r="E64" s="103"/>
      <c r="F64" s="103"/>
    </row>
    <row r="65" spans="1:6" ht="30" customHeight="1" thickTop="1" thickBot="1">
      <c r="A65" s="10" t="s">
        <v>897</v>
      </c>
      <c r="B65" s="8" t="s">
        <v>783</v>
      </c>
      <c r="C65" s="11" t="s">
        <v>898</v>
      </c>
      <c r="D65" s="581">
        <v>21433.460516616269</v>
      </c>
      <c r="E65" s="103"/>
      <c r="F65" s="103"/>
    </row>
    <row r="66" spans="1:6" ht="30" customHeight="1" thickTop="1" thickBot="1">
      <c r="A66" s="10" t="s">
        <v>899</v>
      </c>
      <c r="B66" s="8" t="s">
        <v>783</v>
      </c>
      <c r="C66" s="11" t="s">
        <v>900</v>
      </c>
      <c r="D66" s="581">
        <v>94161.561978338446</v>
      </c>
      <c r="E66" s="103"/>
      <c r="F66" s="103"/>
    </row>
    <row r="67" spans="1:6" ht="30" customHeight="1" thickTop="1" thickBot="1">
      <c r="A67" s="10" t="s">
        <v>901</v>
      </c>
      <c r="B67" s="8" t="s">
        <v>783</v>
      </c>
      <c r="C67" s="11" t="s">
        <v>902</v>
      </c>
      <c r="D67" s="581">
        <v>32635.738424168136</v>
      </c>
      <c r="E67" s="103"/>
      <c r="F67" s="103"/>
    </row>
    <row r="68" spans="1:6" ht="30" customHeight="1" thickTop="1" thickBot="1">
      <c r="A68" s="10" t="s">
        <v>903</v>
      </c>
      <c r="B68" s="8" t="s">
        <v>783</v>
      </c>
      <c r="C68" s="11" t="s">
        <v>904</v>
      </c>
      <c r="D68" s="581">
        <v>101548.8226418324</v>
      </c>
      <c r="E68" s="103"/>
      <c r="F68" s="103"/>
    </row>
    <row r="69" spans="1:6" ht="30" customHeight="1" thickTop="1" thickBot="1">
      <c r="A69" s="10" t="s">
        <v>905</v>
      </c>
      <c r="B69" s="8" t="s">
        <v>783</v>
      </c>
      <c r="C69" s="11" t="s">
        <v>906</v>
      </c>
      <c r="D69" s="581">
        <v>21849.644215968037</v>
      </c>
      <c r="E69" s="103"/>
      <c r="F69" s="103"/>
    </row>
    <row r="70" spans="1:6" ht="30" customHeight="1" thickTop="1" thickBot="1">
      <c r="A70" s="10" t="s">
        <v>907</v>
      </c>
      <c r="B70" s="8" t="s">
        <v>27</v>
      </c>
      <c r="C70" s="11" t="s">
        <v>908</v>
      </c>
      <c r="D70" s="581">
        <v>3457.7929021143068</v>
      </c>
      <c r="E70" s="103"/>
      <c r="F70" s="103"/>
    </row>
    <row r="71" spans="1:6" ht="30" customHeight="1" thickTop="1" thickBot="1">
      <c r="A71" s="10" t="s">
        <v>909</v>
      </c>
      <c r="B71" s="8" t="s">
        <v>783</v>
      </c>
      <c r="C71" s="11" t="s">
        <v>910</v>
      </c>
      <c r="D71" s="581">
        <v>1831.2082771477974</v>
      </c>
      <c r="E71" s="103"/>
      <c r="F71" s="103"/>
    </row>
    <row r="72" spans="1:6" ht="30" customHeight="1" thickTop="1" thickBot="1">
      <c r="A72" s="10" t="s">
        <v>911</v>
      </c>
      <c r="B72" s="8" t="s">
        <v>783</v>
      </c>
      <c r="C72" s="11" t="s">
        <v>912</v>
      </c>
      <c r="D72" s="581">
        <v>12693.602830229051</v>
      </c>
      <c r="E72" s="103"/>
      <c r="F72" s="103"/>
    </row>
    <row r="73" spans="1:6" ht="30" customHeight="1" thickTop="1" thickBot="1">
      <c r="A73" s="10" t="s">
        <v>913</v>
      </c>
      <c r="B73" s="8" t="s">
        <v>783</v>
      </c>
      <c r="C73" s="11" t="s">
        <v>914</v>
      </c>
      <c r="D73" s="581">
        <v>12693.602830229051</v>
      </c>
      <c r="E73" s="103"/>
      <c r="F73" s="103"/>
    </row>
    <row r="74" spans="1:6" ht="30" customHeight="1" thickTop="1" thickBot="1">
      <c r="A74" s="10" t="s">
        <v>915</v>
      </c>
      <c r="B74" s="8" t="s">
        <v>783</v>
      </c>
      <c r="C74" s="11" t="s">
        <v>916</v>
      </c>
      <c r="D74" s="581">
        <v>21953.690140805982</v>
      </c>
      <c r="E74" s="103"/>
      <c r="F74" s="103"/>
    </row>
    <row r="75" spans="1:6" ht="30" customHeight="1" thickTop="1" thickBot="1">
      <c r="A75" s="10" t="s">
        <v>917</v>
      </c>
      <c r="B75" s="8" t="s">
        <v>783</v>
      </c>
      <c r="C75" s="11" t="s">
        <v>918</v>
      </c>
      <c r="D75" s="581">
        <v>483189.27494740748</v>
      </c>
      <c r="E75" s="103"/>
      <c r="F75" s="103"/>
    </row>
    <row r="76" spans="1:6" ht="30" customHeight="1" thickTop="1" thickBot="1">
      <c r="A76" s="10" t="s">
        <v>919</v>
      </c>
      <c r="B76" s="8" t="s">
        <v>783</v>
      </c>
      <c r="C76" s="11" t="s">
        <v>920</v>
      </c>
      <c r="D76" s="581">
        <v>551651.49349077395</v>
      </c>
      <c r="E76" s="103"/>
      <c r="F76" s="103"/>
    </row>
    <row r="77" spans="1:6" ht="30" customHeight="1" thickTop="1" thickBot="1">
      <c r="A77" s="10" t="s">
        <v>921</v>
      </c>
      <c r="B77" s="8" t="s">
        <v>783</v>
      </c>
      <c r="C77" s="11" t="s">
        <v>922</v>
      </c>
      <c r="D77" s="581">
        <v>205698.79340461339</v>
      </c>
      <c r="E77" s="103"/>
      <c r="F77" s="103"/>
    </row>
    <row r="78" spans="1:6" ht="30" customHeight="1" thickTop="1" thickBot="1">
      <c r="A78" s="10" t="s">
        <v>923</v>
      </c>
      <c r="B78" s="8" t="s">
        <v>783</v>
      </c>
      <c r="C78" s="11" t="s">
        <v>924</v>
      </c>
      <c r="D78" s="581">
        <v>162103.55089751523</v>
      </c>
      <c r="E78" s="103"/>
      <c r="F78" s="103"/>
    </row>
    <row r="79" spans="1:6" ht="30" customHeight="1" thickTop="1" thickBot="1">
      <c r="A79" s="10" t="s">
        <v>925</v>
      </c>
      <c r="B79" s="8" t="s">
        <v>783</v>
      </c>
      <c r="C79" s="11" t="s">
        <v>926</v>
      </c>
      <c r="D79" s="581">
        <v>127040.07422712845</v>
      </c>
      <c r="E79" s="103"/>
      <c r="F79" s="103"/>
    </row>
    <row r="80" spans="1:6" ht="30" customHeight="1" thickTop="1" thickBot="1">
      <c r="A80" s="10" t="s">
        <v>927</v>
      </c>
      <c r="B80" s="8" t="s">
        <v>783</v>
      </c>
      <c r="C80" s="11" t="s">
        <v>928</v>
      </c>
      <c r="D80" s="581">
        <v>194669.92537179141</v>
      </c>
      <c r="E80" s="103"/>
      <c r="F80" s="103"/>
    </row>
    <row r="81" spans="1:6" ht="30" customHeight="1" thickTop="1" thickBot="1">
      <c r="A81" s="10" t="s">
        <v>929</v>
      </c>
      <c r="B81" s="8" t="s">
        <v>783</v>
      </c>
      <c r="C81" s="11" t="s">
        <v>930</v>
      </c>
      <c r="D81" s="581">
        <v>221721.86582965663</v>
      </c>
      <c r="E81" s="103"/>
      <c r="F81" s="103"/>
    </row>
    <row r="82" spans="1:6" ht="30" customHeight="1" thickTop="1" thickBot="1">
      <c r="A82" s="10" t="s">
        <v>931</v>
      </c>
      <c r="B82" s="8" t="s">
        <v>783</v>
      </c>
      <c r="C82" s="11" t="s">
        <v>932</v>
      </c>
      <c r="D82" s="581">
        <v>195294.20092081904</v>
      </c>
      <c r="E82" s="103"/>
      <c r="F82" s="103"/>
    </row>
    <row r="83" spans="1:6" ht="30" customHeight="1" thickTop="1" thickBot="1">
      <c r="A83" s="10" t="s">
        <v>933</v>
      </c>
      <c r="B83" s="8" t="s">
        <v>783</v>
      </c>
      <c r="C83" s="11" t="s">
        <v>934</v>
      </c>
      <c r="D83" s="581">
        <v>195294.20092081904</v>
      </c>
      <c r="E83" s="103"/>
      <c r="F83" s="103"/>
    </row>
    <row r="84" spans="1:6" ht="30" customHeight="1" thickTop="1" thickBot="1">
      <c r="A84" s="10" t="s">
        <v>935</v>
      </c>
      <c r="B84" s="8" t="s">
        <v>783</v>
      </c>
      <c r="C84" s="11" t="s">
        <v>936</v>
      </c>
      <c r="D84" s="581">
        <v>195294.20092081904</v>
      </c>
      <c r="E84" s="103"/>
      <c r="F84" s="103"/>
    </row>
    <row r="85" spans="1:6" ht="30" customHeight="1" thickTop="1" thickBot="1">
      <c r="A85" s="10" t="s">
        <v>937</v>
      </c>
      <c r="B85" s="8" t="s">
        <v>783</v>
      </c>
      <c r="C85" s="11" t="s">
        <v>938</v>
      </c>
      <c r="D85" s="581">
        <v>325663.74474276172</v>
      </c>
      <c r="E85" s="103"/>
      <c r="F85" s="103"/>
    </row>
    <row r="86" spans="1:6" ht="30" customHeight="1" thickTop="1" thickBot="1">
      <c r="A86" s="10" t="s">
        <v>939</v>
      </c>
      <c r="B86" s="8" t="s">
        <v>783</v>
      </c>
      <c r="C86" s="11" t="s">
        <v>940</v>
      </c>
      <c r="D86" s="581">
        <v>14753.71214202032</v>
      </c>
      <c r="E86" s="103"/>
      <c r="F86" s="103"/>
    </row>
    <row r="87" spans="1:6" ht="30" customHeight="1" thickTop="1" thickBot="1">
      <c r="A87" s="10" t="s">
        <v>941</v>
      </c>
      <c r="B87" s="8" t="s">
        <v>783</v>
      </c>
      <c r="C87" s="11" t="s">
        <v>942</v>
      </c>
      <c r="D87" s="581">
        <v>1609992.7681523522</v>
      </c>
      <c r="E87" s="103"/>
      <c r="F87" s="103"/>
    </row>
    <row r="88" spans="1:6" ht="30" customHeight="1" thickTop="1" thickBot="1">
      <c r="A88" s="10" t="s">
        <v>943</v>
      </c>
      <c r="B88" s="8" t="s">
        <v>783</v>
      </c>
      <c r="C88" s="11" t="s">
        <v>944</v>
      </c>
      <c r="D88" s="581">
        <v>27832.284894149765</v>
      </c>
      <c r="E88" s="103"/>
      <c r="F88" s="103"/>
    </row>
    <row r="89" spans="1:6" ht="30" customHeight="1" thickTop="1" thickBot="1">
      <c r="A89" s="10" t="s">
        <v>945</v>
      </c>
      <c r="B89" s="8" t="s">
        <v>783</v>
      </c>
      <c r="C89" s="11" t="s">
        <v>946</v>
      </c>
      <c r="D89" s="581">
        <v>28404.537480758449</v>
      </c>
      <c r="E89" s="103"/>
      <c r="F89" s="103"/>
    </row>
    <row r="90" spans="1:6" ht="30" customHeight="1" thickTop="1" thickBot="1">
      <c r="A90" s="10" t="s">
        <v>947</v>
      </c>
      <c r="B90" s="8" t="s">
        <v>783</v>
      </c>
      <c r="C90" s="11" t="s">
        <v>948</v>
      </c>
      <c r="D90" s="581">
        <v>8219.6280621975002</v>
      </c>
      <c r="E90" s="103"/>
      <c r="F90" s="103"/>
    </row>
    <row r="91" spans="1:6" ht="30" customHeight="1" thickTop="1" thickBot="1">
      <c r="A91" s="10" t="s">
        <v>949</v>
      </c>
      <c r="B91" s="8" t="s">
        <v>783</v>
      </c>
      <c r="C91" s="11" t="s">
        <v>950</v>
      </c>
      <c r="D91" s="581">
        <v>74739.656008589081</v>
      </c>
      <c r="E91" s="103"/>
      <c r="F91" s="103"/>
    </row>
    <row r="92" spans="1:6" ht="30" customHeight="1" thickTop="1" thickBot="1">
      <c r="A92" s="10" t="s">
        <v>951</v>
      </c>
      <c r="B92" s="8" t="s">
        <v>783</v>
      </c>
      <c r="C92" s="11" t="s">
        <v>952</v>
      </c>
      <c r="D92" s="581">
        <v>19976.817568885061</v>
      </c>
      <c r="E92" s="103"/>
      <c r="F92" s="103"/>
    </row>
    <row r="93" spans="1:6" ht="30" customHeight="1" thickTop="1" thickBot="1">
      <c r="A93" s="10" t="s">
        <v>953</v>
      </c>
      <c r="B93" s="8" t="s">
        <v>783</v>
      </c>
      <c r="C93" s="11" t="s">
        <v>954</v>
      </c>
      <c r="D93" s="581">
        <v>12971.058629796898</v>
      </c>
      <c r="E93" s="103"/>
      <c r="F93" s="103"/>
    </row>
    <row r="94" spans="1:6" ht="30" customHeight="1" thickTop="1" thickBot="1">
      <c r="A94" s="10" t="s">
        <v>955</v>
      </c>
      <c r="B94" s="8" t="s">
        <v>783</v>
      </c>
      <c r="C94" s="11" t="s">
        <v>956</v>
      </c>
      <c r="D94" s="581">
        <v>49179.040473401074</v>
      </c>
      <c r="E94" s="103"/>
      <c r="F94" s="103"/>
    </row>
    <row r="95" spans="1:6" ht="30" customHeight="1" thickTop="1" thickBot="1">
      <c r="A95" s="10" t="s">
        <v>957</v>
      </c>
      <c r="B95" s="8" t="s">
        <v>783</v>
      </c>
      <c r="C95" s="11" t="s">
        <v>958</v>
      </c>
      <c r="D95" s="581">
        <v>60658.774180520792</v>
      </c>
      <c r="E95" s="103"/>
      <c r="F95" s="103"/>
    </row>
    <row r="96" spans="1:6" ht="30" customHeight="1" thickTop="1" thickBot="1">
      <c r="A96" s="10" t="s">
        <v>959</v>
      </c>
      <c r="B96" s="8" t="s">
        <v>783</v>
      </c>
      <c r="C96" s="11" t="s">
        <v>960</v>
      </c>
      <c r="D96" s="581">
        <v>246311.38606635714</v>
      </c>
      <c r="E96" s="103"/>
      <c r="F96" s="103"/>
    </row>
    <row r="97" spans="1:6" ht="30" customHeight="1" thickTop="1" thickBot="1">
      <c r="A97" s="10" t="s">
        <v>961</v>
      </c>
      <c r="B97" s="8" t="s">
        <v>783</v>
      </c>
      <c r="C97" s="11" t="s">
        <v>962</v>
      </c>
      <c r="D97" s="581">
        <v>180311.58774415529</v>
      </c>
      <c r="E97" s="103"/>
      <c r="F97" s="103"/>
    </row>
    <row r="98" spans="1:6" ht="30" customHeight="1" thickTop="1" thickBot="1">
      <c r="A98" s="10" t="s">
        <v>963</v>
      </c>
      <c r="B98" s="8" t="s">
        <v>783</v>
      </c>
      <c r="C98" s="11" t="s">
        <v>964</v>
      </c>
      <c r="D98" s="581">
        <v>19664.679794371237</v>
      </c>
      <c r="E98" s="103"/>
      <c r="F98" s="103"/>
    </row>
    <row r="99" spans="1:6" ht="30" customHeight="1" thickTop="1" thickBot="1">
      <c r="A99" s="10" t="s">
        <v>965</v>
      </c>
      <c r="B99" s="8" t="s">
        <v>783</v>
      </c>
      <c r="C99" s="11" t="s">
        <v>966</v>
      </c>
      <c r="D99" s="581">
        <v>38861.152926971728</v>
      </c>
      <c r="E99" s="103"/>
      <c r="F99" s="103"/>
    </row>
    <row r="100" spans="1:6" ht="30" customHeight="1" thickTop="1" thickBot="1">
      <c r="A100" s="10" t="s">
        <v>967</v>
      </c>
      <c r="B100" s="8" t="s">
        <v>783</v>
      </c>
      <c r="C100" s="11" t="s">
        <v>968</v>
      </c>
      <c r="D100" s="581">
        <v>410877.35718503711</v>
      </c>
      <c r="E100" s="103"/>
      <c r="F100" s="103"/>
    </row>
    <row r="101" spans="1:6" ht="30" customHeight="1" thickTop="1" thickBot="1">
      <c r="A101" s="10" t="s">
        <v>969</v>
      </c>
      <c r="B101" s="8" t="s">
        <v>783</v>
      </c>
      <c r="C101" s="11" t="s">
        <v>970</v>
      </c>
      <c r="D101" s="581">
        <v>389270.48679369083</v>
      </c>
      <c r="E101" s="103"/>
      <c r="F101" s="103"/>
    </row>
    <row r="102" spans="1:6" ht="30" customHeight="1" thickTop="1" thickBot="1">
      <c r="A102" s="10" t="s">
        <v>971</v>
      </c>
      <c r="B102" s="8" t="s">
        <v>783</v>
      </c>
      <c r="C102" s="11" t="s">
        <v>972</v>
      </c>
      <c r="D102" s="581">
        <v>498241.25207396317</v>
      </c>
      <c r="E102" s="103"/>
      <c r="F102" s="103"/>
    </row>
    <row r="103" spans="1:6" ht="30" customHeight="1" thickTop="1" thickBot="1">
      <c r="A103" s="10" t="s">
        <v>973</v>
      </c>
      <c r="B103" s="8" t="s">
        <v>783</v>
      </c>
      <c r="C103" s="11" t="s">
        <v>974</v>
      </c>
      <c r="D103" s="581">
        <v>541767.1306311693</v>
      </c>
      <c r="E103" s="103"/>
      <c r="F103" s="103"/>
    </row>
    <row r="104" spans="1:6" ht="30" customHeight="1" thickTop="1" thickBot="1">
      <c r="A104" s="10" t="s">
        <v>975</v>
      </c>
      <c r="B104" s="8" t="s">
        <v>783</v>
      </c>
      <c r="C104" s="11" t="s">
        <v>976</v>
      </c>
      <c r="D104" s="581">
        <v>563096.54522294772</v>
      </c>
      <c r="E104" s="103"/>
      <c r="F104" s="103"/>
    </row>
    <row r="105" spans="1:6" ht="30" customHeight="1" thickTop="1" thickBot="1">
      <c r="A105" s="10" t="s">
        <v>977</v>
      </c>
      <c r="B105" s="8" t="s">
        <v>783</v>
      </c>
      <c r="C105" s="11" t="s">
        <v>978</v>
      </c>
      <c r="D105" s="581">
        <v>255536.79140198807</v>
      </c>
      <c r="E105" s="103"/>
      <c r="F105" s="103"/>
    </row>
    <row r="106" spans="1:6" ht="30" customHeight="1" thickTop="1" thickBot="1">
      <c r="A106" s="10" t="s">
        <v>979</v>
      </c>
      <c r="B106" s="8" t="s">
        <v>783</v>
      </c>
      <c r="C106" s="11" t="s">
        <v>980</v>
      </c>
      <c r="D106" s="581">
        <v>17791.853147288257</v>
      </c>
      <c r="E106" s="103"/>
      <c r="F106" s="103"/>
    </row>
    <row r="107" spans="1:6" ht="30" customHeight="1" thickTop="1" thickBot="1">
      <c r="A107" s="10" t="s">
        <v>981</v>
      </c>
      <c r="B107" s="8" t="s">
        <v>783</v>
      </c>
      <c r="C107" s="11" t="s">
        <v>982</v>
      </c>
      <c r="D107" s="581">
        <v>519137.14197891677</v>
      </c>
      <c r="E107" s="103"/>
      <c r="F107" s="103"/>
    </row>
    <row r="108" spans="1:6" ht="30" customHeight="1" thickTop="1" thickBot="1">
      <c r="A108" s="10" t="s">
        <v>983</v>
      </c>
      <c r="B108" s="8" t="s">
        <v>783</v>
      </c>
      <c r="C108" s="11" t="s">
        <v>984</v>
      </c>
      <c r="D108" s="581">
        <v>7109.8048639261069</v>
      </c>
      <c r="E108" s="103"/>
      <c r="F108" s="103"/>
    </row>
    <row r="109" spans="1:6" ht="30" customHeight="1" thickTop="1" thickBot="1">
      <c r="A109" s="10" t="s">
        <v>985</v>
      </c>
      <c r="B109" s="8" t="s">
        <v>783</v>
      </c>
      <c r="C109" s="11" t="s">
        <v>986</v>
      </c>
      <c r="D109" s="581">
        <v>735292.5508297435</v>
      </c>
      <c r="E109" s="103"/>
      <c r="F109" s="103"/>
    </row>
    <row r="110" spans="1:6" ht="30" customHeight="1" thickTop="1" thickBot="1">
      <c r="A110" s="10" t="s">
        <v>987</v>
      </c>
      <c r="B110" s="8" t="s">
        <v>783</v>
      </c>
      <c r="C110" s="11" t="s">
        <v>988</v>
      </c>
      <c r="D110" s="581">
        <v>2590.7435284647818</v>
      </c>
      <c r="E110" s="103"/>
      <c r="F110" s="103"/>
    </row>
    <row r="111" spans="1:6" ht="30" customHeight="1" thickTop="1" thickBot="1">
      <c r="A111" s="10" t="s">
        <v>989</v>
      </c>
      <c r="B111" s="8" t="s">
        <v>783</v>
      </c>
      <c r="C111" s="11" t="s">
        <v>990</v>
      </c>
      <c r="D111" s="581">
        <v>173056.11858545605</v>
      </c>
      <c r="E111" s="103"/>
      <c r="F111" s="103"/>
    </row>
    <row r="112" spans="1:6" ht="30" customHeight="1" thickTop="1" thickBot="1">
      <c r="A112" s="10" t="s">
        <v>991</v>
      </c>
      <c r="B112" s="8" t="s">
        <v>783</v>
      </c>
      <c r="C112" s="11" t="s">
        <v>992</v>
      </c>
      <c r="D112" s="581">
        <v>538437.66103635519</v>
      </c>
      <c r="E112" s="103"/>
      <c r="F112" s="103"/>
    </row>
    <row r="113" spans="1:6" ht="30" customHeight="1" thickTop="1" thickBot="1">
      <c r="A113" s="10" t="s">
        <v>993</v>
      </c>
      <c r="B113" s="8" t="s">
        <v>783</v>
      </c>
      <c r="C113" s="11" t="s">
        <v>994</v>
      </c>
      <c r="D113" s="581">
        <v>9020.7816834496625</v>
      </c>
      <c r="E113" s="103"/>
      <c r="F113" s="103"/>
    </row>
    <row r="114" spans="1:6" ht="30" customHeight="1" thickTop="1" thickBot="1">
      <c r="A114" s="10" t="s">
        <v>995</v>
      </c>
      <c r="B114" s="8" t="s">
        <v>783</v>
      </c>
      <c r="C114" s="11" t="s">
        <v>996</v>
      </c>
      <c r="D114" s="581">
        <v>118820.44616493094</v>
      </c>
      <c r="E114" s="103"/>
      <c r="F114" s="103"/>
    </row>
    <row r="115" spans="1:6" ht="30" customHeight="1" thickTop="1" thickBot="1">
      <c r="A115" s="10" t="s">
        <v>997</v>
      </c>
      <c r="B115" s="8" t="s">
        <v>783</v>
      </c>
      <c r="C115" s="11" t="s">
        <v>998</v>
      </c>
      <c r="D115" s="581">
        <v>152253.87001285667</v>
      </c>
      <c r="E115" s="103"/>
      <c r="F115" s="103"/>
    </row>
    <row r="116" spans="1:6" ht="30" customHeight="1" thickTop="1" thickBot="1">
      <c r="A116" s="10" t="s">
        <v>999</v>
      </c>
      <c r="B116" s="8" t="s">
        <v>783</v>
      </c>
      <c r="C116" s="11" t="s">
        <v>1000</v>
      </c>
      <c r="D116" s="581">
        <v>129936.01913511785</v>
      </c>
      <c r="E116" s="103"/>
      <c r="F116" s="103"/>
    </row>
    <row r="117" spans="1:6" ht="30" customHeight="1" thickTop="1" thickBot="1">
      <c r="A117" s="10" t="s">
        <v>1001</v>
      </c>
      <c r="B117" s="8" t="s">
        <v>783</v>
      </c>
      <c r="C117" s="11" t="s">
        <v>1002</v>
      </c>
      <c r="D117" s="581">
        <v>200316.15089299713</v>
      </c>
      <c r="E117" s="103"/>
      <c r="F117" s="103"/>
    </row>
    <row r="118" spans="1:6" ht="30" customHeight="1" thickTop="1" thickBot="1">
      <c r="A118" s="10" t="s">
        <v>1003</v>
      </c>
      <c r="B118" s="8" t="s">
        <v>783</v>
      </c>
      <c r="C118" s="11" t="s">
        <v>1004</v>
      </c>
      <c r="D118" s="581">
        <v>271767.95567670721</v>
      </c>
      <c r="E118" s="103"/>
      <c r="F118" s="103"/>
    </row>
    <row r="119" spans="1:6" ht="30" customHeight="1" thickTop="1" thickBot="1">
      <c r="A119" s="10" t="s">
        <v>1005</v>
      </c>
      <c r="B119" s="8" t="s">
        <v>783</v>
      </c>
      <c r="C119" s="11" t="s">
        <v>1006</v>
      </c>
      <c r="D119" s="581">
        <v>167132.43726468249</v>
      </c>
      <c r="E119" s="103"/>
      <c r="F119" s="103"/>
    </row>
    <row r="120" spans="1:6" ht="30" customHeight="1" thickTop="1" thickBot="1">
      <c r="A120" s="10" t="s">
        <v>1007</v>
      </c>
      <c r="B120" s="8" t="s">
        <v>783</v>
      </c>
      <c r="C120" s="11" t="s">
        <v>1008</v>
      </c>
      <c r="D120" s="581">
        <v>192432.93798777566</v>
      </c>
      <c r="E120" s="103"/>
      <c r="F120" s="103"/>
    </row>
    <row r="121" spans="1:6" ht="30" customHeight="1" thickTop="1" thickBot="1">
      <c r="A121" s="10" t="s">
        <v>1009</v>
      </c>
      <c r="B121" s="8" t="s">
        <v>783</v>
      </c>
      <c r="C121" s="11" t="s">
        <v>1010</v>
      </c>
      <c r="D121" s="581">
        <v>134895.54155239314</v>
      </c>
      <c r="E121" s="103"/>
      <c r="F121" s="103"/>
    </row>
    <row r="122" spans="1:6" ht="30" customHeight="1" thickTop="1" thickBot="1">
      <c r="A122" s="10" t="s">
        <v>1011</v>
      </c>
      <c r="B122" s="8" t="s">
        <v>783</v>
      </c>
      <c r="C122" s="11" t="s">
        <v>1012</v>
      </c>
      <c r="D122" s="581">
        <v>136889.75511178706</v>
      </c>
      <c r="E122" s="103"/>
      <c r="F122" s="103"/>
    </row>
    <row r="123" spans="1:6" ht="30" customHeight="1" thickTop="1" thickBot="1">
      <c r="A123" s="10" t="s">
        <v>1013</v>
      </c>
      <c r="B123" s="8" t="s">
        <v>783</v>
      </c>
      <c r="C123" s="11" t="s">
        <v>1014</v>
      </c>
      <c r="D123" s="581">
        <v>144311.69775022697</v>
      </c>
      <c r="E123" s="103"/>
      <c r="F123" s="103"/>
    </row>
    <row r="124" spans="1:6" ht="30" customHeight="1" thickTop="1" thickBot="1">
      <c r="A124" s="10" t="s">
        <v>1015</v>
      </c>
      <c r="B124" s="8" t="s">
        <v>783</v>
      </c>
      <c r="C124" s="11" t="s">
        <v>1016</v>
      </c>
      <c r="D124" s="581">
        <v>225564.6286536713</v>
      </c>
      <c r="E124" s="103"/>
      <c r="F124" s="103"/>
    </row>
    <row r="125" spans="1:6" ht="30" customHeight="1" thickTop="1" thickBot="1">
      <c r="A125" s="10" t="s">
        <v>1017</v>
      </c>
      <c r="B125" s="8" t="s">
        <v>783</v>
      </c>
      <c r="C125" s="11" t="s">
        <v>1018</v>
      </c>
      <c r="D125" s="581">
        <v>192953.16761196536</v>
      </c>
      <c r="E125" s="103"/>
      <c r="F125" s="103"/>
    </row>
    <row r="126" spans="1:6" ht="30" customHeight="1" thickTop="1" thickBot="1">
      <c r="A126" s="10" t="s">
        <v>1019</v>
      </c>
      <c r="B126" s="8" t="s">
        <v>783</v>
      </c>
      <c r="C126" s="11" t="s">
        <v>1020</v>
      </c>
      <c r="D126" s="581">
        <v>137125.59254141976</v>
      </c>
      <c r="E126" s="103"/>
      <c r="F126" s="103"/>
    </row>
    <row r="127" spans="1:6" ht="30" customHeight="1" thickTop="1" thickBot="1">
      <c r="A127" s="10" t="s">
        <v>1021</v>
      </c>
      <c r="B127" s="8" t="s">
        <v>783</v>
      </c>
      <c r="C127" s="11" t="s">
        <v>1022</v>
      </c>
      <c r="D127" s="581">
        <v>6267.0328727387687</v>
      </c>
      <c r="E127" s="103"/>
      <c r="F127" s="103"/>
    </row>
    <row r="128" spans="1:6" ht="30" customHeight="1" thickTop="1" thickBot="1">
      <c r="A128" s="10" t="s">
        <v>1023</v>
      </c>
      <c r="B128" s="8" t="s">
        <v>783</v>
      </c>
      <c r="C128" s="11" t="s">
        <v>1024</v>
      </c>
      <c r="D128" s="581">
        <v>141016.91013035882</v>
      </c>
      <c r="E128" s="103"/>
      <c r="F128" s="103"/>
    </row>
    <row r="129" spans="1:6" ht="30" customHeight="1" thickTop="1" thickBot="1">
      <c r="A129" s="10" t="s">
        <v>1025</v>
      </c>
      <c r="B129" s="8" t="s">
        <v>783</v>
      </c>
      <c r="C129" s="11" t="s">
        <v>1026</v>
      </c>
      <c r="D129" s="581">
        <v>109.24822107984019</v>
      </c>
      <c r="E129" s="103"/>
      <c r="F129" s="103"/>
    </row>
    <row r="130" spans="1:6" ht="30" customHeight="1" thickTop="1" thickBot="1">
      <c r="A130" s="10" t="s">
        <v>1027</v>
      </c>
      <c r="B130" s="8" t="s">
        <v>783</v>
      </c>
      <c r="C130" s="11" t="s">
        <v>1028</v>
      </c>
      <c r="D130" s="581">
        <v>6867.03103930424</v>
      </c>
      <c r="E130" s="103"/>
      <c r="F130" s="103"/>
    </row>
    <row r="131" spans="1:6" ht="30" customHeight="1" thickTop="1" thickBot="1">
      <c r="A131" s="10" t="s">
        <v>1029</v>
      </c>
      <c r="B131" s="8" t="s">
        <v>783</v>
      </c>
      <c r="C131" s="11" t="s">
        <v>1030</v>
      </c>
      <c r="D131" s="581">
        <v>6867.03103930424</v>
      </c>
      <c r="E131" s="103"/>
      <c r="F131" s="103"/>
    </row>
    <row r="132" spans="1:6" ht="30" customHeight="1" thickTop="1" thickBot="1">
      <c r="A132" s="10" t="s">
        <v>1031</v>
      </c>
      <c r="B132" s="8" t="s">
        <v>783</v>
      </c>
      <c r="C132" s="11" t="s">
        <v>1032</v>
      </c>
      <c r="D132" s="581">
        <v>4640.4482477722595</v>
      </c>
      <c r="E132" s="103"/>
      <c r="F132" s="103"/>
    </row>
    <row r="133" spans="1:6" ht="30" customHeight="1" thickTop="1" thickBot="1">
      <c r="A133" s="10" t="s">
        <v>1033</v>
      </c>
      <c r="B133" s="8" t="s">
        <v>680</v>
      </c>
      <c r="C133" s="11" t="s">
        <v>1034</v>
      </c>
      <c r="D133" s="581">
        <v>281444.22668663593</v>
      </c>
      <c r="E133" s="103"/>
      <c r="F133" s="103"/>
    </row>
    <row r="134" spans="1:6" ht="30" customHeight="1" thickTop="1" thickBot="1">
      <c r="A134" s="10" t="s">
        <v>1035</v>
      </c>
      <c r="B134" s="8" t="s">
        <v>783</v>
      </c>
      <c r="C134" s="11" t="s">
        <v>1036</v>
      </c>
      <c r="D134" s="581">
        <v>84693.382818085622</v>
      </c>
      <c r="E134" s="103"/>
      <c r="F134" s="103"/>
    </row>
    <row r="135" spans="1:6" ht="30" customHeight="1" thickTop="1" thickBot="1">
      <c r="A135" s="10" t="s">
        <v>1037</v>
      </c>
      <c r="B135" s="8" t="s">
        <v>1038</v>
      </c>
      <c r="C135" s="11" t="s">
        <v>1039</v>
      </c>
      <c r="D135" s="581">
        <v>1248.5510980553163</v>
      </c>
      <c r="E135" s="103"/>
      <c r="F135" s="103"/>
    </row>
    <row r="136" spans="1:6" ht="30" customHeight="1" thickTop="1" thickBot="1">
      <c r="A136" s="10" t="s">
        <v>1040</v>
      </c>
      <c r="B136" s="8" t="s">
        <v>1038</v>
      </c>
      <c r="C136" s="11" t="s">
        <v>1041</v>
      </c>
      <c r="D136" s="581">
        <v>1300.574060474288</v>
      </c>
      <c r="E136" s="103"/>
      <c r="F136" s="103"/>
    </row>
    <row r="137" spans="1:6" ht="30" customHeight="1" thickTop="1" thickBot="1">
      <c r="A137" s="10" t="s">
        <v>1042</v>
      </c>
      <c r="B137" s="8" t="s">
        <v>1043</v>
      </c>
      <c r="C137" s="11" t="s">
        <v>1044</v>
      </c>
      <c r="D137" s="581">
        <v>52.022962418971517</v>
      </c>
      <c r="E137" s="103"/>
      <c r="F137" s="103"/>
    </row>
    <row r="138" spans="1:6" ht="30" customHeight="1" thickTop="1" thickBot="1">
      <c r="A138" s="10" t="s">
        <v>1045</v>
      </c>
      <c r="B138" s="8" t="s">
        <v>1043</v>
      </c>
      <c r="C138" s="11" t="s">
        <v>1046</v>
      </c>
      <c r="D138" s="581">
        <v>52.022962418971517</v>
      </c>
      <c r="E138" s="103"/>
      <c r="F138" s="103"/>
    </row>
    <row r="139" spans="1:6" ht="30" customHeight="1" thickTop="1" thickBot="1">
      <c r="A139" s="10" t="s">
        <v>1047</v>
      </c>
      <c r="B139" s="8" t="s">
        <v>1038</v>
      </c>
      <c r="C139" s="11" t="s">
        <v>1048</v>
      </c>
      <c r="D139" s="581">
        <v>1300.574060474288</v>
      </c>
      <c r="E139" s="103"/>
      <c r="F139" s="103"/>
    </row>
    <row r="140" spans="1:6" ht="30" customHeight="1" thickTop="1" thickBot="1">
      <c r="A140" s="10" t="s">
        <v>1049</v>
      </c>
      <c r="B140" s="8" t="s">
        <v>1038</v>
      </c>
      <c r="C140" s="11" t="s">
        <v>1050</v>
      </c>
      <c r="D140" s="581">
        <v>1300.574060474288</v>
      </c>
      <c r="E140" s="103"/>
      <c r="F140" s="103"/>
    </row>
    <row r="141" spans="1:6" ht="30" customHeight="1" thickTop="1" thickBot="1">
      <c r="A141" s="10" t="s">
        <v>1051</v>
      </c>
      <c r="B141" s="8" t="s">
        <v>783</v>
      </c>
      <c r="C141" s="11" t="s">
        <v>1052</v>
      </c>
      <c r="D141" s="581">
        <v>97855.192310085433</v>
      </c>
      <c r="E141" s="103"/>
      <c r="F141" s="103"/>
    </row>
    <row r="142" spans="1:6" ht="30" customHeight="1" thickTop="1" thickBot="1">
      <c r="A142" s="10" t="s">
        <v>1053</v>
      </c>
      <c r="B142" s="8" t="s">
        <v>1038</v>
      </c>
      <c r="C142" s="11" t="s">
        <v>1054</v>
      </c>
      <c r="D142" s="581">
        <v>1300.574060474288</v>
      </c>
      <c r="E142" s="103"/>
      <c r="F142" s="103"/>
    </row>
    <row r="143" spans="1:6" ht="30" customHeight="1" thickTop="1" thickBot="1">
      <c r="A143" s="10" t="s">
        <v>1055</v>
      </c>
      <c r="B143" s="8" t="s">
        <v>783</v>
      </c>
      <c r="C143" s="11" t="s">
        <v>1056</v>
      </c>
      <c r="D143" s="581">
        <v>97647.100460409521</v>
      </c>
      <c r="E143" s="103"/>
      <c r="F143" s="103"/>
    </row>
    <row r="144" spans="1:6" ht="30" customHeight="1" thickTop="1" thickBot="1">
      <c r="A144" s="10" t="s">
        <v>1057</v>
      </c>
      <c r="B144" s="8" t="s">
        <v>783</v>
      </c>
      <c r="C144" s="11" t="s">
        <v>1058</v>
      </c>
      <c r="D144" s="581">
        <v>286178.31626676233</v>
      </c>
      <c r="E144" s="103"/>
      <c r="F144" s="103"/>
    </row>
    <row r="145" spans="1:6" ht="68.25" customHeight="1" thickTop="1" thickBot="1">
      <c r="A145" s="10" t="s">
        <v>1059</v>
      </c>
      <c r="B145" s="8" t="s">
        <v>783</v>
      </c>
      <c r="C145" s="11" t="s">
        <v>1060</v>
      </c>
      <c r="D145" s="581">
        <v>478351.13944244309</v>
      </c>
      <c r="E145" s="103"/>
      <c r="F145" s="103"/>
    </row>
    <row r="146" spans="1:6" ht="30" customHeight="1" thickTop="1" thickBot="1">
      <c r="A146" s="10" t="s">
        <v>1061</v>
      </c>
      <c r="B146" s="8" t="s">
        <v>783</v>
      </c>
      <c r="C146" s="11" t="s">
        <v>1062</v>
      </c>
      <c r="D146" s="581">
        <v>129953.36012259086</v>
      </c>
      <c r="E146" s="103"/>
      <c r="F146" s="103"/>
    </row>
    <row r="147" spans="1:6" ht="30" customHeight="1" thickTop="1" thickBot="1">
      <c r="A147" s="10" t="s">
        <v>1063</v>
      </c>
      <c r="B147" s="8" t="s">
        <v>783</v>
      </c>
      <c r="C147" s="11" t="s">
        <v>1064</v>
      </c>
      <c r="D147" s="581">
        <v>129953.36012259086</v>
      </c>
      <c r="E147" s="103"/>
      <c r="F147" s="103"/>
    </row>
    <row r="148" spans="1:6" ht="30" customHeight="1" thickTop="1" thickBot="1">
      <c r="A148" s="10" t="s">
        <v>1065</v>
      </c>
      <c r="B148" s="8" t="s">
        <v>783</v>
      </c>
      <c r="C148" s="11" t="s">
        <v>1066</v>
      </c>
      <c r="D148" s="581">
        <v>12964.122234807703</v>
      </c>
      <c r="E148" s="103"/>
      <c r="F148" s="103"/>
    </row>
    <row r="149" spans="1:6" ht="30" customHeight="1" thickTop="1" thickBot="1">
      <c r="A149" s="10" t="s">
        <v>1067</v>
      </c>
      <c r="B149" s="8" t="s">
        <v>783</v>
      </c>
      <c r="C149" s="11" t="s">
        <v>1068</v>
      </c>
      <c r="D149" s="581">
        <v>10560.661371051219</v>
      </c>
      <c r="E149" s="103"/>
      <c r="F149" s="103"/>
    </row>
    <row r="150" spans="1:6" ht="30" customHeight="1" thickTop="1" thickBot="1">
      <c r="A150" s="10" t="s">
        <v>1069</v>
      </c>
      <c r="B150" s="8" t="s">
        <v>783</v>
      </c>
      <c r="C150" s="11" t="s">
        <v>1070</v>
      </c>
      <c r="D150" s="581">
        <v>67248.349420257189</v>
      </c>
      <c r="E150" s="103"/>
      <c r="F150" s="103"/>
    </row>
    <row r="151" spans="1:6" ht="30" customHeight="1" thickTop="1" thickBot="1">
      <c r="A151" s="10" t="s">
        <v>1071</v>
      </c>
      <c r="B151" s="8" t="s">
        <v>783</v>
      </c>
      <c r="C151" s="11" t="s">
        <v>1072</v>
      </c>
      <c r="D151" s="581">
        <v>146704.75402149968</v>
      </c>
      <c r="E151" s="103"/>
      <c r="F151" s="103"/>
    </row>
    <row r="152" spans="1:6" ht="30" customHeight="1" thickTop="1" thickBot="1">
      <c r="A152" s="10" t="s">
        <v>1073</v>
      </c>
      <c r="B152" s="8" t="s">
        <v>783</v>
      </c>
      <c r="C152" s="11" t="s">
        <v>1074</v>
      </c>
      <c r="D152" s="581">
        <v>142646.96295281991</v>
      </c>
      <c r="E152" s="103"/>
      <c r="F152" s="103"/>
    </row>
    <row r="153" spans="1:6" ht="30" customHeight="1" thickTop="1" thickBot="1">
      <c r="A153" s="10" t="s">
        <v>1075</v>
      </c>
      <c r="B153" s="8" t="s">
        <v>783</v>
      </c>
      <c r="C153" s="11" t="s">
        <v>1076</v>
      </c>
      <c r="D153" s="581">
        <v>143097.82862711765</v>
      </c>
      <c r="E153" s="103"/>
      <c r="F153" s="103"/>
    </row>
    <row r="154" spans="1:6" ht="30" customHeight="1" thickTop="1" thickBot="1">
      <c r="A154" s="10" t="s">
        <v>1077</v>
      </c>
      <c r="B154" s="8" t="s">
        <v>783</v>
      </c>
      <c r="C154" s="11" t="s">
        <v>1078</v>
      </c>
      <c r="D154" s="581">
        <v>73178.967136019943</v>
      </c>
      <c r="E154" s="103"/>
      <c r="F154" s="103"/>
    </row>
    <row r="155" spans="1:6"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86" zoomScaleNormal="86" workbookViewId="0">
      <pane xSplit="3" ySplit="2" topLeftCell="D3" activePane="bottomRight" state="frozen"/>
      <selection pane="topRight" activeCell="D20" sqref="D20"/>
      <selection pane="bottomLeft" activeCell="D20" sqref="D20"/>
      <selection pane="bottomRight" sqref="A1:D1"/>
    </sheetView>
  </sheetViews>
  <sheetFormatPr baseColWidth="10" defaultColWidth="11.42578125" defaultRowHeight="15"/>
  <cols>
    <col min="1" max="1" width="11.5703125" customWidth="1"/>
    <col min="2" max="2" width="9.140625"/>
    <col min="3" max="3" width="81.140625" style="176" customWidth="1"/>
    <col min="4" max="4" width="17.140625" style="161" customWidth="1"/>
    <col min="5" max="5" width="12.7109375" customWidth="1"/>
  </cols>
  <sheetData>
    <row r="1" spans="1:4" ht="81.75" customHeight="1" thickTop="1" thickBot="1">
      <c r="A1" s="620" t="s">
        <v>652</v>
      </c>
      <c r="B1" s="621"/>
      <c r="C1" s="621"/>
      <c r="D1" s="622"/>
    </row>
    <row r="2" spans="1:4" ht="45.75" customHeight="1" thickTop="1" thickBot="1">
      <c r="A2" s="619" t="s">
        <v>1079</v>
      </c>
      <c r="B2" s="619"/>
      <c r="C2" s="619"/>
      <c r="D2" s="619"/>
    </row>
    <row r="3" spans="1:4" ht="16.5" customHeight="1" thickTop="1" thickBot="1">
      <c r="A3" s="170"/>
      <c r="B3" s="170"/>
      <c r="C3" s="175"/>
      <c r="D3" s="171"/>
    </row>
    <row r="4" spans="1:4" ht="16.5" customHeight="1" thickTop="1" thickBot="1">
      <c r="A4" s="170"/>
      <c r="B4" s="170"/>
      <c r="C4" s="175" t="s">
        <v>1079</v>
      </c>
      <c r="D4" s="171"/>
    </row>
    <row r="5" spans="1:4" ht="16.5" thickTop="1" thickBot="1">
      <c r="A5" s="170"/>
      <c r="B5" s="170"/>
      <c r="C5" s="175"/>
      <c r="D5" s="172" t="s">
        <v>779</v>
      </c>
    </row>
    <row r="6" spans="1:4" ht="16.5" thickTop="1" thickBot="1">
      <c r="A6" s="596" t="s">
        <v>1080</v>
      </c>
      <c r="B6" s="596" t="s">
        <v>128</v>
      </c>
      <c r="C6" s="597" t="s">
        <v>1081</v>
      </c>
      <c r="D6" s="580">
        <v>4162.0668127119116</v>
      </c>
    </row>
    <row r="7" spans="1:4" ht="16.5" thickTop="1" thickBot="1">
      <c r="A7" s="596" t="s">
        <v>1082</v>
      </c>
      <c r="B7" s="596" t="s">
        <v>128</v>
      </c>
      <c r="C7" s="597" t="s">
        <v>1083</v>
      </c>
      <c r="D7" s="580">
        <v>3786.1875126416357</v>
      </c>
    </row>
    <row r="8" spans="1:4" ht="16.5" thickTop="1" thickBot="1">
      <c r="A8" s="596" t="s">
        <v>1084</v>
      </c>
      <c r="B8" s="596" t="s">
        <v>128</v>
      </c>
      <c r="C8" s="597" t="s">
        <v>1085</v>
      </c>
      <c r="D8" s="580">
        <v>7035.1610346210591</v>
      </c>
    </row>
    <row r="9" spans="1:4" ht="16.5" thickTop="1" thickBot="1">
      <c r="A9" s="596" t="s">
        <v>1086</v>
      </c>
      <c r="B9" s="596" t="s">
        <v>128</v>
      </c>
      <c r="C9" s="597" t="s">
        <v>1087</v>
      </c>
      <c r="D9" s="580">
        <v>3963.8636002327676</v>
      </c>
    </row>
    <row r="10" spans="1:4" ht="16.5" thickTop="1" thickBot="1">
      <c r="A10" s="596" t="s">
        <v>1088</v>
      </c>
      <c r="B10" s="596" t="s">
        <v>128</v>
      </c>
      <c r="C10" s="597" t="s">
        <v>1089</v>
      </c>
      <c r="D10" s="580">
        <v>4352.6607016092594</v>
      </c>
    </row>
    <row r="11" spans="1:4" ht="16.5" thickTop="1" thickBot="1">
      <c r="A11" s="596" t="s">
        <v>1090</v>
      </c>
      <c r="B11" s="596" t="s">
        <v>128</v>
      </c>
      <c r="C11" s="597" t="s">
        <v>1091</v>
      </c>
      <c r="D11" s="580">
        <v>9477.804576929826</v>
      </c>
    </row>
    <row r="12" spans="1:4" ht="16.5" thickTop="1" thickBot="1">
      <c r="A12" s="596" t="s">
        <v>1092</v>
      </c>
      <c r="B12" s="596" t="s">
        <v>128</v>
      </c>
      <c r="C12" s="597" t="s">
        <v>1093</v>
      </c>
      <c r="D12" s="580">
        <v>6974.2335566087395</v>
      </c>
    </row>
    <row r="13" spans="1:4" ht="16.5" thickTop="1" thickBot="1">
      <c r="A13" s="596" t="s">
        <v>1094</v>
      </c>
      <c r="B13" s="596" t="s">
        <v>680</v>
      </c>
      <c r="C13" s="597" t="s">
        <v>1095</v>
      </c>
      <c r="D13" s="580">
        <v>1035.2148905748049</v>
      </c>
    </row>
    <row r="14" spans="1:4" ht="16.5" thickTop="1" thickBot="1">
      <c r="A14" s="596" t="s">
        <v>1096</v>
      </c>
      <c r="B14" s="596" t="s">
        <v>27</v>
      </c>
      <c r="C14" s="597" t="s">
        <v>1097</v>
      </c>
      <c r="D14" s="580">
        <v>37468.761968096471</v>
      </c>
    </row>
    <row r="15" spans="1:4" ht="16.5" thickTop="1" thickBot="1">
      <c r="A15" s="596" t="s">
        <v>1098</v>
      </c>
      <c r="B15" s="596" t="s">
        <v>680</v>
      </c>
      <c r="C15" s="597" t="s">
        <v>1099</v>
      </c>
      <c r="D15" s="580">
        <v>1026.505355352956</v>
      </c>
    </row>
    <row r="16" spans="1:4" ht="16.5" thickTop="1" thickBot="1">
      <c r="A16" s="596" t="s">
        <v>1100</v>
      </c>
      <c r="B16" s="596" t="s">
        <v>27</v>
      </c>
      <c r="C16" s="597" t="s">
        <v>1101</v>
      </c>
      <c r="D16" s="580">
        <v>46354.969129691315</v>
      </c>
    </row>
    <row r="17" spans="1:4" ht="16.5" thickTop="1" thickBot="1">
      <c r="A17" s="596" t="s">
        <v>1102</v>
      </c>
      <c r="B17" s="596" t="s">
        <v>1103</v>
      </c>
      <c r="C17" s="597" t="s">
        <v>1104</v>
      </c>
      <c r="D17" s="580">
        <v>13772.429841626583</v>
      </c>
    </row>
    <row r="18" spans="1:4" ht="16.5" thickTop="1" thickBot="1">
      <c r="A18" s="596" t="s">
        <v>1105</v>
      </c>
      <c r="B18" s="596" t="s">
        <v>24</v>
      </c>
      <c r="C18" s="597" t="s">
        <v>1106</v>
      </c>
      <c r="D18" s="580">
        <v>76972.349651411612</v>
      </c>
    </row>
    <row r="19" spans="1:4" ht="16.5" thickTop="1" thickBot="1">
      <c r="A19" s="596" t="s">
        <v>1107</v>
      </c>
      <c r="B19" s="596" t="s">
        <v>24</v>
      </c>
      <c r="C19" s="597" t="s">
        <v>1108</v>
      </c>
      <c r="D19" s="580">
        <v>75836.361629895866</v>
      </c>
    </row>
    <row r="20" spans="1:4" ht="16.5" thickTop="1" thickBot="1">
      <c r="A20" s="596" t="s">
        <v>1109</v>
      </c>
      <c r="B20" s="596" t="s">
        <v>24</v>
      </c>
      <c r="C20" s="597" t="s">
        <v>1110</v>
      </c>
      <c r="D20" s="580">
        <v>73659.662001572229</v>
      </c>
    </row>
    <row r="21" spans="1:4" ht="16.5" thickTop="1" thickBot="1">
      <c r="A21" s="596" t="s">
        <v>1111</v>
      </c>
      <c r="B21" s="596" t="s">
        <v>24</v>
      </c>
      <c r="C21" s="597" t="s">
        <v>1112</v>
      </c>
      <c r="D21" s="580">
        <v>75964.618342002505</v>
      </c>
    </row>
    <row r="22" spans="1:4" ht="16.5" thickTop="1" thickBot="1">
      <c r="A22" s="596" t="s">
        <v>1113</v>
      </c>
      <c r="B22" s="596" t="s">
        <v>24</v>
      </c>
      <c r="C22" s="597" t="s">
        <v>1114</v>
      </c>
      <c r="D22" s="580">
        <v>75964.618342002505</v>
      </c>
    </row>
    <row r="23" spans="1:4" ht="16.5" thickTop="1" thickBot="1">
      <c r="A23" s="596" t="s">
        <v>1115</v>
      </c>
      <c r="B23" s="596" t="s">
        <v>24</v>
      </c>
      <c r="C23" s="597" t="s">
        <v>1116</v>
      </c>
      <c r="D23" s="580">
        <v>89874.974889336867</v>
      </c>
    </row>
    <row r="24" spans="1:4" ht="16.5" thickTop="1" thickBot="1">
      <c r="A24" s="596" t="s">
        <v>1117</v>
      </c>
      <c r="B24" s="596" t="s">
        <v>24</v>
      </c>
      <c r="C24" s="597" t="s">
        <v>1118</v>
      </c>
      <c r="D24" s="580">
        <v>19861.467989081211</v>
      </c>
    </row>
    <row r="25" spans="1:4" ht="16.5" thickTop="1" thickBot="1">
      <c r="A25" s="596" t="s">
        <v>1119</v>
      </c>
      <c r="B25" s="596" t="s">
        <v>24</v>
      </c>
      <c r="C25" s="597" t="s">
        <v>1120</v>
      </c>
      <c r="D25" s="580">
        <v>72901.115161398833</v>
      </c>
    </row>
    <row r="26" spans="1:4" ht="16.5" thickTop="1" thickBot="1">
      <c r="A26" s="596" t="s">
        <v>1121</v>
      </c>
      <c r="B26" s="596" t="s">
        <v>24</v>
      </c>
      <c r="C26" s="597" t="s">
        <v>1122</v>
      </c>
      <c r="D26" s="580">
        <v>70240.704504558802</v>
      </c>
    </row>
    <row r="27" spans="1:4" ht="16.5" thickTop="1" thickBot="1">
      <c r="A27" s="596" t="s">
        <v>1123</v>
      </c>
      <c r="B27" s="596" t="s">
        <v>24</v>
      </c>
      <c r="C27" s="597" t="s">
        <v>1124</v>
      </c>
      <c r="D27" s="580">
        <v>70273.684801957643</v>
      </c>
    </row>
    <row r="28" spans="1:4" ht="16.5" thickTop="1" thickBot="1">
      <c r="A28" s="596" t="s">
        <v>1125</v>
      </c>
      <c r="B28" s="596" t="s">
        <v>24</v>
      </c>
      <c r="C28" s="597" t="s">
        <v>1126</v>
      </c>
      <c r="D28" s="580">
        <v>72314.798763197192</v>
      </c>
    </row>
    <row r="29" spans="1:4" ht="16.5" thickTop="1" thickBot="1">
      <c r="A29" s="596" t="s">
        <v>1127</v>
      </c>
      <c r="B29" s="596" t="s">
        <v>24</v>
      </c>
      <c r="C29" s="597" t="s">
        <v>1128</v>
      </c>
      <c r="D29" s="580">
        <v>72312.966524452786</v>
      </c>
    </row>
    <row r="30" spans="1:4" ht="16.5" thickTop="1" thickBot="1">
      <c r="A30" s="596" t="s">
        <v>1129</v>
      </c>
      <c r="B30" s="596" t="s">
        <v>24</v>
      </c>
      <c r="C30" s="597" t="s">
        <v>1130</v>
      </c>
      <c r="D30" s="580">
        <v>95074.868445887842</v>
      </c>
    </row>
    <row r="31" spans="1:4" ht="16.5" thickTop="1" thickBot="1">
      <c r="A31" s="596" t="s">
        <v>1131</v>
      </c>
      <c r="B31" s="596" t="s">
        <v>1103</v>
      </c>
      <c r="C31" s="597" t="s">
        <v>1132</v>
      </c>
      <c r="D31" s="580">
        <v>57.532296573537835</v>
      </c>
    </row>
    <row r="32" spans="1:4" ht="16.5" thickTop="1" thickBot="1">
      <c r="A32" s="596" t="s">
        <v>1133</v>
      </c>
      <c r="B32" s="596" t="s">
        <v>32</v>
      </c>
      <c r="C32" s="597" t="s">
        <v>1134</v>
      </c>
      <c r="D32" s="580">
        <v>508.22215323327265</v>
      </c>
    </row>
    <row r="33" spans="1:4" ht="16.5" thickTop="1" thickBot="1">
      <c r="A33" s="596" t="s">
        <v>1135</v>
      </c>
      <c r="B33" s="596" t="s">
        <v>128</v>
      </c>
      <c r="C33" s="597" t="s">
        <v>1136</v>
      </c>
      <c r="D33" s="580">
        <v>7020.8502252302351</v>
      </c>
    </row>
    <row r="34" spans="1:4" ht="16.5" thickTop="1" thickBot="1">
      <c r="A34" s="596" t="s">
        <v>1137</v>
      </c>
      <c r="B34" s="596" t="s">
        <v>128</v>
      </c>
      <c r="C34" s="597" t="s">
        <v>1138</v>
      </c>
      <c r="D34" s="580">
        <v>6790.231873142593</v>
      </c>
    </row>
    <row r="35" spans="1:4" ht="16.5" thickTop="1" thickBot="1">
      <c r="A35" s="596" t="s">
        <v>1139</v>
      </c>
      <c r="B35" s="596" t="s">
        <v>128</v>
      </c>
      <c r="C35" s="597" t="s">
        <v>1140</v>
      </c>
      <c r="D35" s="580">
        <v>6221.9067645911737</v>
      </c>
    </row>
    <row r="36" spans="1:4" ht="16.5" thickTop="1" thickBot="1">
      <c r="A36" s="596" t="s">
        <v>1141</v>
      </c>
      <c r="B36" s="596" t="s">
        <v>128</v>
      </c>
      <c r="C36" s="597" t="s">
        <v>1142</v>
      </c>
      <c r="D36" s="580">
        <v>8890.0877194896475</v>
      </c>
    </row>
    <row r="37" spans="1:4" ht="16.5" thickTop="1" thickBot="1">
      <c r="A37" s="596" t="s">
        <v>1143</v>
      </c>
      <c r="B37" s="596" t="s">
        <v>128</v>
      </c>
      <c r="C37" s="597" t="s">
        <v>1144</v>
      </c>
      <c r="D37" s="580">
        <v>5010.8065181309321</v>
      </c>
    </row>
    <row r="38" spans="1:4" ht="16.5" thickTop="1" thickBot="1">
      <c r="A38" s="596" t="s">
        <v>1145</v>
      </c>
      <c r="B38" s="596" t="s">
        <v>128</v>
      </c>
      <c r="C38" s="597" t="s">
        <v>1146</v>
      </c>
      <c r="D38" s="580">
        <v>5108.2816193319577</v>
      </c>
    </row>
    <row r="39" spans="1:4" ht="16.5" thickTop="1" thickBot="1">
      <c r="A39" s="596" t="s">
        <v>1147</v>
      </c>
      <c r="B39" s="596" t="s">
        <v>680</v>
      </c>
      <c r="C39" s="597" t="s">
        <v>1148</v>
      </c>
      <c r="D39" s="580">
        <v>519633.94042821351</v>
      </c>
    </row>
    <row r="40" spans="1:4" ht="16.5" thickTop="1" thickBot="1">
      <c r="A40" s="596" t="s">
        <v>1149</v>
      </c>
      <c r="B40" s="596" t="s">
        <v>680</v>
      </c>
      <c r="C40" s="597" t="s">
        <v>1150</v>
      </c>
      <c r="D40" s="580">
        <v>55602.825127190736</v>
      </c>
    </row>
    <row r="41" spans="1:4" ht="16.5" thickTop="1" thickBot="1">
      <c r="A41" s="596" t="s">
        <v>1151</v>
      </c>
      <c r="B41" s="596" t="s">
        <v>680</v>
      </c>
      <c r="C41" s="597" t="s">
        <v>1152</v>
      </c>
      <c r="D41" s="580">
        <v>1478.6565662977191</v>
      </c>
    </row>
    <row r="42" spans="1:4" ht="16.5" thickTop="1" thickBot="1">
      <c r="A42" s="596" t="s">
        <v>1153</v>
      </c>
      <c r="B42" s="596" t="s">
        <v>680</v>
      </c>
      <c r="C42" s="597" t="s">
        <v>1154</v>
      </c>
      <c r="D42" s="580">
        <v>19543.78903149168</v>
      </c>
    </row>
    <row r="43" spans="1:4" ht="16.5" thickTop="1" thickBot="1">
      <c r="A43" s="596" t="s">
        <v>1155</v>
      </c>
      <c r="B43" s="596" t="s">
        <v>128</v>
      </c>
      <c r="C43" s="597" t="s">
        <v>1156</v>
      </c>
      <c r="D43" s="580">
        <v>6351.0814941226108</v>
      </c>
    </row>
    <row r="44" spans="1:4" ht="16.5" thickTop="1" thickBot="1">
      <c r="A44" s="596" t="s">
        <v>1157</v>
      </c>
      <c r="B44" s="596" t="s">
        <v>32</v>
      </c>
      <c r="C44" s="597" t="s">
        <v>1158</v>
      </c>
      <c r="D44" s="580">
        <v>11192.03981721695</v>
      </c>
    </row>
    <row r="45" spans="1:4" ht="16.5" thickTop="1" thickBot="1">
      <c r="A45" s="596" t="s">
        <v>1159</v>
      </c>
      <c r="B45" s="596" t="s">
        <v>128</v>
      </c>
      <c r="C45" s="597" t="s">
        <v>1160</v>
      </c>
      <c r="D45" s="580">
        <v>6106.7527941269618</v>
      </c>
    </row>
    <row r="46" spans="1:4" ht="16.5" thickTop="1" thickBot="1">
      <c r="A46" s="596" t="s">
        <v>1161</v>
      </c>
      <c r="B46" s="596" t="s">
        <v>680</v>
      </c>
      <c r="C46" s="597" t="s">
        <v>1162</v>
      </c>
      <c r="D46" s="580">
        <v>3298.0297398843345</v>
      </c>
    </row>
    <row r="47" spans="1:4" ht="16.5" thickTop="1" thickBot="1">
      <c r="A47" s="596" t="s">
        <v>1163</v>
      </c>
      <c r="B47" s="596" t="s">
        <v>680</v>
      </c>
      <c r="C47" s="597" t="s">
        <v>1164</v>
      </c>
      <c r="D47" s="580">
        <v>16238.399095943834</v>
      </c>
    </row>
    <row r="48" spans="1:4" ht="16.5" thickTop="1" thickBot="1">
      <c r="A48" s="596" t="s">
        <v>1165</v>
      </c>
      <c r="B48" s="596" t="s">
        <v>24</v>
      </c>
      <c r="C48" s="597" t="s">
        <v>1166</v>
      </c>
      <c r="D48" s="580">
        <v>39605.672698522088</v>
      </c>
    </row>
    <row r="49" spans="1:4" ht="16.5" thickTop="1" thickBot="1">
      <c r="A49" s="596" t="s">
        <v>1167</v>
      </c>
      <c r="B49" s="596" t="s">
        <v>24</v>
      </c>
      <c r="C49" s="597" t="s">
        <v>1168</v>
      </c>
      <c r="D49" s="580">
        <v>42214.780670519482</v>
      </c>
    </row>
    <row r="50" spans="1:4" ht="16.5" thickTop="1" thickBot="1">
      <c r="A50" s="596" t="s">
        <v>1169</v>
      </c>
      <c r="B50" s="596" t="s">
        <v>24</v>
      </c>
      <c r="C50" s="597" t="s">
        <v>1170</v>
      </c>
      <c r="D50" s="580">
        <v>42214.780670519482</v>
      </c>
    </row>
    <row r="51" spans="1:4" ht="16.5" thickTop="1" thickBot="1">
      <c r="A51" s="596" t="s">
        <v>1171</v>
      </c>
      <c r="B51" s="596" t="s">
        <v>24</v>
      </c>
      <c r="C51" s="597" t="s">
        <v>1172</v>
      </c>
      <c r="D51" s="580">
        <v>42214.780670519482</v>
      </c>
    </row>
    <row r="52" spans="1:4" ht="16.5" thickTop="1" thickBot="1">
      <c r="A52" s="596" t="s">
        <v>1173</v>
      </c>
      <c r="B52" s="596" t="s">
        <v>24</v>
      </c>
      <c r="C52" s="597" t="s">
        <v>1174</v>
      </c>
      <c r="D52" s="580">
        <v>36211.106050245013</v>
      </c>
    </row>
    <row r="53" spans="1:4" ht="16.5" thickTop="1" thickBot="1">
      <c r="A53" s="596" t="s">
        <v>1175</v>
      </c>
      <c r="B53" s="596" t="s">
        <v>32</v>
      </c>
      <c r="C53" s="597" t="s">
        <v>1176</v>
      </c>
      <c r="D53" s="580">
        <v>6172.0130501000285</v>
      </c>
    </row>
    <row r="54" spans="1:4" ht="16.5" thickTop="1" thickBot="1">
      <c r="A54" s="596" t="s">
        <v>1177</v>
      </c>
      <c r="B54" s="596" t="s">
        <v>128</v>
      </c>
      <c r="C54" s="597" t="s">
        <v>1178</v>
      </c>
      <c r="D54" s="580">
        <v>3041.5163156711083</v>
      </c>
    </row>
    <row r="55" spans="1:4" ht="16.5" thickTop="1" thickBot="1">
      <c r="A55" s="596" t="s">
        <v>1179</v>
      </c>
      <c r="B55" s="596" t="s">
        <v>1103</v>
      </c>
      <c r="C55" s="597" t="s">
        <v>1180</v>
      </c>
      <c r="D55" s="580">
        <v>3715.7801736030169</v>
      </c>
    </row>
    <row r="56" spans="1:4" ht="16.5" thickTop="1" thickBot="1">
      <c r="A56" s="596" t="s">
        <v>1181</v>
      </c>
      <c r="B56" s="596" t="s">
        <v>1182</v>
      </c>
      <c r="C56" s="597" t="s">
        <v>1183</v>
      </c>
      <c r="D56" s="580">
        <v>10938.465303949708</v>
      </c>
    </row>
    <row r="57" spans="1:4" ht="16.5" thickTop="1" thickBot="1">
      <c r="A57" s="596" t="s">
        <v>1184</v>
      </c>
      <c r="B57" s="596" t="s">
        <v>128</v>
      </c>
      <c r="C57" s="597" t="s">
        <v>1185</v>
      </c>
      <c r="D57" s="580">
        <v>6944.1354138002507</v>
      </c>
    </row>
    <row r="58" spans="1:4" ht="16.5" thickTop="1" thickBot="1">
      <c r="A58" s="596" t="s">
        <v>1186</v>
      </c>
      <c r="B58" s="596" t="s">
        <v>128</v>
      </c>
      <c r="C58" s="597" t="s">
        <v>1187</v>
      </c>
      <c r="D58" s="580">
        <v>3971.9303878334831</v>
      </c>
    </row>
    <row r="59" spans="1:4" ht="16.5" thickTop="1" thickBot="1">
      <c r="A59" s="596" t="s">
        <v>1188</v>
      </c>
      <c r="B59" s="596" t="s">
        <v>24</v>
      </c>
      <c r="C59" s="597" t="s">
        <v>1189</v>
      </c>
      <c r="D59" s="580">
        <v>42720.478563968412</v>
      </c>
    </row>
    <row r="60" spans="1:4" ht="16.5" thickTop="1" thickBot="1">
      <c r="A60" s="596" t="s">
        <v>1190</v>
      </c>
      <c r="B60" s="596" t="s">
        <v>128</v>
      </c>
      <c r="C60" s="597" t="s">
        <v>1191</v>
      </c>
      <c r="D60" s="580">
        <v>12111.098100353027</v>
      </c>
    </row>
    <row r="61" spans="1:4" ht="16.5" thickTop="1" thickBot="1">
      <c r="A61" s="596" t="s">
        <v>1192</v>
      </c>
      <c r="B61" s="596" t="s">
        <v>27</v>
      </c>
      <c r="C61" s="597" t="s">
        <v>1193</v>
      </c>
      <c r="D61" s="580">
        <v>146205.32284656135</v>
      </c>
    </row>
    <row r="62" spans="1:4" ht="16.5" thickTop="1" thickBot="1">
      <c r="A62" s="596" t="s">
        <v>1194</v>
      </c>
      <c r="B62" s="596" t="s">
        <v>27</v>
      </c>
      <c r="C62" s="597" t="s">
        <v>1195</v>
      </c>
      <c r="D62" s="580">
        <v>6912.6703347975645</v>
      </c>
    </row>
    <row r="63" spans="1:4" ht="16.5" thickTop="1" thickBot="1">
      <c r="A63" s="596" t="s">
        <v>1196</v>
      </c>
      <c r="B63" s="596" t="s">
        <v>24</v>
      </c>
      <c r="C63" s="597" t="s">
        <v>1197</v>
      </c>
      <c r="D63" s="580">
        <v>29768.302261440123</v>
      </c>
    </row>
    <row r="64" spans="1:4" ht="16.5" thickTop="1" thickBot="1">
      <c r="A64" s="596" t="s">
        <v>1198</v>
      </c>
      <c r="B64" s="596" t="s">
        <v>680</v>
      </c>
      <c r="C64" s="597" t="s">
        <v>1199</v>
      </c>
      <c r="D64" s="580">
        <v>39790.334290187275</v>
      </c>
    </row>
    <row r="65" spans="1:4" ht="16.5" thickTop="1" thickBot="1">
      <c r="A65" s="596" t="s">
        <v>1200</v>
      </c>
      <c r="B65" s="596" t="s">
        <v>680</v>
      </c>
      <c r="C65" s="597" t="s">
        <v>1201</v>
      </c>
      <c r="D65" s="580">
        <v>122759.99587347245</v>
      </c>
    </row>
    <row r="66" spans="1:4" ht="16.5" thickTop="1" thickBot="1">
      <c r="A66" s="596" t="s">
        <v>1202</v>
      </c>
      <c r="B66" s="596" t="s">
        <v>680</v>
      </c>
      <c r="C66" s="597" t="s">
        <v>1203</v>
      </c>
      <c r="D66" s="580">
        <v>79702.751828286957</v>
      </c>
    </row>
    <row r="67" spans="1:4" ht="16.5" thickTop="1" thickBot="1">
      <c r="A67" s="596" t="s">
        <v>1204</v>
      </c>
      <c r="B67" s="596" t="s">
        <v>32</v>
      </c>
      <c r="C67" s="597" t="s">
        <v>1205</v>
      </c>
      <c r="D67" s="580">
        <v>14331.566247802444</v>
      </c>
    </row>
    <row r="68" spans="1:4" ht="16.5" thickTop="1" thickBot="1">
      <c r="A68" s="596" t="s">
        <v>1206</v>
      </c>
      <c r="B68" s="596" t="s">
        <v>128</v>
      </c>
      <c r="C68" s="597" t="s">
        <v>1207</v>
      </c>
      <c r="D68" s="580">
        <v>901.46146223505139</v>
      </c>
    </row>
    <row r="69" spans="1:4" ht="16.5" thickTop="1" thickBot="1">
      <c r="A69" s="596" t="s">
        <v>1208</v>
      </c>
      <c r="B69" s="596" t="s">
        <v>128</v>
      </c>
      <c r="C69" s="597" t="s">
        <v>1209</v>
      </c>
      <c r="D69" s="580">
        <v>13110.899480476453</v>
      </c>
    </row>
    <row r="70" spans="1:4" ht="16.5" thickTop="1" thickBot="1">
      <c r="A70" s="596" t="s">
        <v>1210</v>
      </c>
      <c r="B70" s="596" t="s">
        <v>32</v>
      </c>
      <c r="C70" s="597" t="s">
        <v>1211</v>
      </c>
      <c r="D70" s="580">
        <v>64212.169982429426</v>
      </c>
    </row>
    <row r="71" spans="1:4" ht="16.5" thickTop="1" thickBot="1">
      <c r="A71" s="596" t="s">
        <v>1212</v>
      </c>
      <c r="B71" s="596" t="s">
        <v>680</v>
      </c>
      <c r="C71" s="597" t="s">
        <v>1213</v>
      </c>
      <c r="D71" s="580">
        <v>14762.89723509447</v>
      </c>
    </row>
    <row r="72" spans="1:4" ht="16.5" thickTop="1" thickBot="1">
      <c r="A72" s="596" t="s">
        <v>1214</v>
      </c>
      <c r="B72" s="596" t="s">
        <v>680</v>
      </c>
      <c r="C72" s="597" t="s">
        <v>1215</v>
      </c>
      <c r="D72" s="580">
        <v>21480511.097642809</v>
      </c>
    </row>
    <row r="73" spans="1:4" ht="16.5" thickTop="1" thickBot="1">
      <c r="A73" s="596" t="s">
        <v>1216</v>
      </c>
      <c r="B73" s="596" t="s">
        <v>128</v>
      </c>
      <c r="C73" s="597" t="s">
        <v>1217</v>
      </c>
      <c r="D73" s="580">
        <v>1893.4355184424837</v>
      </c>
    </row>
    <row r="74" spans="1:4" ht="16.5" thickTop="1" thickBot="1">
      <c r="A74" s="596" t="s">
        <v>1218</v>
      </c>
      <c r="B74" s="596" t="s">
        <v>128</v>
      </c>
      <c r="C74" s="597" t="s">
        <v>1219</v>
      </c>
      <c r="D74" s="580">
        <v>1834.0709831245658</v>
      </c>
    </row>
    <row r="75" spans="1:4" ht="16.5" thickTop="1" thickBot="1">
      <c r="A75" s="596" t="s">
        <v>1220</v>
      </c>
      <c r="B75" s="596" t="s">
        <v>128</v>
      </c>
      <c r="C75" s="597" t="s">
        <v>1221</v>
      </c>
      <c r="D75" s="580">
        <v>1753.4524783718377</v>
      </c>
    </row>
    <row r="76" spans="1:4" ht="16.5" thickTop="1" thickBot="1">
      <c r="A76" s="596" t="s">
        <v>1222</v>
      </c>
      <c r="B76" s="596" t="s">
        <v>128</v>
      </c>
      <c r="C76" s="597" t="s">
        <v>1223</v>
      </c>
      <c r="D76" s="580">
        <v>2887.6082611431725</v>
      </c>
    </row>
    <row r="77" spans="1:4" ht="16.5" thickTop="1" thickBot="1">
      <c r="A77" s="596" t="s">
        <v>1224</v>
      </c>
      <c r="B77" s="596" t="s">
        <v>128</v>
      </c>
      <c r="C77" s="597" t="s">
        <v>1225</v>
      </c>
      <c r="D77" s="580">
        <v>1867.0512805234093</v>
      </c>
    </row>
    <row r="78" spans="1:4" ht="16.5" thickTop="1" thickBot="1">
      <c r="A78" s="596" t="s">
        <v>1226</v>
      </c>
      <c r="B78" s="596" t="s">
        <v>128</v>
      </c>
      <c r="C78" s="597" t="s">
        <v>1227</v>
      </c>
      <c r="D78" s="580">
        <v>2714.2784759248075</v>
      </c>
    </row>
    <row r="79" spans="1:4" ht="16.5" thickTop="1" thickBot="1">
      <c r="A79" s="596" t="s">
        <v>1228</v>
      </c>
      <c r="B79" s="596" t="s">
        <v>128</v>
      </c>
      <c r="C79" s="597" t="s">
        <v>1229</v>
      </c>
      <c r="D79" s="580">
        <v>2967.1274226492724</v>
      </c>
    </row>
    <row r="80" spans="1:4" ht="16.5" thickTop="1" thickBot="1">
      <c r="A80" s="596" t="s">
        <v>1230</v>
      </c>
      <c r="B80" s="596" t="s">
        <v>128</v>
      </c>
      <c r="C80" s="597" t="s">
        <v>1231</v>
      </c>
      <c r="D80" s="580">
        <v>3074.4966130699518</v>
      </c>
    </row>
    <row r="81" spans="1:4" ht="16.5" thickTop="1" thickBot="1">
      <c r="A81" s="596" t="s">
        <v>1232</v>
      </c>
      <c r="B81" s="596" t="s">
        <v>128</v>
      </c>
      <c r="C81" s="597" t="s">
        <v>1233</v>
      </c>
      <c r="D81" s="580">
        <v>3059.8387031149105</v>
      </c>
    </row>
    <row r="82" spans="1:4" ht="16.5" thickTop="1" thickBot="1">
      <c r="A82" s="596" t="s">
        <v>1234</v>
      </c>
      <c r="B82" s="596" t="s">
        <v>128</v>
      </c>
      <c r="C82" s="597" t="s">
        <v>1235</v>
      </c>
      <c r="D82" s="580">
        <v>3305.3586948618554</v>
      </c>
    </row>
    <row r="83" spans="1:4" ht="16.5" thickTop="1" thickBot="1">
      <c r="A83" s="596" t="s">
        <v>1236</v>
      </c>
      <c r="B83" s="596" t="s">
        <v>128</v>
      </c>
      <c r="C83" s="597" t="s">
        <v>1237</v>
      </c>
      <c r="D83" s="580">
        <v>3287.0363074180536</v>
      </c>
    </row>
    <row r="84" spans="1:4" ht="16.5" thickTop="1" thickBot="1">
      <c r="A84" s="596" t="s">
        <v>1238</v>
      </c>
      <c r="B84" s="596" t="s">
        <v>128</v>
      </c>
      <c r="C84" s="597" t="s">
        <v>1239</v>
      </c>
      <c r="D84" s="580">
        <v>3521.5628666987172</v>
      </c>
    </row>
    <row r="85" spans="1:4" ht="16.5" thickTop="1" thickBot="1">
      <c r="A85" s="596" t="s">
        <v>1240</v>
      </c>
      <c r="B85" s="596" t="s">
        <v>128</v>
      </c>
      <c r="C85" s="597" t="s">
        <v>1241</v>
      </c>
      <c r="D85" s="580">
        <v>3705.5196366344876</v>
      </c>
    </row>
    <row r="86" spans="1:4" ht="16.5" thickTop="1" thickBot="1">
      <c r="A86" s="596" t="s">
        <v>1242</v>
      </c>
      <c r="B86" s="596" t="s">
        <v>128</v>
      </c>
      <c r="C86" s="597" t="s">
        <v>1243</v>
      </c>
      <c r="D86" s="580">
        <v>3705.5196366344876</v>
      </c>
    </row>
    <row r="87" spans="1:4" ht="16.5" thickTop="1" thickBot="1">
      <c r="A87" s="596" t="s">
        <v>1244</v>
      </c>
      <c r="B87" s="596" t="s">
        <v>128</v>
      </c>
      <c r="C87" s="597" t="s">
        <v>1245</v>
      </c>
      <c r="D87" s="580">
        <v>453.66231310853402</v>
      </c>
    </row>
    <row r="88" spans="1:4" ht="16.5" thickTop="1" thickBot="1">
      <c r="A88" s="596" t="s">
        <v>1246</v>
      </c>
      <c r="B88" s="596" t="s">
        <v>128</v>
      </c>
      <c r="C88" s="597" t="s">
        <v>1247</v>
      </c>
      <c r="D88" s="580">
        <v>959.58759734519481</v>
      </c>
    </row>
    <row r="89" spans="1:4" ht="16.5" thickTop="1" thickBot="1">
      <c r="A89" s="596" t="s">
        <v>1248</v>
      </c>
      <c r="B89" s="596" t="s">
        <v>128</v>
      </c>
      <c r="C89" s="597" t="s">
        <v>1249</v>
      </c>
      <c r="D89" s="580">
        <v>816.17709789566652</v>
      </c>
    </row>
    <row r="90" spans="1:4" ht="16.5" thickTop="1" thickBot="1">
      <c r="A90" s="596" t="s">
        <v>1250</v>
      </c>
      <c r="B90" s="596" t="s">
        <v>27</v>
      </c>
      <c r="C90" s="597" t="s">
        <v>1251</v>
      </c>
      <c r="D90" s="580">
        <v>10993.432466281114</v>
      </c>
    </row>
    <row r="91" spans="1:4" ht="16.5" thickTop="1" thickBot="1">
      <c r="A91" s="596" t="s">
        <v>1252</v>
      </c>
      <c r="B91" s="596" t="s">
        <v>128</v>
      </c>
      <c r="C91" s="597" t="s">
        <v>1253</v>
      </c>
      <c r="D91" s="580">
        <v>21741.964561794346</v>
      </c>
    </row>
    <row r="92" spans="1:4" ht="16.5" thickTop="1" thickBot="1">
      <c r="A92" s="596" t="s">
        <v>1254</v>
      </c>
      <c r="B92" s="596" t="s">
        <v>32</v>
      </c>
      <c r="C92" s="597" t="s">
        <v>1255</v>
      </c>
      <c r="D92" s="580">
        <v>33584.936184488804</v>
      </c>
    </row>
    <row r="93" spans="1:4" ht="16.5" thickTop="1" thickBot="1">
      <c r="A93" s="596" t="s">
        <v>1256</v>
      </c>
      <c r="B93" s="596" t="s">
        <v>32</v>
      </c>
      <c r="C93" s="597" t="s">
        <v>1257</v>
      </c>
      <c r="D93" s="580">
        <v>1173.7321396499469</v>
      </c>
    </row>
    <row r="94" spans="1:4" ht="16.5" thickTop="1" thickBot="1">
      <c r="A94" s="596" t="s">
        <v>1258</v>
      </c>
      <c r="B94" s="596" t="s">
        <v>32</v>
      </c>
      <c r="C94" s="597" t="s">
        <v>1259</v>
      </c>
      <c r="D94" s="580">
        <v>1006.9984139113501</v>
      </c>
    </row>
    <row r="95" spans="1:4" ht="16.5" thickTop="1" thickBot="1">
      <c r="A95" s="596" t="s">
        <v>1260</v>
      </c>
      <c r="B95" s="596" t="s">
        <v>128</v>
      </c>
      <c r="C95" s="597" t="s">
        <v>1261</v>
      </c>
      <c r="D95" s="580">
        <v>5542.7620312342779</v>
      </c>
    </row>
    <row r="96" spans="1:4" ht="16.5" thickTop="1" thickBot="1">
      <c r="A96" s="596" t="s">
        <v>1262</v>
      </c>
      <c r="B96" s="596" t="s">
        <v>128</v>
      </c>
      <c r="C96" s="597" t="s">
        <v>1263</v>
      </c>
      <c r="D96" s="580">
        <v>4388.0199413938035</v>
      </c>
    </row>
    <row r="97" spans="1:4" ht="16.5" thickTop="1" thickBot="1">
      <c r="A97" s="596" t="s">
        <v>1264</v>
      </c>
      <c r="B97" s="596" t="s">
        <v>128</v>
      </c>
      <c r="C97" s="597" t="s">
        <v>1265</v>
      </c>
      <c r="D97" s="580">
        <v>6928.4525390428471</v>
      </c>
    </row>
    <row r="98" spans="1:4" ht="16.5" thickTop="1" thickBot="1">
      <c r="A98" s="596" t="s">
        <v>1266</v>
      </c>
      <c r="B98" s="596" t="s">
        <v>1103</v>
      </c>
      <c r="C98" s="597" t="s">
        <v>1267</v>
      </c>
      <c r="D98" s="580">
        <v>4041.5973144416612</v>
      </c>
    </row>
    <row r="99" spans="1:4" ht="16.5" thickTop="1" thickBot="1">
      <c r="A99" s="596" t="s">
        <v>1268</v>
      </c>
      <c r="B99" s="596" t="s">
        <v>24</v>
      </c>
      <c r="C99" s="597" t="s">
        <v>1269</v>
      </c>
      <c r="D99" s="580">
        <v>477231.47066675214</v>
      </c>
    </row>
    <row r="100" spans="1:4" ht="16.5" thickTop="1" thickBot="1">
      <c r="A100" s="596" t="s">
        <v>1270</v>
      </c>
      <c r="B100" s="596" t="s">
        <v>24</v>
      </c>
      <c r="C100" s="597" t="s">
        <v>1271</v>
      </c>
      <c r="D100" s="580">
        <v>435113.46095592674</v>
      </c>
    </row>
    <row r="101" spans="1:4" ht="16.5" thickTop="1" thickBot="1">
      <c r="A101" s="596" t="s">
        <v>1272</v>
      </c>
      <c r="B101" s="596" t="s">
        <v>24</v>
      </c>
      <c r="C101" s="597" t="s">
        <v>1273</v>
      </c>
      <c r="D101" s="580">
        <v>605190.65595526854</v>
      </c>
    </row>
    <row r="102" spans="1:4" ht="16.5" thickTop="1" thickBot="1">
      <c r="A102" s="596" t="s">
        <v>1274</v>
      </c>
      <c r="B102" s="596" t="s">
        <v>24</v>
      </c>
      <c r="C102" s="597" t="s">
        <v>1275</v>
      </c>
      <c r="D102" s="580">
        <v>485530.07514178968</v>
      </c>
    </row>
    <row r="103" spans="1:4" ht="16.5" thickTop="1" thickBot="1">
      <c r="A103" s="596" t="s">
        <v>1276</v>
      </c>
      <c r="B103" s="596" t="s">
        <v>24</v>
      </c>
      <c r="C103" s="597" t="s">
        <v>1277</v>
      </c>
      <c r="D103" s="580">
        <v>496912.30866962828</v>
      </c>
    </row>
    <row r="104" spans="1:4" ht="16.5" thickTop="1" thickBot="1">
      <c r="A104" s="596" t="s">
        <v>1278</v>
      </c>
      <c r="B104" s="596" t="s">
        <v>24</v>
      </c>
      <c r="C104" s="597" t="s">
        <v>1279</v>
      </c>
      <c r="D104" s="580">
        <v>368577.90964025358</v>
      </c>
    </row>
    <row r="105" spans="1:4" ht="16.5" thickTop="1" thickBot="1">
      <c r="A105" s="596" t="s">
        <v>1280</v>
      </c>
      <c r="B105" s="596" t="s">
        <v>24</v>
      </c>
      <c r="C105" s="597" t="s">
        <v>1281</v>
      </c>
      <c r="D105" s="580">
        <v>398137.78375108796</v>
      </c>
    </row>
    <row r="106" spans="1:4" ht="16.5" thickTop="1" thickBot="1">
      <c r="A106" s="596" t="s">
        <v>1282</v>
      </c>
      <c r="B106" s="596" t="s">
        <v>24</v>
      </c>
      <c r="C106" s="597" t="s">
        <v>1283</v>
      </c>
      <c r="D106" s="580">
        <v>419191.30626726296</v>
      </c>
    </row>
    <row r="107" spans="1:4" ht="16.5" thickTop="1" thickBot="1">
      <c r="A107" s="596" t="s">
        <v>1284</v>
      </c>
      <c r="B107" s="596" t="s">
        <v>24</v>
      </c>
      <c r="C107" s="597" t="s">
        <v>1283</v>
      </c>
      <c r="D107" s="580">
        <v>419191.30626726296</v>
      </c>
    </row>
    <row r="108" spans="1:4" ht="16.5" thickTop="1" thickBot="1">
      <c r="A108" s="596" t="s">
        <v>1285</v>
      </c>
      <c r="B108" s="596" t="s">
        <v>24</v>
      </c>
      <c r="C108" s="597" t="s">
        <v>1286</v>
      </c>
      <c r="D108" s="580">
        <v>431066.77846508863</v>
      </c>
    </row>
    <row r="109" spans="1:4" ht="16.5" thickTop="1" thickBot="1">
      <c r="A109" s="596" t="s">
        <v>1287</v>
      </c>
      <c r="B109" s="596" t="s">
        <v>24</v>
      </c>
      <c r="C109" s="597" t="s">
        <v>1288</v>
      </c>
      <c r="D109" s="580">
        <v>442235.73940308142</v>
      </c>
    </row>
    <row r="110" spans="1:4" ht="16.5" thickTop="1" thickBot="1">
      <c r="A110" s="596" t="s">
        <v>1289</v>
      </c>
      <c r="B110" s="596" t="s">
        <v>24</v>
      </c>
      <c r="C110" s="597" t="s">
        <v>1290</v>
      </c>
      <c r="D110" s="580">
        <v>399369.6761635188</v>
      </c>
    </row>
    <row r="111" spans="1:4" ht="16.5" thickTop="1" thickBot="1">
      <c r="A111" s="596" t="s">
        <v>1291</v>
      </c>
      <c r="B111" s="596" t="s">
        <v>32</v>
      </c>
      <c r="C111" s="597" t="s">
        <v>1292</v>
      </c>
      <c r="D111" s="580">
        <v>2416.4179161685365</v>
      </c>
    </row>
    <row r="112" spans="1:4" ht="16.5" thickTop="1" thickBot="1">
      <c r="A112" s="596" t="s">
        <v>1293</v>
      </c>
      <c r="B112" s="596" t="s">
        <v>27</v>
      </c>
      <c r="C112" s="597" t="s">
        <v>1294</v>
      </c>
      <c r="D112" s="580">
        <v>1960.861904235675</v>
      </c>
    </row>
    <row r="113" spans="1:4" ht="16.5" thickTop="1" thickBot="1">
      <c r="A113" s="596" t="s">
        <v>1295</v>
      </c>
      <c r="B113" s="596" t="s">
        <v>680</v>
      </c>
      <c r="C113" s="597" t="s">
        <v>1294</v>
      </c>
      <c r="D113" s="580">
        <v>1328.7395374245107</v>
      </c>
    </row>
    <row r="114" spans="1:4" ht="16.5" thickTop="1" thickBot="1">
      <c r="A114" s="596" t="s">
        <v>1296</v>
      </c>
      <c r="B114" s="596" t="s">
        <v>32</v>
      </c>
      <c r="C114" s="597" t="s">
        <v>1297</v>
      </c>
      <c r="D114" s="580">
        <v>60567.224698891499</v>
      </c>
    </row>
    <row r="115" spans="1:4" ht="16.5" thickTop="1" thickBot="1">
      <c r="A115" s="596" t="s">
        <v>1298</v>
      </c>
      <c r="B115" s="596" t="s">
        <v>680</v>
      </c>
      <c r="C115" s="597" t="s">
        <v>1299</v>
      </c>
      <c r="D115" s="580">
        <v>58532.504524006799</v>
      </c>
    </row>
    <row r="116" spans="1:4" ht="16.5" thickTop="1" thickBot="1">
      <c r="A116" s="596" t="s">
        <v>1300</v>
      </c>
      <c r="B116" s="596" t="s">
        <v>680</v>
      </c>
      <c r="C116" s="597" t="s">
        <v>1301</v>
      </c>
      <c r="D116" s="580">
        <v>416876.82228536188</v>
      </c>
    </row>
    <row r="117" spans="1:4" ht="16.5" thickTop="1" thickBot="1">
      <c r="A117" s="596" t="s">
        <v>1302</v>
      </c>
      <c r="B117" s="596" t="s">
        <v>680</v>
      </c>
      <c r="C117" s="597" t="s">
        <v>1303</v>
      </c>
      <c r="D117" s="580">
        <v>72716.42549596529</v>
      </c>
    </row>
    <row r="118" spans="1:4" ht="16.5" thickTop="1" thickBot="1">
      <c r="A118" s="596" t="s">
        <v>1304</v>
      </c>
      <c r="B118" s="596" t="s">
        <v>680</v>
      </c>
      <c r="C118" s="597" t="s">
        <v>1305</v>
      </c>
      <c r="D118" s="580">
        <v>72761.498569077055</v>
      </c>
    </row>
    <row r="119" spans="1:4" ht="16.5" thickTop="1" thickBot="1">
      <c r="A119" s="596" t="s">
        <v>1306</v>
      </c>
      <c r="B119" s="596" t="s">
        <v>24</v>
      </c>
      <c r="C119" s="597" t="s">
        <v>1307</v>
      </c>
      <c r="D119" s="580">
        <v>8574.6725886165823</v>
      </c>
    </row>
    <row r="120" spans="1:4" ht="16.5" thickTop="1" thickBot="1">
      <c r="A120" s="596" t="s">
        <v>1308</v>
      </c>
      <c r="B120" s="596" t="s">
        <v>24</v>
      </c>
      <c r="C120" s="597" t="s">
        <v>1309</v>
      </c>
      <c r="D120" s="580">
        <v>7871.3132146191529</v>
      </c>
    </row>
    <row r="121" spans="1:4" ht="16.5" thickTop="1" thickBot="1">
      <c r="A121" s="596" t="s">
        <v>1310</v>
      </c>
      <c r="B121" s="596" t="s">
        <v>1182</v>
      </c>
      <c r="C121" s="597" t="s">
        <v>1311</v>
      </c>
      <c r="D121" s="580">
        <v>28456.866386717538</v>
      </c>
    </row>
    <row r="122" spans="1:4" ht="16.5" thickTop="1" thickBot="1">
      <c r="A122" s="596" t="s">
        <v>1312</v>
      </c>
      <c r="B122" s="596" t="s">
        <v>1182</v>
      </c>
      <c r="C122" s="597" t="s">
        <v>1313</v>
      </c>
      <c r="D122" s="580">
        <v>30135.563524318663</v>
      </c>
    </row>
    <row r="123" spans="1:4" ht="16.5" thickTop="1" thickBot="1">
      <c r="A123" s="596" t="s">
        <v>1314</v>
      </c>
      <c r="B123" s="596" t="s">
        <v>24</v>
      </c>
      <c r="C123" s="597" t="s">
        <v>1315</v>
      </c>
      <c r="D123" s="580">
        <v>4404.3706428352525</v>
      </c>
    </row>
    <row r="124" spans="1:4" ht="16.5" thickTop="1" thickBot="1">
      <c r="A124" s="596" t="s">
        <v>1316</v>
      </c>
      <c r="B124" s="596" t="s">
        <v>32</v>
      </c>
      <c r="C124" s="597" t="s">
        <v>1317</v>
      </c>
      <c r="D124" s="580">
        <v>21187.697359425922</v>
      </c>
    </row>
    <row r="125" spans="1:4" ht="16.5" thickTop="1" thickBot="1">
      <c r="A125" s="596" t="s">
        <v>1318</v>
      </c>
      <c r="B125" s="596" t="s">
        <v>1103</v>
      </c>
      <c r="C125" s="597" t="s">
        <v>1319</v>
      </c>
      <c r="D125" s="580">
        <v>2215.1766419556448</v>
      </c>
    </row>
    <row r="126" spans="1:4" ht="16.5" thickTop="1" thickBot="1">
      <c r="A126" s="596" t="s">
        <v>1320</v>
      </c>
      <c r="B126" s="596" t="s">
        <v>1103</v>
      </c>
      <c r="C126" s="597" t="s">
        <v>1321</v>
      </c>
      <c r="D126" s="580">
        <v>2871.1181124437508</v>
      </c>
    </row>
    <row r="127" spans="1:4" ht="16.5" thickTop="1" thickBot="1">
      <c r="A127" s="596" t="s">
        <v>1322</v>
      </c>
      <c r="B127" s="596" t="s">
        <v>1103</v>
      </c>
      <c r="C127" s="597" t="s">
        <v>1323</v>
      </c>
      <c r="D127" s="580">
        <v>2869.2858736993708</v>
      </c>
    </row>
    <row r="128" spans="1:4" ht="16.5" thickTop="1" thickBot="1">
      <c r="A128" s="596" t="s">
        <v>1324</v>
      </c>
      <c r="B128" s="596" t="s">
        <v>1103</v>
      </c>
      <c r="C128" s="597" t="s">
        <v>1325</v>
      </c>
      <c r="D128" s="580">
        <v>2196.854254511843</v>
      </c>
    </row>
    <row r="129" spans="1:4" ht="16.5" thickTop="1" thickBot="1">
      <c r="A129" s="596" t="s">
        <v>1326</v>
      </c>
      <c r="B129" s="596" t="s">
        <v>1103</v>
      </c>
      <c r="C129" s="597" t="s">
        <v>1327</v>
      </c>
      <c r="D129" s="580">
        <v>2196.854254511843</v>
      </c>
    </row>
    <row r="130" spans="1:4" ht="16.5" thickTop="1" thickBot="1">
      <c r="A130" s="596" t="s">
        <v>1328</v>
      </c>
      <c r="B130" s="596" t="s">
        <v>1103</v>
      </c>
      <c r="C130" s="597" t="s">
        <v>1329</v>
      </c>
      <c r="D130" s="580">
        <v>2132.7258984585364</v>
      </c>
    </row>
    <row r="131" spans="1:4" ht="16.5" thickTop="1" thickBot="1">
      <c r="A131" s="596" t="s">
        <v>1330</v>
      </c>
      <c r="B131" s="596" t="s">
        <v>1103</v>
      </c>
      <c r="C131" s="597" t="s">
        <v>1331</v>
      </c>
      <c r="D131" s="580">
        <v>2869.2858736993708</v>
      </c>
    </row>
    <row r="132" spans="1:4" ht="16.5" thickTop="1" thickBot="1">
      <c r="A132" s="596" t="s">
        <v>1332</v>
      </c>
      <c r="B132" s="596" t="s">
        <v>1103</v>
      </c>
      <c r="C132" s="597" t="s">
        <v>1333</v>
      </c>
      <c r="D132" s="580">
        <v>2136.3903759472964</v>
      </c>
    </row>
    <row r="133" spans="1:4" ht="16.5" thickTop="1" thickBot="1">
      <c r="A133" s="596" t="s">
        <v>1334</v>
      </c>
      <c r="B133" s="596" t="s">
        <v>1103</v>
      </c>
      <c r="C133" s="597" t="s">
        <v>1335</v>
      </c>
      <c r="D133" s="580">
        <v>1992.74285838789</v>
      </c>
    </row>
    <row r="134" spans="1:4" ht="16.5" thickTop="1" thickBot="1">
      <c r="A134" s="596" t="s">
        <v>1336</v>
      </c>
      <c r="B134" s="596" t="s">
        <v>1103</v>
      </c>
      <c r="C134" s="597" t="s">
        <v>1337</v>
      </c>
      <c r="D134" s="580">
        <v>2195.0220157674626</v>
      </c>
    </row>
    <row r="135" spans="1:4" ht="16.5" thickTop="1" thickBot="1">
      <c r="A135" s="596" t="s">
        <v>1338</v>
      </c>
      <c r="B135" s="596" t="s">
        <v>1103</v>
      </c>
      <c r="C135" s="597" t="s">
        <v>1339</v>
      </c>
      <c r="D135" s="580">
        <v>2314.1175341521744</v>
      </c>
    </row>
    <row r="136" spans="1:4" ht="16.5" thickTop="1" thickBot="1">
      <c r="A136" s="596" t="s">
        <v>1340</v>
      </c>
      <c r="B136" s="596" t="s">
        <v>1103</v>
      </c>
      <c r="C136" s="597" t="s">
        <v>1341</v>
      </c>
      <c r="D136" s="580">
        <v>2462.5288724469701</v>
      </c>
    </row>
    <row r="137" spans="1:4" ht="16.5" thickTop="1" thickBot="1">
      <c r="A137" s="596" t="s">
        <v>1342</v>
      </c>
      <c r="B137" s="596" t="s">
        <v>128</v>
      </c>
      <c r="C137" s="597" t="s">
        <v>1343</v>
      </c>
      <c r="D137" s="580">
        <v>9815.3077636440357</v>
      </c>
    </row>
    <row r="138" spans="1:4" ht="31.5" thickTop="1" thickBot="1">
      <c r="A138" s="596" t="s">
        <v>1344</v>
      </c>
      <c r="B138" s="596" t="s">
        <v>1345</v>
      </c>
      <c r="C138" s="597" t="s">
        <v>1346</v>
      </c>
      <c r="D138" s="580">
        <v>3.6566496079832915E-2</v>
      </c>
    </row>
    <row r="139" spans="1:4" ht="16.5" thickTop="1" thickBot="1">
      <c r="A139" s="596" t="s">
        <v>1347</v>
      </c>
      <c r="B139" s="596" t="s">
        <v>128</v>
      </c>
      <c r="C139" s="597" t="s">
        <v>1348</v>
      </c>
      <c r="D139" s="580">
        <v>7973.2287516846372</v>
      </c>
    </row>
    <row r="140" spans="1:4" ht="16.5" thickTop="1" thickBot="1">
      <c r="A140" s="596" t="s">
        <v>1349</v>
      </c>
      <c r="B140" s="596" t="s">
        <v>1350</v>
      </c>
      <c r="C140" s="597" t="s">
        <v>1351</v>
      </c>
      <c r="D140" s="580">
        <v>773.4191607423403</v>
      </c>
    </row>
    <row r="141" spans="1:4" ht="16.5" thickTop="1" thickBot="1">
      <c r="A141" s="596" t="s">
        <v>1352</v>
      </c>
      <c r="B141" s="596" t="s">
        <v>32</v>
      </c>
      <c r="C141" s="597" t="s">
        <v>1353</v>
      </c>
      <c r="D141" s="580">
        <v>3131.391772443762</v>
      </c>
    </row>
    <row r="142" spans="1:4" ht="16.5" thickTop="1" thickBot="1">
      <c r="A142" s="596" t="s">
        <v>1354</v>
      </c>
      <c r="B142" s="596" t="s">
        <v>680</v>
      </c>
      <c r="C142" s="597" t="s">
        <v>1355</v>
      </c>
      <c r="D142" s="580">
        <v>2993.6032725055661</v>
      </c>
    </row>
    <row r="143" spans="1:4" ht="16.5" thickTop="1" thickBot="1">
      <c r="A143" s="596" t="s">
        <v>1356</v>
      </c>
      <c r="B143" s="596" t="s">
        <v>1357</v>
      </c>
      <c r="C143" s="597" t="s">
        <v>1358</v>
      </c>
      <c r="D143" s="580">
        <v>10970.049853484508</v>
      </c>
    </row>
    <row r="144" spans="1:4" ht="16.5" thickTop="1" thickBot="1">
      <c r="A144" s="596" t="s">
        <v>1359</v>
      </c>
      <c r="B144" s="596" t="s">
        <v>1103</v>
      </c>
      <c r="C144" s="597" t="s">
        <v>1360</v>
      </c>
      <c r="D144" s="580">
        <v>29299.426160131443</v>
      </c>
    </row>
    <row r="145" spans="1:4" ht="16.5" thickTop="1" thickBot="1">
      <c r="A145" s="596" t="s">
        <v>1361</v>
      </c>
      <c r="B145" s="596" t="s">
        <v>27</v>
      </c>
      <c r="C145" s="597" t="s">
        <v>1362</v>
      </c>
      <c r="D145" s="580">
        <v>22612.177094798149</v>
      </c>
    </row>
    <row r="146" spans="1:4" ht="31.5" thickTop="1" thickBot="1">
      <c r="A146" s="596" t="s">
        <v>1363</v>
      </c>
      <c r="B146" s="596" t="s">
        <v>27</v>
      </c>
      <c r="C146" s="597" t="s">
        <v>1364</v>
      </c>
      <c r="D146" s="580">
        <v>10624.298655405817</v>
      </c>
    </row>
    <row r="147" spans="1:4" ht="16.5" thickTop="1" thickBot="1">
      <c r="A147" s="596" t="s">
        <v>1365</v>
      </c>
      <c r="B147" s="596" t="s">
        <v>27</v>
      </c>
      <c r="C147" s="597" t="s">
        <v>1366</v>
      </c>
      <c r="D147" s="580">
        <v>26162.753235176508</v>
      </c>
    </row>
    <row r="148" spans="1:4" ht="16.5" thickTop="1" thickBot="1">
      <c r="A148" s="596" t="s">
        <v>1367</v>
      </c>
      <c r="B148" s="596" t="s">
        <v>27</v>
      </c>
      <c r="C148" s="597" t="s">
        <v>1368</v>
      </c>
      <c r="D148" s="580">
        <v>15918.4472062151</v>
      </c>
    </row>
    <row r="149" spans="1:4" ht="16.5" thickTop="1" thickBot="1">
      <c r="A149" s="596" t="s">
        <v>1369</v>
      </c>
      <c r="B149" s="596" t="s">
        <v>32</v>
      </c>
      <c r="C149" s="597" t="s">
        <v>1370</v>
      </c>
      <c r="D149" s="580">
        <v>41865.288309381729</v>
      </c>
    </row>
    <row r="150" spans="1:4" ht="16.5" thickTop="1" thickBot="1">
      <c r="A150" s="596" t="s">
        <v>1371</v>
      </c>
      <c r="B150" s="596" t="s">
        <v>27</v>
      </c>
      <c r="C150" s="597" t="s">
        <v>1372</v>
      </c>
      <c r="D150" s="580">
        <v>12732.531186329479</v>
      </c>
    </row>
    <row r="151" spans="1:4" ht="16.5" thickTop="1" thickBot="1">
      <c r="A151" s="596" t="s">
        <v>1373</v>
      </c>
      <c r="B151" s="596" t="s">
        <v>1350</v>
      </c>
      <c r="C151" s="597" t="s">
        <v>1374</v>
      </c>
      <c r="D151" s="580">
        <v>207515.09107222542</v>
      </c>
    </row>
    <row r="152" spans="1:4" ht="16.5" thickTop="1" thickBot="1">
      <c r="A152" s="596" t="s">
        <v>1375</v>
      </c>
      <c r="B152" s="596" t="s">
        <v>680</v>
      </c>
      <c r="C152" s="597" t="s">
        <v>1376</v>
      </c>
      <c r="D152" s="580">
        <v>1270.2162988245218</v>
      </c>
    </row>
    <row r="153" spans="1:4" ht="16.5" thickTop="1" thickBot="1">
      <c r="A153" s="596" t="s">
        <v>1377</v>
      </c>
      <c r="B153" s="596" t="s">
        <v>128</v>
      </c>
      <c r="C153" s="597" t="s">
        <v>1378</v>
      </c>
      <c r="D153" s="580">
        <v>28776.322495511668</v>
      </c>
    </row>
    <row r="154" spans="1:4" ht="16.5" thickTop="1" thickBot="1">
      <c r="A154" s="596" t="s">
        <v>1379</v>
      </c>
      <c r="B154" s="596" t="s">
        <v>128</v>
      </c>
      <c r="C154" s="597" t="s">
        <v>1380</v>
      </c>
      <c r="D154" s="580">
        <v>5777.415208779601</v>
      </c>
    </row>
    <row r="155" spans="1:4" ht="16.5" thickTop="1" thickBot="1">
      <c r="A155" s="596" t="s">
        <v>1381</v>
      </c>
      <c r="B155" s="596" t="s">
        <v>32</v>
      </c>
      <c r="C155" s="597" t="s">
        <v>1382</v>
      </c>
      <c r="D155" s="580">
        <v>95356.707956233091</v>
      </c>
    </row>
    <row r="156" spans="1:4" ht="16.5" thickTop="1" thickBot="1">
      <c r="A156" s="596" t="s">
        <v>1383</v>
      </c>
      <c r="B156" s="596" t="s">
        <v>32</v>
      </c>
      <c r="C156" s="597" t="s">
        <v>1384</v>
      </c>
      <c r="D156" s="580">
        <v>28882.678670911497</v>
      </c>
    </row>
    <row r="157" spans="1:4" ht="16.5" thickTop="1" thickBot="1">
      <c r="A157" s="596" t="s">
        <v>1385</v>
      </c>
      <c r="B157" s="596" t="s">
        <v>32</v>
      </c>
      <c r="C157" s="597" t="s">
        <v>1386</v>
      </c>
      <c r="D157" s="580">
        <v>43188.798787031992</v>
      </c>
    </row>
    <row r="158" spans="1:4" ht="16.5" thickTop="1" thickBot="1">
      <c r="A158" s="596" t="s">
        <v>1387</v>
      </c>
      <c r="B158" s="596" t="s">
        <v>32</v>
      </c>
      <c r="C158" s="597" t="s">
        <v>1388</v>
      </c>
      <c r="D158" s="580">
        <v>78392.701126055123</v>
      </c>
    </row>
    <row r="159" spans="1:4" ht="16.5" thickTop="1" thickBot="1">
      <c r="A159" s="596" t="s">
        <v>1389</v>
      </c>
      <c r="B159" s="596" t="s">
        <v>27</v>
      </c>
      <c r="C159" s="597" t="s">
        <v>1390</v>
      </c>
      <c r="D159" s="580">
        <v>7921.4675719421148</v>
      </c>
    </row>
    <row r="160" spans="1:4" ht="16.5" thickTop="1" thickBot="1">
      <c r="A160" s="596" t="s">
        <v>1391</v>
      </c>
      <c r="B160" s="596" t="s">
        <v>27</v>
      </c>
      <c r="C160" s="597" t="s">
        <v>1390</v>
      </c>
      <c r="D160" s="580">
        <v>7921.4675719421148</v>
      </c>
    </row>
    <row r="161" spans="1:4" ht="16.5" thickTop="1" thickBot="1">
      <c r="A161" s="596" t="s">
        <v>1392</v>
      </c>
      <c r="B161" s="596" t="s">
        <v>27</v>
      </c>
      <c r="C161" s="597" t="s">
        <v>1393</v>
      </c>
      <c r="D161" s="580">
        <v>11851.579408302776</v>
      </c>
    </row>
    <row r="162" spans="1:4" ht="16.5" thickTop="1" thickBot="1">
      <c r="A162" s="596" t="s">
        <v>1394</v>
      </c>
      <c r="B162" s="596" t="s">
        <v>27</v>
      </c>
      <c r="C162" s="597" t="s">
        <v>1393</v>
      </c>
      <c r="D162" s="580">
        <v>11851.579408302776</v>
      </c>
    </row>
    <row r="163" spans="1:4" ht="16.5" thickTop="1" thickBot="1">
      <c r="A163" s="596" t="s">
        <v>1395</v>
      </c>
      <c r="B163" s="596" t="s">
        <v>27</v>
      </c>
      <c r="C163" s="597" t="s">
        <v>1396</v>
      </c>
      <c r="D163" s="580">
        <v>11563.347534610049</v>
      </c>
    </row>
    <row r="164" spans="1:4" ht="16.5" thickTop="1" thickBot="1">
      <c r="A164" s="596" t="s">
        <v>1397</v>
      </c>
      <c r="B164" s="596" t="s">
        <v>27</v>
      </c>
      <c r="C164" s="597" t="s">
        <v>1396</v>
      </c>
      <c r="D164" s="580">
        <v>11563.347534610049</v>
      </c>
    </row>
    <row r="165" spans="1:4" ht="16.5" thickTop="1" thickBot="1">
      <c r="A165" s="596" t="s">
        <v>1398</v>
      </c>
      <c r="B165" s="596" t="s">
        <v>1399</v>
      </c>
      <c r="C165" s="597" t="s">
        <v>1400</v>
      </c>
      <c r="D165" s="580">
        <v>18521.884749038774</v>
      </c>
    </row>
    <row r="166" spans="1:4" ht="16.5" thickTop="1" thickBot="1">
      <c r="A166" s="596" t="s">
        <v>1401</v>
      </c>
      <c r="B166" s="596" t="s">
        <v>27</v>
      </c>
      <c r="C166" s="597" t="s">
        <v>1402</v>
      </c>
      <c r="D166" s="580">
        <v>12078.966329724857</v>
      </c>
    </row>
    <row r="167" spans="1:4" ht="16.5" thickTop="1" thickBot="1">
      <c r="A167" s="596" t="s">
        <v>1403</v>
      </c>
      <c r="B167" s="596" t="s">
        <v>27</v>
      </c>
      <c r="C167" s="597" t="s">
        <v>1404</v>
      </c>
      <c r="D167" s="580">
        <v>8877.4048266462905</v>
      </c>
    </row>
    <row r="168" spans="1:4" ht="16.5" thickTop="1" thickBot="1">
      <c r="A168" s="596" t="s">
        <v>1405</v>
      </c>
      <c r="B168" s="596" t="s">
        <v>27</v>
      </c>
      <c r="C168" s="597" t="s">
        <v>1404</v>
      </c>
      <c r="D168" s="580">
        <v>8877.4048266462905</v>
      </c>
    </row>
    <row r="169" spans="1:4" ht="16.5" thickTop="1" thickBot="1">
      <c r="A169" s="596" t="s">
        <v>1406</v>
      </c>
      <c r="B169" s="596" t="s">
        <v>27</v>
      </c>
      <c r="C169" s="597" t="s">
        <v>1407</v>
      </c>
      <c r="D169" s="580">
        <v>14422.814252228352</v>
      </c>
    </row>
    <row r="170" spans="1:4" ht="16.5" thickTop="1" thickBot="1">
      <c r="A170" s="596" t="s">
        <v>1408</v>
      </c>
      <c r="B170" s="596" t="s">
        <v>27</v>
      </c>
      <c r="C170" s="597" t="s">
        <v>1407</v>
      </c>
      <c r="D170" s="580">
        <v>14422.814252228352</v>
      </c>
    </row>
    <row r="171" spans="1:4" ht="16.5" thickTop="1" thickBot="1">
      <c r="A171" s="596" t="s">
        <v>1409</v>
      </c>
      <c r="B171" s="596" t="s">
        <v>27</v>
      </c>
      <c r="C171" s="597" t="s">
        <v>1410</v>
      </c>
      <c r="D171" s="580">
        <v>12350.410977217201</v>
      </c>
    </row>
    <row r="172" spans="1:4" ht="16.5" thickTop="1" thickBot="1">
      <c r="A172" s="596" t="s">
        <v>1411</v>
      </c>
      <c r="B172" s="596" t="s">
        <v>1399</v>
      </c>
      <c r="C172" s="597" t="s">
        <v>1412</v>
      </c>
      <c r="D172" s="580">
        <v>30236.479161875413</v>
      </c>
    </row>
    <row r="173" spans="1:4" ht="16.5" thickTop="1" thickBot="1">
      <c r="A173" s="596" t="s">
        <v>1413</v>
      </c>
      <c r="B173" s="596" t="s">
        <v>1399</v>
      </c>
      <c r="C173" s="597" t="s">
        <v>1414</v>
      </c>
      <c r="D173" s="580">
        <v>8243.2160906331046</v>
      </c>
    </row>
    <row r="174" spans="1:4" ht="16.5" thickTop="1" thickBot="1">
      <c r="A174" s="596" t="s">
        <v>1415</v>
      </c>
      <c r="B174" s="596" t="s">
        <v>27</v>
      </c>
      <c r="C174" s="597" t="s">
        <v>1416</v>
      </c>
      <c r="D174" s="580">
        <v>3828.4638955683254</v>
      </c>
    </row>
    <row r="175" spans="1:4" ht="16.5" thickTop="1" thickBot="1">
      <c r="A175" s="596" t="s">
        <v>1417</v>
      </c>
      <c r="B175" s="596" t="s">
        <v>27</v>
      </c>
      <c r="C175" s="597" t="s">
        <v>1418</v>
      </c>
      <c r="D175" s="580">
        <v>5619.0884991625244</v>
      </c>
    </row>
    <row r="176" spans="1:4" ht="31.5" thickTop="1" thickBot="1">
      <c r="A176" s="596" t="s">
        <v>1419</v>
      </c>
      <c r="B176" s="596" t="s">
        <v>27</v>
      </c>
      <c r="C176" s="597" t="s">
        <v>1420</v>
      </c>
      <c r="D176" s="580">
        <v>6059.5618473929635</v>
      </c>
    </row>
    <row r="177" spans="1:4" ht="16.5" thickTop="1" thickBot="1">
      <c r="A177" s="596" t="s">
        <v>1421</v>
      </c>
      <c r="B177" s="596" t="s">
        <v>27</v>
      </c>
      <c r="C177" s="597" t="s">
        <v>1422</v>
      </c>
      <c r="D177" s="580">
        <v>6425.6072966056108</v>
      </c>
    </row>
    <row r="178" spans="1:4" ht="16.5" thickTop="1" thickBot="1">
      <c r="A178" s="596" t="s">
        <v>1423</v>
      </c>
      <c r="B178" s="596" t="s">
        <v>27</v>
      </c>
      <c r="C178" s="597" t="s">
        <v>1424</v>
      </c>
      <c r="D178" s="580">
        <v>7895.510139140486</v>
      </c>
    </row>
    <row r="179" spans="1:4" ht="31.5" thickTop="1" thickBot="1">
      <c r="A179" s="596" t="s">
        <v>1425</v>
      </c>
      <c r="B179" s="596" t="s">
        <v>27</v>
      </c>
      <c r="C179" s="597" t="s">
        <v>1426</v>
      </c>
      <c r="D179" s="580">
        <v>5641.8461494261301</v>
      </c>
    </row>
    <row r="180" spans="1:4" ht="31.5" thickTop="1" thickBot="1">
      <c r="A180" s="596" t="s">
        <v>1427</v>
      </c>
      <c r="B180" s="596" t="s">
        <v>27</v>
      </c>
      <c r="C180" s="597" t="s">
        <v>1428</v>
      </c>
      <c r="D180" s="580">
        <v>6209.8235524533266</v>
      </c>
    </row>
    <row r="181" spans="1:4" ht="16.5" thickTop="1" thickBot="1">
      <c r="A181" s="596" t="s">
        <v>1429</v>
      </c>
      <c r="B181" s="596" t="s">
        <v>27</v>
      </c>
      <c r="C181" s="597" t="s">
        <v>1430</v>
      </c>
      <c r="D181" s="580">
        <v>4597.453457398763</v>
      </c>
    </row>
    <row r="182" spans="1:4" ht="16.5" thickTop="1" thickBot="1">
      <c r="A182" s="596" t="s">
        <v>1431</v>
      </c>
      <c r="B182" s="596" t="s">
        <v>27</v>
      </c>
      <c r="C182" s="597" t="s">
        <v>1430</v>
      </c>
      <c r="D182" s="580">
        <v>4715.8160802857228</v>
      </c>
    </row>
    <row r="183" spans="1:4" ht="16.5" thickTop="1" thickBot="1">
      <c r="A183" s="596" t="s">
        <v>1432</v>
      </c>
      <c r="B183" s="596" t="s">
        <v>128</v>
      </c>
      <c r="C183" s="597" t="s">
        <v>1433</v>
      </c>
      <c r="D183" s="580">
        <v>9078.3765306549431</v>
      </c>
    </row>
    <row r="184" spans="1:4" ht="16.5" thickTop="1" thickBot="1">
      <c r="A184" s="596" t="s">
        <v>1434</v>
      </c>
      <c r="B184" s="596" t="s">
        <v>680</v>
      </c>
      <c r="C184" s="597" t="s">
        <v>1435</v>
      </c>
      <c r="D184" s="580">
        <v>30619.531066259249</v>
      </c>
    </row>
    <row r="185" spans="1:4" ht="16.5" thickTop="1" thickBot="1">
      <c r="A185" s="596" t="s">
        <v>1436</v>
      </c>
      <c r="B185" s="596" t="s">
        <v>24</v>
      </c>
      <c r="C185" s="597" t="s">
        <v>1437</v>
      </c>
      <c r="D185" s="580">
        <v>79365.25345157212</v>
      </c>
    </row>
    <row r="186" spans="1:4" ht="16.5" thickTop="1" thickBot="1">
      <c r="A186" s="596" t="s">
        <v>1438</v>
      </c>
      <c r="B186" s="596" t="s">
        <v>32</v>
      </c>
      <c r="C186" s="597" t="s">
        <v>1439</v>
      </c>
      <c r="D186" s="580">
        <v>3267.9224237327226</v>
      </c>
    </row>
    <row r="187" spans="1:4" ht="16.5" thickTop="1" thickBot="1">
      <c r="A187" s="596" t="s">
        <v>1440</v>
      </c>
      <c r="B187" s="596" t="s">
        <v>128</v>
      </c>
      <c r="C187" s="597" t="s">
        <v>1441</v>
      </c>
      <c r="D187" s="580">
        <v>11306.745291570127</v>
      </c>
    </row>
    <row r="188" spans="1:4" ht="16.5" thickTop="1" thickBot="1">
      <c r="A188" s="596" t="s">
        <v>1442</v>
      </c>
      <c r="B188" s="596" t="s">
        <v>128</v>
      </c>
      <c r="C188" s="597" t="s">
        <v>1443</v>
      </c>
      <c r="D188" s="580">
        <v>11306.745291570127</v>
      </c>
    </row>
    <row r="189" spans="1:4" ht="16.5" thickTop="1" thickBot="1">
      <c r="A189" s="596" t="s">
        <v>1444</v>
      </c>
      <c r="B189" s="596" t="s">
        <v>128</v>
      </c>
      <c r="C189" s="597" t="s">
        <v>1445</v>
      </c>
      <c r="D189" s="580">
        <v>41300</v>
      </c>
    </row>
    <row r="190" spans="1:4" ht="16.5" thickTop="1" thickBot="1">
      <c r="A190" s="596" t="s">
        <v>1446</v>
      </c>
      <c r="B190" s="596" t="s">
        <v>32</v>
      </c>
      <c r="C190" s="597" t="s">
        <v>1447</v>
      </c>
      <c r="D190" s="580">
        <v>989725.50570153224</v>
      </c>
    </row>
    <row r="191" spans="1:4" ht="16.5" thickTop="1" thickBot="1">
      <c r="A191" s="596" t="s">
        <v>1448</v>
      </c>
      <c r="B191" s="596" t="s">
        <v>680</v>
      </c>
      <c r="C191" s="597" t="s">
        <v>1449</v>
      </c>
      <c r="D191" s="580">
        <v>837774.71969287051</v>
      </c>
    </row>
    <row r="192" spans="1:4" ht="16.5" thickTop="1" thickBot="1">
      <c r="A192" s="596" t="s">
        <v>1450</v>
      </c>
      <c r="B192" s="596" t="s">
        <v>680</v>
      </c>
      <c r="C192" s="597" t="s">
        <v>1451</v>
      </c>
      <c r="D192" s="580">
        <v>415452.20535892138</v>
      </c>
    </row>
    <row r="193" spans="1:4" ht="16.5" thickTop="1" thickBot="1">
      <c r="A193" s="596" t="s">
        <v>1452</v>
      </c>
      <c r="B193" s="596" t="s">
        <v>27</v>
      </c>
      <c r="C193" s="597" t="s">
        <v>1453</v>
      </c>
      <c r="D193" s="580">
        <v>3409.8931912932007</v>
      </c>
    </row>
    <row r="194" spans="1:4" ht="16.5" thickTop="1" thickBot="1">
      <c r="A194" s="596" t="s">
        <v>1454</v>
      </c>
      <c r="B194" s="596" t="s">
        <v>680</v>
      </c>
      <c r="C194" s="597" t="s">
        <v>1455</v>
      </c>
      <c r="D194" s="580">
        <v>1228.6993019813526</v>
      </c>
    </row>
    <row r="195" spans="1:4" ht="16.5" thickTop="1" thickBot="1">
      <c r="A195" s="596" t="s">
        <v>1456</v>
      </c>
      <c r="B195" s="596" t="s">
        <v>1103</v>
      </c>
      <c r="C195" s="597" t="s">
        <v>1457</v>
      </c>
      <c r="D195" s="580">
        <v>1341.198760886296</v>
      </c>
    </row>
    <row r="196" spans="1:4" ht="16.5" thickTop="1" thickBot="1">
      <c r="A196" s="596" t="s">
        <v>1458</v>
      </c>
      <c r="B196" s="596" t="s">
        <v>680</v>
      </c>
      <c r="C196" s="597" t="s">
        <v>1459</v>
      </c>
      <c r="D196" s="580">
        <v>34527.806242346844</v>
      </c>
    </row>
    <row r="197" spans="1:4" ht="16.5" thickTop="1" thickBot="1">
      <c r="A197" s="596" t="s">
        <v>1460</v>
      </c>
      <c r="B197" s="596" t="s">
        <v>32</v>
      </c>
      <c r="C197" s="597" t="s">
        <v>1461</v>
      </c>
      <c r="D197" s="580">
        <v>3072.6643743255713</v>
      </c>
    </row>
    <row r="198" spans="1:4" ht="16.5" thickTop="1" thickBot="1">
      <c r="A198" s="596" t="s">
        <v>1462</v>
      </c>
      <c r="B198" s="596" t="s">
        <v>680</v>
      </c>
      <c r="C198" s="597" t="s">
        <v>1463</v>
      </c>
      <c r="D198" s="580">
        <v>15711.080785311218</v>
      </c>
    </row>
    <row r="199" spans="1:4" ht="16.5" thickTop="1" thickBot="1">
      <c r="A199" s="596" t="s">
        <v>1464</v>
      </c>
      <c r="B199" s="596" t="s">
        <v>680</v>
      </c>
      <c r="C199" s="597" t="s">
        <v>1465</v>
      </c>
      <c r="D199" s="580">
        <v>118364.45512570438</v>
      </c>
    </row>
    <row r="200" spans="1:4" ht="31.5" thickTop="1" thickBot="1">
      <c r="A200" s="596" t="s">
        <v>1466</v>
      </c>
      <c r="B200" s="596" t="s">
        <v>680</v>
      </c>
      <c r="C200" s="597" t="s">
        <v>1467</v>
      </c>
      <c r="D200" s="580">
        <v>104459.31213043357</v>
      </c>
    </row>
    <row r="201" spans="1:4" ht="16.5" thickTop="1" thickBot="1">
      <c r="A201" s="596" t="s">
        <v>1468</v>
      </c>
      <c r="B201" s="596" t="s">
        <v>680</v>
      </c>
      <c r="C201" s="597" t="s">
        <v>1469</v>
      </c>
      <c r="D201" s="580">
        <v>118819.54658503355</v>
      </c>
    </row>
    <row r="202" spans="1:4" ht="16.5" thickTop="1" thickBot="1">
      <c r="A202" s="596" t="s">
        <v>1470</v>
      </c>
      <c r="B202" s="596" t="s">
        <v>27</v>
      </c>
      <c r="C202" s="597" t="s">
        <v>1471</v>
      </c>
      <c r="D202" s="580">
        <v>19414.079261433435</v>
      </c>
    </row>
    <row r="203" spans="1:4" ht="16.5" thickTop="1" thickBot="1">
      <c r="A203" s="596" t="s">
        <v>1472</v>
      </c>
      <c r="B203" s="596" t="s">
        <v>27</v>
      </c>
      <c r="C203" s="597" t="s">
        <v>1473</v>
      </c>
      <c r="D203" s="580">
        <v>17727.276299627174</v>
      </c>
    </row>
    <row r="204" spans="1:4" ht="16.5" thickTop="1" thickBot="1">
      <c r="A204" s="596" t="s">
        <v>1474</v>
      </c>
      <c r="B204" s="596" t="s">
        <v>680</v>
      </c>
      <c r="C204" s="597" t="s">
        <v>1475</v>
      </c>
      <c r="D204" s="580">
        <v>109780.08680530923</v>
      </c>
    </row>
    <row r="205" spans="1:4" ht="16.5" thickTop="1" thickBot="1">
      <c r="A205" s="596" t="s">
        <v>1476</v>
      </c>
      <c r="B205" s="596" t="s">
        <v>680</v>
      </c>
      <c r="C205" s="597" t="s">
        <v>1477</v>
      </c>
      <c r="D205" s="580">
        <v>139175.93890374669</v>
      </c>
    </row>
    <row r="206" spans="1:4" ht="16.5" thickTop="1" thickBot="1">
      <c r="A206" s="596" t="s">
        <v>1478</v>
      </c>
      <c r="B206" s="596" t="s">
        <v>32</v>
      </c>
      <c r="C206" s="597" t="s">
        <v>1479</v>
      </c>
      <c r="D206" s="580">
        <v>165664.18938652286</v>
      </c>
    </row>
    <row r="207" spans="1:4" ht="16.5" thickTop="1" thickBot="1">
      <c r="A207" s="596" t="s">
        <v>1480</v>
      </c>
      <c r="B207" s="596" t="s">
        <v>32</v>
      </c>
      <c r="C207" s="597" t="s">
        <v>1481</v>
      </c>
      <c r="D207" s="580">
        <v>160611.52992151122</v>
      </c>
    </row>
    <row r="208" spans="1:4" ht="16.5" thickTop="1" thickBot="1">
      <c r="A208" s="596" t="s">
        <v>1482</v>
      </c>
      <c r="B208" s="596" t="s">
        <v>32</v>
      </c>
      <c r="C208" s="597" t="s">
        <v>1483</v>
      </c>
      <c r="D208" s="580">
        <v>17216.604804983228</v>
      </c>
    </row>
    <row r="209" spans="1:4" ht="16.5" thickTop="1" thickBot="1">
      <c r="A209" s="596" t="s">
        <v>1484</v>
      </c>
      <c r="B209" s="596" t="s">
        <v>27</v>
      </c>
      <c r="C209" s="597" t="s">
        <v>1485</v>
      </c>
      <c r="D209" s="580">
        <v>13724.689528958526</v>
      </c>
    </row>
    <row r="210" spans="1:4" ht="16.5" thickTop="1" thickBot="1">
      <c r="A210" s="596" t="s">
        <v>1486</v>
      </c>
      <c r="B210" s="596" t="s">
        <v>27</v>
      </c>
      <c r="C210" s="597" t="s">
        <v>1487</v>
      </c>
      <c r="D210" s="580">
        <v>17761.355940272646</v>
      </c>
    </row>
    <row r="211" spans="1:4" ht="16.5" thickTop="1" thickBot="1">
      <c r="A211" s="596" t="s">
        <v>1488</v>
      </c>
      <c r="B211" s="596" t="s">
        <v>27</v>
      </c>
      <c r="C211" s="597" t="s">
        <v>1489</v>
      </c>
      <c r="D211" s="580">
        <v>8601.9944571160959</v>
      </c>
    </row>
    <row r="212" spans="1:4" ht="16.5" thickTop="1" thickBot="1">
      <c r="A212" s="596" t="s">
        <v>1490</v>
      </c>
      <c r="B212" s="596" t="s">
        <v>24</v>
      </c>
      <c r="C212" s="597" t="s">
        <v>1491</v>
      </c>
      <c r="D212" s="580">
        <v>32122.809666473415</v>
      </c>
    </row>
    <row r="213" spans="1:4" ht="16.5" thickTop="1" thickBot="1">
      <c r="A213" s="596" t="s">
        <v>1492</v>
      </c>
      <c r="B213" s="596" t="s">
        <v>24</v>
      </c>
      <c r="C213" s="597" t="s">
        <v>1493</v>
      </c>
      <c r="D213" s="580">
        <v>39862.186122735322</v>
      </c>
    </row>
    <row r="214" spans="1:4" ht="16.5" thickTop="1" thickBot="1">
      <c r="A214" s="596" t="s">
        <v>1494</v>
      </c>
      <c r="B214" s="596" t="s">
        <v>24</v>
      </c>
      <c r="C214" s="597" t="s">
        <v>1495</v>
      </c>
      <c r="D214" s="580">
        <v>36214.04485386044</v>
      </c>
    </row>
    <row r="215" spans="1:4" ht="16.5" thickTop="1" thickBot="1">
      <c r="A215" s="596" t="s">
        <v>1496</v>
      </c>
      <c r="B215" s="596" t="s">
        <v>24</v>
      </c>
      <c r="C215" s="597" t="s">
        <v>1497</v>
      </c>
      <c r="D215" s="580">
        <v>62109.228956999534</v>
      </c>
    </row>
    <row r="216" spans="1:4" ht="16.5" thickTop="1" thickBot="1">
      <c r="A216" s="596" t="s">
        <v>1498</v>
      </c>
      <c r="B216" s="596" t="s">
        <v>24</v>
      </c>
      <c r="C216" s="597" t="s">
        <v>1499</v>
      </c>
      <c r="D216" s="580">
        <v>74816.273075897552</v>
      </c>
    </row>
    <row r="217" spans="1:4" ht="16.5" thickTop="1" thickBot="1">
      <c r="A217" s="596" t="s">
        <v>1500</v>
      </c>
      <c r="B217" s="596" t="s">
        <v>24</v>
      </c>
      <c r="C217" s="597" t="s">
        <v>1501</v>
      </c>
      <c r="D217" s="580">
        <v>60390.224166481108</v>
      </c>
    </row>
    <row r="218" spans="1:4" ht="16.5" thickTop="1" thickBot="1">
      <c r="A218" s="596" t="s">
        <v>1502</v>
      </c>
      <c r="B218" s="596" t="s">
        <v>24</v>
      </c>
      <c r="C218" s="597" t="s">
        <v>1503</v>
      </c>
      <c r="D218" s="580">
        <v>71677.179680152869</v>
      </c>
    </row>
    <row r="219" spans="1:4" ht="16.5" thickTop="1" thickBot="1">
      <c r="A219" s="596" t="s">
        <v>1504</v>
      </c>
      <c r="B219" s="596" t="s">
        <v>24</v>
      </c>
      <c r="C219" s="597" t="s">
        <v>1505</v>
      </c>
      <c r="D219" s="580">
        <v>61673.156135837053</v>
      </c>
    </row>
    <row r="220" spans="1:4" ht="16.5" thickTop="1" thickBot="1">
      <c r="A220" s="596" t="s">
        <v>1506</v>
      </c>
      <c r="B220" s="596" t="s">
        <v>24</v>
      </c>
      <c r="C220" s="597" t="s">
        <v>1507</v>
      </c>
      <c r="D220" s="580">
        <v>11817.939901252199</v>
      </c>
    </row>
    <row r="221" spans="1:4" ht="16.5" thickTop="1" thickBot="1">
      <c r="A221" s="596" t="s">
        <v>1508</v>
      </c>
      <c r="B221" s="596" t="s">
        <v>24</v>
      </c>
      <c r="C221" s="597" t="s">
        <v>1509</v>
      </c>
      <c r="D221" s="580">
        <v>32111.816234007136</v>
      </c>
    </row>
    <row r="222" spans="1:4" ht="16.5" thickTop="1" thickBot="1">
      <c r="A222" s="596" t="s">
        <v>1510</v>
      </c>
      <c r="B222" s="596" t="s">
        <v>24</v>
      </c>
      <c r="C222" s="597" t="s">
        <v>1511</v>
      </c>
      <c r="D222" s="580">
        <v>19788.178439306004</v>
      </c>
    </row>
    <row r="223" spans="1:4" ht="16.5" thickTop="1" thickBot="1">
      <c r="A223" s="596" t="s">
        <v>1512</v>
      </c>
      <c r="B223" s="596" t="s">
        <v>24</v>
      </c>
      <c r="C223" s="597" t="s">
        <v>1513</v>
      </c>
      <c r="D223" s="580">
        <v>11216.9655930955</v>
      </c>
    </row>
    <row r="224" spans="1:4" ht="16.5" thickTop="1" thickBot="1">
      <c r="A224" s="596" t="s">
        <v>1514</v>
      </c>
      <c r="B224" s="596" t="s">
        <v>24</v>
      </c>
      <c r="C224" s="597" t="s">
        <v>1515</v>
      </c>
      <c r="D224" s="580">
        <v>51823.040646049179</v>
      </c>
    </row>
    <row r="225" spans="1:4" ht="16.5" thickTop="1" thickBot="1">
      <c r="A225" s="596" t="s">
        <v>1516</v>
      </c>
      <c r="B225" s="596" t="s">
        <v>24</v>
      </c>
      <c r="C225" s="597" t="s">
        <v>1517</v>
      </c>
      <c r="D225" s="580">
        <v>51823.040646049179</v>
      </c>
    </row>
    <row r="226" spans="1:4" ht="16.5" thickTop="1" thickBot="1">
      <c r="A226" s="596" t="s">
        <v>1518</v>
      </c>
      <c r="B226" s="596" t="s">
        <v>24</v>
      </c>
      <c r="C226" s="597" t="s">
        <v>1519</v>
      </c>
      <c r="D226" s="580">
        <v>40554.772368111029</v>
      </c>
    </row>
    <row r="227" spans="1:4" ht="16.5" thickTop="1" thickBot="1">
      <c r="A227" s="596" t="s">
        <v>1520</v>
      </c>
      <c r="B227" s="596" t="s">
        <v>24</v>
      </c>
      <c r="C227" s="597" t="s">
        <v>1521</v>
      </c>
      <c r="D227" s="580">
        <v>46018.508303852752</v>
      </c>
    </row>
    <row r="228" spans="1:4" ht="16.5" thickTop="1" thickBot="1">
      <c r="A228" s="596" t="s">
        <v>1522</v>
      </c>
      <c r="B228" s="596" t="s">
        <v>24</v>
      </c>
      <c r="C228" s="597" t="s">
        <v>1523</v>
      </c>
      <c r="D228" s="580">
        <v>46172.41635838068</v>
      </c>
    </row>
    <row r="229" spans="1:4" ht="16.5" thickTop="1" thickBot="1">
      <c r="A229" s="596" t="s">
        <v>1524</v>
      </c>
      <c r="B229" s="596" t="s">
        <v>24</v>
      </c>
      <c r="C229" s="597" t="s">
        <v>1525</v>
      </c>
      <c r="D229" s="580">
        <v>59386.522182850582</v>
      </c>
    </row>
    <row r="230" spans="1:4" ht="16.5" thickTop="1" thickBot="1">
      <c r="A230" s="596" t="s">
        <v>1526</v>
      </c>
      <c r="B230" s="596" t="s">
        <v>24</v>
      </c>
      <c r="C230" s="597" t="s">
        <v>1527</v>
      </c>
      <c r="D230" s="580">
        <v>59386.522182850582</v>
      </c>
    </row>
    <row r="231" spans="1:4" ht="16.5" thickTop="1" thickBot="1">
      <c r="A231" s="596" t="s">
        <v>1528</v>
      </c>
      <c r="B231" s="596" t="s">
        <v>24</v>
      </c>
      <c r="C231" s="597" t="s">
        <v>1529</v>
      </c>
      <c r="D231" s="580">
        <v>55956.571253370872</v>
      </c>
    </row>
    <row r="232" spans="1:4" ht="16.5" thickTop="1" thickBot="1">
      <c r="A232" s="596" t="s">
        <v>1530</v>
      </c>
      <c r="B232" s="596" t="s">
        <v>24</v>
      </c>
      <c r="C232" s="597" t="s">
        <v>1531</v>
      </c>
      <c r="D232" s="580">
        <v>46172.41635838068</v>
      </c>
    </row>
    <row r="233" spans="1:4" ht="16.5" thickTop="1" thickBot="1">
      <c r="A233" s="596" t="s">
        <v>1532</v>
      </c>
      <c r="B233" s="596" t="s">
        <v>24</v>
      </c>
      <c r="C233" s="597" t="s">
        <v>1533</v>
      </c>
      <c r="D233" s="580">
        <v>32987.626353820866</v>
      </c>
    </row>
    <row r="234" spans="1:4" ht="16.5" thickTop="1" thickBot="1">
      <c r="A234" s="596" t="s">
        <v>1534</v>
      </c>
      <c r="B234" s="596" t="s">
        <v>24</v>
      </c>
      <c r="C234" s="597" t="s">
        <v>1535</v>
      </c>
      <c r="D234" s="580">
        <v>32705.461587186317</v>
      </c>
    </row>
    <row r="235" spans="1:4" ht="16.5" thickTop="1" thickBot="1">
      <c r="A235" s="596" t="s">
        <v>1536</v>
      </c>
      <c r="B235" s="596" t="s">
        <v>32</v>
      </c>
      <c r="C235" s="597" t="s">
        <v>1537</v>
      </c>
      <c r="D235" s="580">
        <v>1295.5114648956844</v>
      </c>
    </row>
    <row r="236" spans="1:4" ht="16.5" thickTop="1" thickBot="1">
      <c r="A236" s="596" t="s">
        <v>1538</v>
      </c>
      <c r="B236" s="596" t="s">
        <v>24</v>
      </c>
      <c r="C236" s="597" t="s">
        <v>1539</v>
      </c>
      <c r="D236" s="580">
        <v>513063.49320133962</v>
      </c>
    </row>
    <row r="237" spans="1:4" ht="16.5" thickTop="1" thickBot="1">
      <c r="A237" s="596" t="s">
        <v>1540</v>
      </c>
      <c r="B237" s="596" t="s">
        <v>24</v>
      </c>
      <c r="C237" s="597" t="s">
        <v>1541</v>
      </c>
      <c r="D237" s="580">
        <v>470005.8827084052</v>
      </c>
    </row>
    <row r="238" spans="1:4" ht="16.5" thickTop="1" thickBot="1">
      <c r="A238" s="596" t="s">
        <v>1542</v>
      </c>
      <c r="B238" s="596" t="s">
        <v>24</v>
      </c>
      <c r="C238" s="597" t="s">
        <v>1543</v>
      </c>
      <c r="D238" s="580">
        <v>480680.50563316426</v>
      </c>
    </row>
    <row r="239" spans="1:4" ht="16.5" thickTop="1" thickBot="1">
      <c r="A239" s="596" t="s">
        <v>1544</v>
      </c>
      <c r="B239" s="596" t="s">
        <v>1545</v>
      </c>
      <c r="C239" s="597" t="s">
        <v>1546</v>
      </c>
      <c r="D239" s="580">
        <v>411062.76230169472</v>
      </c>
    </row>
    <row r="240" spans="1:4" ht="16.5" thickTop="1" thickBot="1">
      <c r="A240" s="596" t="s">
        <v>1547</v>
      </c>
      <c r="B240" s="596" t="s">
        <v>24</v>
      </c>
      <c r="C240" s="597" t="s">
        <v>1548</v>
      </c>
      <c r="D240" s="580">
        <v>401201.6533794406</v>
      </c>
    </row>
    <row r="241" spans="1:4" ht="16.5" thickTop="1" thickBot="1">
      <c r="A241" s="596" t="s">
        <v>1549</v>
      </c>
      <c r="B241" s="596" t="s">
        <v>24</v>
      </c>
      <c r="C241" s="597" t="s">
        <v>1550</v>
      </c>
      <c r="D241" s="580">
        <v>282817.04362754792</v>
      </c>
    </row>
    <row r="242" spans="1:4" ht="16.5" thickTop="1" thickBot="1">
      <c r="A242" s="598" t="s">
        <v>1551</v>
      </c>
      <c r="B242" s="596" t="s">
        <v>24</v>
      </c>
      <c r="C242" s="597" t="s">
        <v>1552</v>
      </c>
      <c r="D242" s="580">
        <v>419579.00798557379</v>
      </c>
    </row>
    <row r="243" spans="1:4" ht="16.5" thickTop="1" thickBot="1">
      <c r="A243" s="596" t="s">
        <v>1553</v>
      </c>
      <c r="B243" s="596" t="s">
        <v>24</v>
      </c>
      <c r="C243" s="597" t="s">
        <v>1554</v>
      </c>
      <c r="D243" s="580">
        <v>533182.49648079649</v>
      </c>
    </row>
    <row r="244" spans="1:4" ht="16.5" thickTop="1" thickBot="1">
      <c r="A244" s="596" t="s">
        <v>1555</v>
      </c>
      <c r="B244" s="596" t="s">
        <v>24</v>
      </c>
      <c r="C244" s="597" t="s">
        <v>1556</v>
      </c>
      <c r="D244" s="580">
        <v>516746.29307754379</v>
      </c>
    </row>
    <row r="245" spans="1:4" ht="16.5" thickTop="1" thickBot="1">
      <c r="A245" s="596" t="s">
        <v>1557</v>
      </c>
      <c r="B245" s="596" t="s">
        <v>24</v>
      </c>
      <c r="C245" s="597" t="s">
        <v>1558</v>
      </c>
      <c r="D245" s="580">
        <v>528793.14254569449</v>
      </c>
    </row>
    <row r="246" spans="1:4" ht="16.5" thickTop="1" thickBot="1">
      <c r="A246" s="596" t="s">
        <v>1559</v>
      </c>
      <c r="B246" s="596" t="s">
        <v>24</v>
      </c>
      <c r="C246" s="597" t="s">
        <v>1560</v>
      </c>
      <c r="D246" s="580">
        <v>341609.9204572193</v>
      </c>
    </row>
    <row r="247" spans="1:4" ht="16.5" thickTop="1" thickBot="1">
      <c r="A247" s="596" t="s">
        <v>1561</v>
      </c>
      <c r="B247" s="596" t="s">
        <v>24</v>
      </c>
      <c r="C247" s="597" t="s">
        <v>1562</v>
      </c>
      <c r="D247" s="580">
        <v>344896.95676463738</v>
      </c>
    </row>
    <row r="248" spans="1:4" ht="16.5" thickTop="1" thickBot="1">
      <c r="A248" s="596" t="s">
        <v>1563</v>
      </c>
      <c r="B248" s="596" t="s">
        <v>24</v>
      </c>
      <c r="C248" s="597" t="s">
        <v>1564</v>
      </c>
      <c r="D248" s="580">
        <v>341760.16403425857</v>
      </c>
    </row>
    <row r="249" spans="1:4" ht="16.5" thickTop="1" thickBot="1">
      <c r="A249" s="596" t="s">
        <v>1565</v>
      </c>
      <c r="B249" s="596" t="s">
        <v>24</v>
      </c>
      <c r="C249" s="597" t="s">
        <v>1566</v>
      </c>
      <c r="D249" s="580">
        <v>314316.89212093211</v>
      </c>
    </row>
    <row r="250" spans="1:4" ht="16.5" thickTop="1" thickBot="1">
      <c r="A250" s="596" t="s">
        <v>1567</v>
      </c>
      <c r="B250" s="596" t="s">
        <v>24</v>
      </c>
      <c r="C250" s="597" t="s">
        <v>1568</v>
      </c>
      <c r="D250" s="580">
        <v>359261.7085205781</v>
      </c>
    </row>
    <row r="251" spans="1:4" ht="16.5" thickTop="1" thickBot="1">
      <c r="A251" s="596" t="s">
        <v>1569</v>
      </c>
      <c r="B251" s="596" t="s">
        <v>24</v>
      </c>
      <c r="C251" s="597" t="s">
        <v>1570</v>
      </c>
      <c r="D251" s="580">
        <v>320912.95160070073</v>
      </c>
    </row>
    <row r="252" spans="1:4" ht="16.5" thickTop="1" thickBot="1">
      <c r="A252" s="596" t="s">
        <v>1571</v>
      </c>
      <c r="B252" s="596" t="s">
        <v>24</v>
      </c>
      <c r="C252" s="597" t="s">
        <v>1572</v>
      </c>
      <c r="D252" s="580">
        <v>393729.78377985809</v>
      </c>
    </row>
    <row r="253" spans="1:4" ht="16.5" thickTop="1" thickBot="1">
      <c r="A253" s="596" t="s">
        <v>1573</v>
      </c>
      <c r="B253" s="596" t="s">
        <v>24</v>
      </c>
      <c r="C253" s="597" t="s">
        <v>1574</v>
      </c>
      <c r="D253" s="580">
        <v>219615.80037889781</v>
      </c>
    </row>
    <row r="254" spans="1:4" ht="16.5" thickTop="1" thickBot="1">
      <c r="A254" s="596" t="s">
        <v>1575</v>
      </c>
      <c r="B254" s="596" t="s">
        <v>27</v>
      </c>
      <c r="C254" s="597" t="s">
        <v>1576</v>
      </c>
      <c r="D254" s="580">
        <v>25794.83665643269</v>
      </c>
    </row>
    <row r="255" spans="1:4" ht="16.5" thickTop="1" thickBot="1">
      <c r="A255" s="596" t="s">
        <v>1577</v>
      </c>
      <c r="B255" s="596" t="s">
        <v>24</v>
      </c>
      <c r="C255" s="597" t="s">
        <v>1578</v>
      </c>
      <c r="D255" s="580">
        <v>460067.81975888711</v>
      </c>
    </row>
    <row r="256" spans="1:4" ht="16.5" thickTop="1" thickBot="1">
      <c r="A256" s="596" t="s">
        <v>1579</v>
      </c>
      <c r="B256" s="596" t="s">
        <v>24</v>
      </c>
      <c r="C256" s="597" t="s">
        <v>1580</v>
      </c>
      <c r="D256" s="580">
        <v>379372.36097889498</v>
      </c>
    </row>
    <row r="257" spans="1:4" ht="16.5" thickTop="1" thickBot="1">
      <c r="A257" s="596" t="s">
        <v>1581</v>
      </c>
      <c r="B257" s="596" t="s">
        <v>24</v>
      </c>
      <c r="C257" s="597" t="s">
        <v>1582</v>
      </c>
      <c r="D257" s="580">
        <v>472617.51332116808</v>
      </c>
    </row>
    <row r="258" spans="1:4" ht="16.5" thickTop="1" thickBot="1">
      <c r="A258" s="596" t="s">
        <v>1583</v>
      </c>
      <c r="B258" s="596" t="s">
        <v>24</v>
      </c>
      <c r="C258" s="597" t="s">
        <v>1584</v>
      </c>
      <c r="D258" s="580">
        <v>475519.41304451739</v>
      </c>
    </row>
    <row r="259" spans="1:4" ht="16.5" thickTop="1" thickBot="1">
      <c r="A259" s="596" t="s">
        <v>1585</v>
      </c>
      <c r="B259" s="596" t="s">
        <v>24</v>
      </c>
      <c r="C259" s="597" t="s">
        <v>1586</v>
      </c>
      <c r="D259" s="580">
        <v>473712.09274706081</v>
      </c>
    </row>
    <row r="260" spans="1:4" ht="16.5" thickTop="1" thickBot="1">
      <c r="A260" s="596" t="s">
        <v>1587</v>
      </c>
      <c r="B260" s="596" t="s">
        <v>24</v>
      </c>
      <c r="C260" s="597" t="s">
        <v>1588</v>
      </c>
      <c r="D260" s="580">
        <v>387770.98158535355</v>
      </c>
    </row>
    <row r="261" spans="1:4" ht="16.5" thickTop="1" thickBot="1">
      <c r="A261" s="596" t="s">
        <v>1589</v>
      </c>
      <c r="B261" s="596" t="s">
        <v>128</v>
      </c>
      <c r="C261" s="597" t="s">
        <v>1590</v>
      </c>
      <c r="D261" s="580">
        <v>3737.7477188577568</v>
      </c>
    </row>
    <row r="262" spans="1:4" ht="16.5" thickTop="1" thickBot="1">
      <c r="A262" s="596" t="s">
        <v>1591</v>
      </c>
      <c r="B262" s="596" t="s">
        <v>128</v>
      </c>
      <c r="C262" s="597" t="s">
        <v>1592</v>
      </c>
      <c r="D262" s="580">
        <v>5133.2000662555274</v>
      </c>
    </row>
    <row r="263" spans="1:4" ht="16.5" thickTop="1" thickBot="1">
      <c r="A263" s="596" t="s">
        <v>1593</v>
      </c>
      <c r="B263" s="596" t="s">
        <v>27</v>
      </c>
      <c r="C263" s="597" t="s">
        <v>1594</v>
      </c>
      <c r="D263" s="580">
        <v>74744.996403889003</v>
      </c>
    </row>
    <row r="264" spans="1:4" ht="16.5" thickTop="1" thickBot="1">
      <c r="A264" s="596" t="s">
        <v>1595</v>
      </c>
      <c r="B264" s="596" t="s">
        <v>128</v>
      </c>
      <c r="C264" s="597" t="s">
        <v>1596</v>
      </c>
      <c r="D264" s="580">
        <v>10008.662874846876</v>
      </c>
    </row>
    <row r="265" spans="1:4" ht="16.5" thickTop="1" thickBot="1">
      <c r="A265" s="596" t="s">
        <v>1597</v>
      </c>
      <c r="B265" s="596" t="s">
        <v>32</v>
      </c>
      <c r="C265" s="597" t="s">
        <v>1598</v>
      </c>
      <c r="D265" s="580">
        <v>7197.4213603611424</v>
      </c>
    </row>
    <row r="266" spans="1:4" ht="16.5" thickTop="1" thickBot="1">
      <c r="A266" s="596" t="s">
        <v>1599</v>
      </c>
      <c r="B266" s="596" t="s">
        <v>680</v>
      </c>
      <c r="C266" s="597" t="s">
        <v>1600</v>
      </c>
      <c r="D266" s="580">
        <v>42256.017035700504</v>
      </c>
    </row>
    <row r="267" spans="1:4" ht="16.5" thickTop="1" thickBot="1">
      <c r="A267" s="596" t="s">
        <v>1601</v>
      </c>
      <c r="B267" s="596" t="s">
        <v>680</v>
      </c>
      <c r="C267" s="597" t="s">
        <v>1602</v>
      </c>
      <c r="D267" s="580">
        <v>62136.895762039683</v>
      </c>
    </row>
    <row r="268" spans="1:4" ht="16.5" thickTop="1" thickBot="1">
      <c r="A268" s="596" t="s">
        <v>1603</v>
      </c>
      <c r="B268" s="596" t="s">
        <v>680</v>
      </c>
      <c r="C268" s="597" t="s">
        <v>1604</v>
      </c>
      <c r="D268" s="580">
        <v>68505.207965881898</v>
      </c>
    </row>
    <row r="269" spans="1:4" ht="16.5" thickTop="1" thickBot="1">
      <c r="A269" s="596" t="s">
        <v>1605</v>
      </c>
      <c r="B269" s="596" t="s">
        <v>128</v>
      </c>
      <c r="C269" s="597" t="s">
        <v>1606</v>
      </c>
      <c r="D269" s="580">
        <v>77278.019281680987</v>
      </c>
    </row>
    <row r="270" spans="1:4" ht="16.5" thickTop="1" thickBot="1">
      <c r="A270" s="596" t="s">
        <v>1607</v>
      </c>
      <c r="B270" s="596" t="s">
        <v>32</v>
      </c>
      <c r="C270" s="597" t="s">
        <v>1608</v>
      </c>
      <c r="D270" s="580">
        <v>161856.85587268017</v>
      </c>
    </row>
    <row r="271" spans="1:4" ht="16.5" thickTop="1" thickBot="1">
      <c r="A271" s="596" t="s">
        <v>1609</v>
      </c>
      <c r="B271" s="596" t="s">
        <v>24</v>
      </c>
      <c r="C271" s="597" t="s">
        <v>1610</v>
      </c>
      <c r="D271" s="580">
        <v>59419.50248024943</v>
      </c>
    </row>
    <row r="272" spans="1:4" ht="16.5" thickTop="1" thickBot="1">
      <c r="A272" s="596" t="s">
        <v>1611</v>
      </c>
      <c r="B272" s="596" t="s">
        <v>24</v>
      </c>
      <c r="C272" s="597" t="s">
        <v>1612</v>
      </c>
      <c r="D272" s="580">
        <v>59419.50248024943</v>
      </c>
    </row>
    <row r="273" spans="1:4" ht="16.5" thickTop="1" thickBot="1">
      <c r="A273" s="596" t="s">
        <v>1613</v>
      </c>
      <c r="B273" s="596" t="s">
        <v>24</v>
      </c>
      <c r="C273" s="597" t="s">
        <v>1614</v>
      </c>
      <c r="D273" s="580">
        <v>59382.857705361814</v>
      </c>
    </row>
    <row r="274" spans="1:4" ht="16.5" thickTop="1" thickBot="1">
      <c r="A274" s="596" t="s">
        <v>1615</v>
      </c>
      <c r="B274" s="596" t="s">
        <v>32</v>
      </c>
      <c r="C274" s="597" t="s">
        <v>1616</v>
      </c>
      <c r="D274" s="580">
        <v>73613.794363775363</v>
      </c>
    </row>
    <row r="275" spans="1:4" ht="16.5" thickTop="1" thickBot="1">
      <c r="A275" s="596" t="s">
        <v>1617</v>
      </c>
      <c r="B275" s="596" t="s">
        <v>32</v>
      </c>
      <c r="C275" s="597" t="s">
        <v>1618</v>
      </c>
      <c r="D275" s="580">
        <v>77152.494569638948</v>
      </c>
    </row>
    <row r="276" spans="1:4" ht="16.5" thickTop="1" thickBot="1">
      <c r="A276" s="596" t="s">
        <v>1619</v>
      </c>
      <c r="B276" s="596" t="s">
        <v>1182</v>
      </c>
      <c r="C276" s="597" t="s">
        <v>1620</v>
      </c>
      <c r="D276" s="580">
        <v>106141.95690969304</v>
      </c>
    </row>
    <row r="277" spans="1:4" ht="16.5" thickTop="1" thickBot="1">
      <c r="A277" s="596" t="s">
        <v>1621</v>
      </c>
      <c r="B277" s="596" t="s">
        <v>1182</v>
      </c>
      <c r="C277" s="597" t="s">
        <v>1622</v>
      </c>
      <c r="D277" s="580">
        <v>72978.06918866279</v>
      </c>
    </row>
    <row r="278" spans="1:4" ht="16.5" thickTop="1" thickBot="1">
      <c r="A278" s="596" t="s">
        <v>1623</v>
      </c>
      <c r="B278" s="596" t="s">
        <v>1182</v>
      </c>
      <c r="C278" s="597" t="s">
        <v>1624</v>
      </c>
      <c r="D278" s="580">
        <v>42602.115941081451</v>
      </c>
    </row>
    <row r="279" spans="1:4" ht="16.5" thickTop="1" thickBot="1">
      <c r="A279" s="596" t="s">
        <v>1625</v>
      </c>
      <c r="B279" s="596" t="s">
        <v>1626</v>
      </c>
      <c r="C279" s="597" t="s">
        <v>1627</v>
      </c>
      <c r="D279" s="580">
        <v>93613.068251497985</v>
      </c>
    </row>
    <row r="280" spans="1:4" ht="16.5" thickTop="1" thickBot="1">
      <c r="A280" s="596" t="s">
        <v>1628</v>
      </c>
      <c r="B280" s="596" t="s">
        <v>1626</v>
      </c>
      <c r="C280" s="597" t="s">
        <v>1629</v>
      </c>
      <c r="D280" s="580">
        <v>76066.124368441146</v>
      </c>
    </row>
    <row r="281" spans="1:4" ht="16.5" thickTop="1" thickBot="1">
      <c r="A281" s="596" t="s">
        <v>1630</v>
      </c>
      <c r="B281" s="596" t="s">
        <v>680</v>
      </c>
      <c r="C281" s="597" t="s">
        <v>1631</v>
      </c>
      <c r="D281" s="580">
        <v>97090.353479512967</v>
      </c>
    </row>
    <row r="282" spans="1:4" ht="16.5" thickTop="1" thickBot="1">
      <c r="A282" s="596" t="s">
        <v>1632</v>
      </c>
      <c r="B282" s="596" t="s">
        <v>128</v>
      </c>
      <c r="C282" s="597" t="s">
        <v>1633</v>
      </c>
      <c r="D282" s="580">
        <v>9644.2431886679205</v>
      </c>
    </row>
    <row r="283" spans="1:4" ht="16.5" thickTop="1" thickBot="1">
      <c r="A283" s="596" t="s">
        <v>1634</v>
      </c>
      <c r="B283" s="596" t="s">
        <v>32</v>
      </c>
      <c r="C283" s="597" t="s">
        <v>1635</v>
      </c>
      <c r="D283" s="580">
        <v>5889.7790820174614</v>
      </c>
    </row>
    <row r="284" spans="1:4" ht="16.5" thickTop="1" thickBot="1">
      <c r="A284" s="596" t="s">
        <v>1636</v>
      </c>
      <c r="B284" s="596" t="s">
        <v>680</v>
      </c>
      <c r="C284" s="597" t="s">
        <v>1637</v>
      </c>
      <c r="D284" s="580">
        <v>11088.174878302943</v>
      </c>
    </row>
    <row r="285" spans="1:4" ht="16.5" thickTop="1" thickBot="1">
      <c r="A285" s="596" t="s">
        <v>1638</v>
      </c>
      <c r="B285" s="596" t="s">
        <v>680</v>
      </c>
      <c r="C285" s="597" t="s">
        <v>1639</v>
      </c>
      <c r="D285" s="580">
        <v>117066.27000158116</v>
      </c>
    </row>
    <row r="286" spans="1:4" ht="16.5" thickTop="1" thickBot="1">
      <c r="A286" s="596" t="s">
        <v>1640</v>
      </c>
      <c r="B286" s="596" t="s">
        <v>680</v>
      </c>
      <c r="C286" s="597" t="s">
        <v>1641</v>
      </c>
      <c r="D286" s="580">
        <v>159382.53654391313</v>
      </c>
    </row>
    <row r="287" spans="1:4" ht="16.5" thickTop="1" thickBot="1">
      <c r="A287" s="596" t="s">
        <v>1642</v>
      </c>
      <c r="B287" s="596" t="s">
        <v>680</v>
      </c>
      <c r="C287" s="597" t="s">
        <v>1643</v>
      </c>
      <c r="D287" s="580">
        <v>35888.666824888016</v>
      </c>
    </row>
    <row r="288" spans="1:4" ht="16.5" thickTop="1" thickBot="1">
      <c r="A288" s="596" t="s">
        <v>1644</v>
      </c>
      <c r="B288" s="596" t="s">
        <v>680</v>
      </c>
      <c r="C288" s="597" t="s">
        <v>1645</v>
      </c>
      <c r="D288" s="580">
        <v>34530.73605978804</v>
      </c>
    </row>
    <row r="289" spans="1:4" ht="16.5" thickTop="1" thickBot="1">
      <c r="A289" s="596" t="s">
        <v>1646</v>
      </c>
      <c r="B289" s="596" t="s">
        <v>680</v>
      </c>
      <c r="C289" s="597" t="s">
        <v>1647</v>
      </c>
      <c r="D289" s="580">
        <v>234335.24027974959</v>
      </c>
    </row>
    <row r="290" spans="1:4" ht="16.5" thickTop="1" thickBot="1">
      <c r="A290" s="596" t="s">
        <v>1648</v>
      </c>
      <c r="B290" s="596" t="s">
        <v>1357</v>
      </c>
      <c r="C290" s="597" t="s">
        <v>1649</v>
      </c>
      <c r="D290" s="580">
        <v>3012.5669435099012</v>
      </c>
    </row>
    <row r="291" spans="1:4" ht="16.5" thickTop="1" thickBot="1">
      <c r="A291" s="596" t="s">
        <v>1650</v>
      </c>
      <c r="B291" s="596" t="s">
        <v>1103</v>
      </c>
      <c r="C291" s="597" t="s">
        <v>1651</v>
      </c>
      <c r="D291" s="580">
        <v>109700.49853484509</v>
      </c>
    </row>
    <row r="292" spans="1:4" ht="16.5" thickTop="1" thickBot="1">
      <c r="A292" s="596" t="s">
        <v>1652</v>
      </c>
      <c r="B292" s="596" t="s">
        <v>128</v>
      </c>
      <c r="C292" s="597" t="s">
        <v>1653</v>
      </c>
      <c r="D292" s="580">
        <v>3384.4014742944169</v>
      </c>
    </row>
    <row r="293" spans="1:4" ht="16.5" thickTop="1" thickBot="1">
      <c r="A293" s="596" t="s">
        <v>1654</v>
      </c>
      <c r="B293" s="596" t="s">
        <v>128</v>
      </c>
      <c r="C293" s="597" t="s">
        <v>1655</v>
      </c>
      <c r="D293" s="580">
        <v>11114.561294770083</v>
      </c>
    </row>
    <row r="294" spans="1:4" ht="16.5" thickTop="1" thickBot="1">
      <c r="A294" s="596" t="s">
        <v>1656</v>
      </c>
      <c r="B294" s="596" t="s">
        <v>680</v>
      </c>
      <c r="C294" s="597" t="s">
        <v>1657</v>
      </c>
      <c r="D294" s="580">
        <v>1885.3736679672111</v>
      </c>
    </row>
    <row r="295" spans="1:4" ht="16.5" thickTop="1" thickBot="1">
      <c r="A295" s="596" t="s">
        <v>1658</v>
      </c>
      <c r="B295" s="596" t="s">
        <v>680</v>
      </c>
      <c r="C295" s="597" t="s">
        <v>1659</v>
      </c>
      <c r="D295" s="580">
        <v>76017.042356956692</v>
      </c>
    </row>
    <row r="296" spans="1:4" ht="16.5" thickTop="1" thickBot="1">
      <c r="A296" s="596" t="s">
        <v>1660</v>
      </c>
      <c r="B296" s="596" t="s">
        <v>680</v>
      </c>
      <c r="C296" s="597" t="s">
        <v>1661</v>
      </c>
      <c r="D296" s="580">
        <v>83533.486660712399</v>
      </c>
    </row>
    <row r="297" spans="1:4" ht="16.5" thickTop="1" thickBot="1">
      <c r="A297" s="596" t="s">
        <v>1662</v>
      </c>
      <c r="B297" s="596" t="s">
        <v>680</v>
      </c>
      <c r="C297" s="597" t="s">
        <v>1663</v>
      </c>
      <c r="D297" s="580">
        <v>75809.402069011077</v>
      </c>
    </row>
    <row r="298" spans="1:4" ht="16.5" thickTop="1" thickBot="1">
      <c r="A298" s="596" t="s">
        <v>1664</v>
      </c>
      <c r="B298" s="596" t="s">
        <v>32</v>
      </c>
      <c r="C298" s="597" t="s">
        <v>1665</v>
      </c>
      <c r="D298" s="580">
        <v>2748.3581165702785</v>
      </c>
    </row>
    <row r="299" spans="1:4" ht="16.5" thickTop="1" thickBot="1">
      <c r="A299" s="596" t="s">
        <v>1666</v>
      </c>
      <c r="B299" s="596" t="s">
        <v>128</v>
      </c>
      <c r="C299" s="597" t="s">
        <v>1667</v>
      </c>
      <c r="D299" s="580">
        <v>34736.180605322217</v>
      </c>
    </row>
    <row r="300" spans="1:4" ht="16.5" thickTop="1" thickBot="1">
      <c r="A300" s="596" t="s">
        <v>1668</v>
      </c>
      <c r="B300" s="596" t="s">
        <v>128</v>
      </c>
      <c r="C300" s="597" t="s">
        <v>1669</v>
      </c>
      <c r="D300" s="580">
        <v>37566.256569891855</v>
      </c>
    </row>
    <row r="301" spans="1:4" ht="31.5" thickTop="1" thickBot="1">
      <c r="A301" s="596" t="s">
        <v>1670</v>
      </c>
      <c r="B301" s="596" t="s">
        <v>680</v>
      </c>
      <c r="C301" s="597" t="s">
        <v>1671</v>
      </c>
      <c r="D301" s="580">
        <v>371559.14530123462</v>
      </c>
    </row>
    <row r="302" spans="1:4" ht="31.5" thickTop="1" thickBot="1">
      <c r="A302" s="596" t="s">
        <v>1672</v>
      </c>
      <c r="B302" s="596" t="s">
        <v>680</v>
      </c>
      <c r="C302" s="597" t="s">
        <v>1673</v>
      </c>
      <c r="D302" s="580">
        <v>326066.12306926999</v>
      </c>
    </row>
    <row r="303" spans="1:4" ht="31.5" thickTop="1" thickBot="1">
      <c r="A303" s="596" t="s">
        <v>1674</v>
      </c>
      <c r="B303" s="596" t="s">
        <v>680</v>
      </c>
      <c r="C303" s="597" t="s">
        <v>1675</v>
      </c>
      <c r="D303" s="580">
        <v>292861.37642424018</v>
      </c>
    </row>
    <row r="304" spans="1:4" ht="31.5" thickTop="1" thickBot="1">
      <c r="A304" s="596" t="s">
        <v>1676</v>
      </c>
      <c r="B304" s="596" t="s">
        <v>680</v>
      </c>
      <c r="C304" s="597" t="s">
        <v>1677</v>
      </c>
      <c r="D304" s="580">
        <v>294797.13665767777</v>
      </c>
    </row>
    <row r="305" spans="1:4" ht="31.5" thickTop="1" thickBot="1">
      <c r="A305" s="596" t="s">
        <v>1678</v>
      </c>
      <c r="B305" s="596" t="s">
        <v>680</v>
      </c>
      <c r="C305" s="597" t="s">
        <v>1679</v>
      </c>
      <c r="D305" s="580">
        <v>230588.89499511631</v>
      </c>
    </row>
    <row r="306" spans="1:4" ht="31.5" thickTop="1" thickBot="1">
      <c r="A306" s="596" t="s">
        <v>1680</v>
      </c>
      <c r="B306" s="596" t="s">
        <v>27</v>
      </c>
      <c r="C306" s="597" t="s">
        <v>1681</v>
      </c>
      <c r="D306" s="580">
        <v>369334.80746555701</v>
      </c>
    </row>
    <row r="307" spans="1:4" ht="16.5" thickTop="1" thickBot="1">
      <c r="A307" s="596" t="s">
        <v>1682</v>
      </c>
      <c r="B307" s="596" t="s">
        <v>680</v>
      </c>
      <c r="C307" s="597" t="s">
        <v>1683</v>
      </c>
      <c r="D307" s="580">
        <v>192836.89823428367</v>
      </c>
    </row>
    <row r="308" spans="1:4" ht="16.5" thickTop="1" thickBot="1">
      <c r="A308" s="596" t="s">
        <v>1684</v>
      </c>
      <c r="B308" s="596" t="s">
        <v>128</v>
      </c>
      <c r="C308" s="597" t="s">
        <v>1685</v>
      </c>
      <c r="D308" s="580">
        <v>25705.113131753926</v>
      </c>
    </row>
    <row r="309" spans="1:4" ht="16.5" thickTop="1" thickBot="1">
      <c r="A309" s="596" t="s">
        <v>1686</v>
      </c>
      <c r="B309" s="596" t="s">
        <v>128</v>
      </c>
      <c r="C309" s="597" t="s">
        <v>1687</v>
      </c>
      <c r="D309" s="580">
        <v>6821.7912930763077</v>
      </c>
    </row>
    <row r="310" spans="1:4" ht="16.5" thickTop="1" thickBot="1">
      <c r="A310" s="596" t="s">
        <v>1688</v>
      </c>
      <c r="B310" s="596" t="s">
        <v>128</v>
      </c>
      <c r="C310" s="597" t="s">
        <v>1689</v>
      </c>
      <c r="D310" s="580">
        <v>15310.186948040833</v>
      </c>
    </row>
    <row r="311" spans="1:4" ht="16.5" thickTop="1" thickBot="1">
      <c r="A311" s="596" t="s">
        <v>1690</v>
      </c>
      <c r="B311" s="596" t="s">
        <v>128</v>
      </c>
      <c r="C311" s="597" t="s">
        <v>1691</v>
      </c>
      <c r="D311" s="580">
        <v>88051.897338678595</v>
      </c>
    </row>
    <row r="312" spans="1:4" ht="16.5" thickTop="1" thickBot="1">
      <c r="A312" s="596" t="s">
        <v>1692</v>
      </c>
      <c r="B312" s="596" t="s">
        <v>128</v>
      </c>
      <c r="C312" s="597" t="s">
        <v>1693</v>
      </c>
      <c r="D312" s="580">
        <v>16717.346303724815</v>
      </c>
    </row>
    <row r="313" spans="1:4" ht="16.5" thickTop="1" thickBot="1">
      <c r="A313" s="596" t="s">
        <v>1694</v>
      </c>
      <c r="B313" s="596" t="s">
        <v>128</v>
      </c>
      <c r="C313" s="597" t="s">
        <v>1695</v>
      </c>
      <c r="D313" s="580">
        <v>11095.67138821753</v>
      </c>
    </row>
    <row r="314" spans="1:4" ht="16.5" thickTop="1" thickBot="1">
      <c r="A314" s="596" t="s">
        <v>1696</v>
      </c>
      <c r="B314" s="596" t="s">
        <v>128</v>
      </c>
      <c r="C314" s="597" t="s">
        <v>1697</v>
      </c>
      <c r="D314" s="580">
        <v>11220.630070584259</v>
      </c>
    </row>
    <row r="315" spans="1:4" ht="16.5" thickTop="1" thickBot="1">
      <c r="A315" s="596" t="s">
        <v>1698</v>
      </c>
      <c r="B315" s="596" t="s">
        <v>128</v>
      </c>
      <c r="C315" s="597" t="s">
        <v>1699</v>
      </c>
      <c r="D315" s="580">
        <v>38477.0136319839</v>
      </c>
    </row>
    <row r="316" spans="1:4" ht="16.5" thickTop="1" thickBot="1">
      <c r="A316" s="596" t="s">
        <v>1700</v>
      </c>
      <c r="B316" s="596" t="s">
        <v>680</v>
      </c>
      <c r="C316" s="597" t="s">
        <v>1701</v>
      </c>
      <c r="D316" s="580">
        <v>38831.7350528959</v>
      </c>
    </row>
    <row r="317" spans="1:4" ht="16.5" thickTop="1" thickBot="1">
      <c r="A317" s="596" t="s">
        <v>1702</v>
      </c>
      <c r="B317" s="596" t="s">
        <v>128</v>
      </c>
      <c r="C317" s="597" t="s">
        <v>1703</v>
      </c>
      <c r="D317" s="580">
        <v>24631.415312109195</v>
      </c>
    </row>
    <row r="318" spans="1:4" ht="16.5" thickTop="1" thickBot="1">
      <c r="A318" s="596" t="s">
        <v>1704</v>
      </c>
      <c r="B318" s="596" t="s">
        <v>1182</v>
      </c>
      <c r="C318" s="597" t="s">
        <v>1705</v>
      </c>
      <c r="D318" s="580">
        <v>43313.460322742823</v>
      </c>
    </row>
    <row r="319" spans="1:4" ht="16.5" thickTop="1" thickBot="1">
      <c r="A319" s="596" t="s">
        <v>1706</v>
      </c>
      <c r="B319" s="596" t="s">
        <v>680</v>
      </c>
      <c r="C319" s="597" t="s">
        <v>1707</v>
      </c>
      <c r="D319" s="580">
        <v>32003.81140813126</v>
      </c>
    </row>
    <row r="320" spans="1:4" ht="16.5" thickTop="1" thickBot="1">
      <c r="A320" s="596" t="s">
        <v>1708</v>
      </c>
      <c r="B320" s="596" t="s">
        <v>680</v>
      </c>
      <c r="C320" s="597" t="s">
        <v>1709</v>
      </c>
      <c r="D320" s="580">
        <v>338599.91864795162</v>
      </c>
    </row>
    <row r="321" spans="1:4" ht="16.5" thickTop="1" thickBot="1">
      <c r="A321" s="596" t="s">
        <v>1710</v>
      </c>
      <c r="B321" s="596" t="s">
        <v>680</v>
      </c>
      <c r="C321" s="597" t="s">
        <v>1711</v>
      </c>
      <c r="D321" s="580">
        <v>327878.3904113365</v>
      </c>
    </row>
    <row r="322" spans="1:4" ht="16.5" thickTop="1" thickBot="1">
      <c r="A322" s="596" t="s">
        <v>1712</v>
      </c>
      <c r="B322" s="596" t="s">
        <v>680</v>
      </c>
      <c r="C322" s="597" t="s">
        <v>1713</v>
      </c>
      <c r="D322" s="580">
        <v>204592.90846597578</v>
      </c>
    </row>
    <row r="323" spans="1:4" ht="31.5" thickTop="1" thickBot="1">
      <c r="A323" s="596" t="s">
        <v>1714</v>
      </c>
      <c r="B323" s="596" t="s">
        <v>680</v>
      </c>
      <c r="C323" s="597" t="s">
        <v>1715</v>
      </c>
      <c r="D323" s="580">
        <v>306387.69573075243</v>
      </c>
    </row>
    <row r="324" spans="1:4" ht="16.5" thickTop="1" thickBot="1">
      <c r="A324" s="596" t="s">
        <v>1716</v>
      </c>
      <c r="B324" s="596" t="s">
        <v>680</v>
      </c>
      <c r="C324" s="597" t="s">
        <v>1717</v>
      </c>
      <c r="D324" s="580">
        <v>410371.27539956564</v>
      </c>
    </row>
    <row r="325" spans="1:4" ht="16.5" thickTop="1" thickBot="1">
      <c r="A325" s="596" t="s">
        <v>1718</v>
      </c>
      <c r="B325" s="596" t="s">
        <v>680</v>
      </c>
      <c r="C325" s="597" t="s">
        <v>1719</v>
      </c>
      <c r="D325" s="580">
        <v>26635.841963755858</v>
      </c>
    </row>
    <row r="326" spans="1:4" ht="16.5" thickTop="1" thickBot="1">
      <c r="A326" s="596" t="s">
        <v>1720</v>
      </c>
      <c r="B326" s="596" t="s">
        <v>680</v>
      </c>
      <c r="C326" s="597" t="s">
        <v>1721</v>
      </c>
      <c r="D326" s="580">
        <v>36224.74507070797</v>
      </c>
    </row>
    <row r="327" spans="1:4" ht="16.5" thickTop="1" thickBot="1">
      <c r="A327" s="596" t="s">
        <v>1722</v>
      </c>
      <c r="B327" s="596" t="s">
        <v>680</v>
      </c>
      <c r="C327" s="597" t="s">
        <v>1723</v>
      </c>
      <c r="D327" s="580">
        <v>31963.010356507028</v>
      </c>
    </row>
    <row r="328" spans="1:4" ht="16.5" thickTop="1" thickBot="1">
      <c r="A328" s="596" t="s">
        <v>1724</v>
      </c>
      <c r="B328" s="596" t="s">
        <v>680</v>
      </c>
      <c r="C328" s="597" t="s">
        <v>1725</v>
      </c>
      <c r="D328" s="580">
        <v>207627.45700310729</v>
      </c>
    </row>
    <row r="329" spans="1:4" ht="16.5" thickTop="1" thickBot="1">
      <c r="A329" s="596" t="s">
        <v>1726</v>
      </c>
      <c r="B329" s="596" t="s">
        <v>680</v>
      </c>
      <c r="C329" s="597" t="s">
        <v>1727</v>
      </c>
      <c r="D329" s="580">
        <v>7279.0718785280469</v>
      </c>
    </row>
    <row r="330" spans="1:4" ht="16.5" thickTop="1" thickBot="1">
      <c r="A330" s="596" t="s">
        <v>1728</v>
      </c>
      <c r="B330" s="596" t="s">
        <v>680</v>
      </c>
      <c r="C330" s="597" t="s">
        <v>1729</v>
      </c>
      <c r="D330" s="580">
        <v>31834.118008945221</v>
      </c>
    </row>
    <row r="331" spans="1:4" ht="16.5" thickTop="1" thickBot="1">
      <c r="A331" s="596" t="s">
        <v>1730</v>
      </c>
      <c r="B331" s="596" t="s">
        <v>680</v>
      </c>
      <c r="C331" s="597" t="s">
        <v>1731</v>
      </c>
      <c r="D331" s="580">
        <v>1950.683720286826</v>
      </c>
    </row>
    <row r="332" spans="1:4" ht="16.5" thickTop="1" thickBot="1">
      <c r="A332" s="596" t="s">
        <v>1732</v>
      </c>
      <c r="B332" s="596" t="s">
        <v>24</v>
      </c>
      <c r="C332" s="597" t="s">
        <v>1733</v>
      </c>
      <c r="D332" s="580">
        <v>49851.551757096095</v>
      </c>
    </row>
    <row r="333" spans="1:4" ht="16.5" thickTop="1" thickBot="1">
      <c r="A333" s="596" t="s">
        <v>1734</v>
      </c>
      <c r="B333" s="596" t="s">
        <v>24</v>
      </c>
      <c r="C333" s="597" t="s">
        <v>1735</v>
      </c>
      <c r="D333" s="580">
        <v>27721.77220247221</v>
      </c>
    </row>
    <row r="334" spans="1:4" ht="16.5" thickTop="1" thickBot="1">
      <c r="A334" s="596" t="s">
        <v>1736</v>
      </c>
      <c r="B334" s="596" t="s">
        <v>680</v>
      </c>
      <c r="C334" s="597" t="s">
        <v>1737</v>
      </c>
      <c r="D334" s="580">
        <v>3601.4477043220204</v>
      </c>
    </row>
    <row r="335" spans="1:4" ht="16.5" thickTop="1" thickBot="1">
      <c r="A335" s="596" t="s">
        <v>1738</v>
      </c>
      <c r="B335" s="596" t="s">
        <v>680</v>
      </c>
      <c r="C335" s="597" t="s">
        <v>1739</v>
      </c>
      <c r="D335" s="580">
        <v>4478.9781034088037</v>
      </c>
    </row>
    <row r="336" spans="1:4" ht="16.5" thickTop="1" thickBot="1">
      <c r="A336" s="596" t="s">
        <v>1740</v>
      </c>
      <c r="B336" s="596" t="s">
        <v>128</v>
      </c>
      <c r="C336" s="597" t="s">
        <v>1741</v>
      </c>
      <c r="D336" s="580">
        <v>8800.6311919620694</v>
      </c>
    </row>
    <row r="337" spans="1:4" ht="16.5" thickTop="1" thickBot="1">
      <c r="A337" s="596" t="s">
        <v>1742</v>
      </c>
      <c r="B337" s="596" t="s">
        <v>680</v>
      </c>
      <c r="C337" s="597" t="s">
        <v>1743</v>
      </c>
      <c r="D337" s="580">
        <v>443735.05068356387</v>
      </c>
    </row>
    <row r="338" spans="1:4" ht="16.5" thickTop="1" thickBot="1">
      <c r="A338" s="596" t="s">
        <v>1744</v>
      </c>
      <c r="B338" s="596" t="s">
        <v>680</v>
      </c>
      <c r="C338" s="597" t="s">
        <v>1745</v>
      </c>
      <c r="D338" s="580">
        <v>82266.743120264771</v>
      </c>
    </row>
    <row r="339" spans="1:4" ht="16.5" thickTop="1" thickBot="1">
      <c r="A339" s="596" t="s">
        <v>1746</v>
      </c>
      <c r="B339" s="596" t="s">
        <v>32</v>
      </c>
      <c r="C339" s="597" t="s">
        <v>1747</v>
      </c>
      <c r="D339" s="580">
        <v>206011.56619591694</v>
      </c>
    </row>
    <row r="340" spans="1:4" ht="31.5" thickTop="1" thickBot="1">
      <c r="A340" s="596" t="s">
        <v>1748</v>
      </c>
      <c r="B340" s="596" t="s">
        <v>680</v>
      </c>
      <c r="C340" s="597" t="s">
        <v>1749</v>
      </c>
      <c r="D340" s="580">
        <v>2165292.8722760505</v>
      </c>
    </row>
    <row r="341" spans="1:4" ht="31.5" thickTop="1" thickBot="1">
      <c r="A341" s="596" t="s">
        <v>1750</v>
      </c>
      <c r="B341" s="596" t="s">
        <v>680</v>
      </c>
      <c r="C341" s="597" t="s">
        <v>1751</v>
      </c>
      <c r="D341" s="580">
        <v>2068509.7038956666</v>
      </c>
    </row>
    <row r="342" spans="1:4" ht="31.5" thickTop="1" thickBot="1">
      <c r="A342" s="596" t="s">
        <v>1752</v>
      </c>
      <c r="B342" s="596" t="s">
        <v>680</v>
      </c>
      <c r="C342" s="597" t="s">
        <v>1753</v>
      </c>
      <c r="D342" s="580">
        <v>1291168.490015615</v>
      </c>
    </row>
    <row r="343" spans="1:4" ht="31.5" thickTop="1" thickBot="1">
      <c r="A343" s="596" t="s">
        <v>1754</v>
      </c>
      <c r="B343" s="596" t="s">
        <v>680</v>
      </c>
      <c r="C343" s="597" t="s">
        <v>1755</v>
      </c>
      <c r="D343" s="580">
        <v>1262598.5693773811</v>
      </c>
    </row>
    <row r="344" spans="1:4" ht="16.5" thickTop="1" thickBot="1">
      <c r="A344" s="596" t="s">
        <v>1756</v>
      </c>
      <c r="B344" s="596" t="s">
        <v>24</v>
      </c>
      <c r="C344" s="597" t="s">
        <v>1757</v>
      </c>
      <c r="D344" s="580">
        <v>63230.559068560215</v>
      </c>
    </row>
    <row r="345" spans="1:4" ht="16.5" thickTop="1" thickBot="1">
      <c r="A345" s="596" t="s">
        <v>1758</v>
      </c>
      <c r="B345" s="596" t="s">
        <v>128</v>
      </c>
      <c r="C345" s="597" t="s">
        <v>1759</v>
      </c>
      <c r="D345" s="580">
        <v>102078.78002621507</v>
      </c>
    </row>
    <row r="346" spans="1:4" ht="16.5" thickTop="1" thickBot="1">
      <c r="A346" s="596" t="s">
        <v>1760</v>
      </c>
      <c r="B346" s="596" t="s">
        <v>32</v>
      </c>
      <c r="C346" s="597" t="s">
        <v>1761</v>
      </c>
      <c r="D346" s="580">
        <v>53487.417028166019</v>
      </c>
    </row>
    <row r="347" spans="1:4" ht="16.5" thickTop="1" thickBot="1">
      <c r="A347" s="596" t="s">
        <v>1762</v>
      </c>
      <c r="B347" s="596" t="s">
        <v>680</v>
      </c>
      <c r="C347" s="597" t="s">
        <v>1763</v>
      </c>
      <c r="D347" s="580">
        <v>162451.95032131052</v>
      </c>
    </row>
    <row r="348" spans="1:4" ht="16.5" thickTop="1" thickBot="1">
      <c r="A348" s="596" t="s">
        <v>1764</v>
      </c>
      <c r="B348" s="596" t="s">
        <v>32</v>
      </c>
      <c r="C348" s="597" t="s">
        <v>1765</v>
      </c>
      <c r="D348" s="580">
        <v>16891.408984440932</v>
      </c>
    </row>
    <row r="349" spans="1:4" ht="16.5" thickTop="1" thickBot="1">
      <c r="A349" s="596" t="s">
        <v>1766</v>
      </c>
      <c r="B349" s="596" t="s">
        <v>32</v>
      </c>
      <c r="C349" s="597" t="s">
        <v>1767</v>
      </c>
      <c r="D349" s="580">
        <v>77135.994163890238</v>
      </c>
    </row>
    <row r="350" spans="1:4" ht="16.5" thickTop="1" thickBot="1">
      <c r="A350" s="596" t="s">
        <v>1768</v>
      </c>
      <c r="B350" s="596" t="s">
        <v>32</v>
      </c>
      <c r="C350" s="597" t="s">
        <v>1769</v>
      </c>
      <c r="D350" s="580">
        <v>27930.951073630629</v>
      </c>
    </row>
    <row r="351" spans="1:4" ht="16.5" thickTop="1" thickBot="1">
      <c r="A351" s="596" t="s">
        <v>1770</v>
      </c>
      <c r="B351" s="596" t="s">
        <v>32</v>
      </c>
      <c r="C351" s="597" t="s">
        <v>1771</v>
      </c>
      <c r="D351" s="580">
        <v>182723.15092657268</v>
      </c>
    </row>
    <row r="352" spans="1:4" ht="16.5" thickTop="1" thickBot="1">
      <c r="A352" s="596" t="s">
        <v>1772</v>
      </c>
      <c r="B352" s="596" t="s">
        <v>32</v>
      </c>
      <c r="C352" s="597" t="s">
        <v>1773</v>
      </c>
      <c r="D352" s="580">
        <v>295723.33334296203</v>
      </c>
    </row>
    <row r="353" spans="1:4" ht="16.5" thickTop="1" thickBot="1">
      <c r="A353" s="596" t="s">
        <v>1774</v>
      </c>
      <c r="B353" s="596" t="s">
        <v>32</v>
      </c>
      <c r="C353" s="597" t="s">
        <v>1775</v>
      </c>
      <c r="D353" s="580">
        <v>878238.56904553028</v>
      </c>
    </row>
    <row r="354" spans="1:4" ht="16.5" thickTop="1" thickBot="1">
      <c r="A354" s="596" t="s">
        <v>1776</v>
      </c>
      <c r="B354" s="596" t="s">
        <v>32</v>
      </c>
      <c r="C354" s="597" t="s">
        <v>1777</v>
      </c>
      <c r="D354" s="580">
        <v>6754.3473280383687</v>
      </c>
    </row>
    <row r="355" spans="1:4" ht="16.5" thickTop="1" thickBot="1">
      <c r="A355" s="596" t="s">
        <v>1778</v>
      </c>
      <c r="B355" s="596" t="s">
        <v>32</v>
      </c>
      <c r="C355" s="597" t="s">
        <v>1779</v>
      </c>
      <c r="D355" s="580">
        <v>4794.2358985451947</v>
      </c>
    </row>
    <row r="356" spans="1:4" ht="16.5" thickTop="1" thickBot="1">
      <c r="A356" s="596" t="s">
        <v>1780</v>
      </c>
      <c r="B356" s="596" t="s">
        <v>32</v>
      </c>
      <c r="C356" s="597" t="s">
        <v>1781</v>
      </c>
      <c r="D356" s="580">
        <v>67347.086500334059</v>
      </c>
    </row>
    <row r="357" spans="1:4" ht="16.5" thickTop="1" thickBot="1">
      <c r="A357" s="596" t="s">
        <v>1782</v>
      </c>
      <c r="B357" s="596" t="s">
        <v>32</v>
      </c>
      <c r="C357" s="597" t="s">
        <v>1783</v>
      </c>
      <c r="D357" s="580">
        <v>710624.26936638425</v>
      </c>
    </row>
    <row r="358" spans="1:4" ht="16.5" thickTop="1" thickBot="1">
      <c r="A358" s="596" t="s">
        <v>1784</v>
      </c>
      <c r="B358" s="596" t="s">
        <v>32</v>
      </c>
      <c r="C358" s="597" t="s">
        <v>1785</v>
      </c>
      <c r="D358" s="580">
        <v>728939.32785520854</v>
      </c>
    </row>
    <row r="359" spans="1:4" ht="16.5" thickTop="1" thickBot="1">
      <c r="A359" s="596" t="s">
        <v>1786</v>
      </c>
      <c r="B359" s="596" t="s">
        <v>32</v>
      </c>
      <c r="C359" s="597" t="s">
        <v>1787</v>
      </c>
      <c r="D359" s="580">
        <v>197802.63167930284</v>
      </c>
    </row>
    <row r="360" spans="1:4" ht="16.5" thickTop="1" thickBot="1">
      <c r="A360" s="596" t="s">
        <v>1788</v>
      </c>
      <c r="B360" s="596" t="s">
        <v>32</v>
      </c>
      <c r="C360" s="597" t="s">
        <v>1789</v>
      </c>
      <c r="D360" s="580">
        <v>238304.63557157572</v>
      </c>
    </row>
    <row r="361" spans="1:4" ht="16.5" thickTop="1" thickBot="1">
      <c r="A361" s="596" t="s">
        <v>1790</v>
      </c>
      <c r="B361" s="596" t="s">
        <v>32</v>
      </c>
      <c r="C361" s="597" t="s">
        <v>1791</v>
      </c>
      <c r="D361" s="580">
        <v>248561.50806261602</v>
      </c>
    </row>
    <row r="362" spans="1:4" ht="16.5" thickTop="1" thickBot="1">
      <c r="A362" s="596" t="s">
        <v>1792</v>
      </c>
      <c r="B362" s="596" t="s">
        <v>32</v>
      </c>
      <c r="C362" s="597" t="s">
        <v>1793</v>
      </c>
      <c r="D362" s="580">
        <v>452224.73858969333</v>
      </c>
    </row>
    <row r="363" spans="1:4" ht="16.5" thickTop="1" thickBot="1">
      <c r="A363" s="596" t="s">
        <v>1794</v>
      </c>
      <c r="B363" s="596" t="s">
        <v>32</v>
      </c>
      <c r="C363" s="597" t="s">
        <v>1795</v>
      </c>
      <c r="D363" s="580">
        <v>240425.2332586511</v>
      </c>
    </row>
    <row r="364" spans="1:4" ht="16.5" thickTop="1" thickBot="1">
      <c r="A364" s="596" t="s">
        <v>1796</v>
      </c>
      <c r="B364" s="596" t="s">
        <v>32</v>
      </c>
      <c r="C364" s="597" t="s">
        <v>1797</v>
      </c>
      <c r="D364" s="580">
        <v>189910.5381870124</v>
      </c>
    </row>
    <row r="365" spans="1:4" ht="16.5" thickTop="1" thickBot="1">
      <c r="A365" s="596" t="s">
        <v>1798</v>
      </c>
      <c r="B365" s="596" t="s">
        <v>32</v>
      </c>
      <c r="C365" s="597" t="s">
        <v>1799</v>
      </c>
      <c r="D365" s="580">
        <v>98586.736142674388</v>
      </c>
    </row>
    <row r="366" spans="1:4" ht="16.5" thickTop="1" thickBot="1">
      <c r="A366" s="596" t="s">
        <v>1800</v>
      </c>
      <c r="B366" s="596" t="s">
        <v>32</v>
      </c>
      <c r="C366" s="597" t="s">
        <v>1801</v>
      </c>
      <c r="D366" s="580">
        <v>97989.042889282835</v>
      </c>
    </row>
    <row r="367" spans="1:4" ht="16.5" thickTop="1" thickBot="1">
      <c r="A367" s="596" t="s">
        <v>1802</v>
      </c>
      <c r="B367" s="596" t="s">
        <v>680</v>
      </c>
      <c r="C367" s="597" t="s">
        <v>1803</v>
      </c>
      <c r="D367" s="580">
        <v>60889.131250462735</v>
      </c>
    </row>
    <row r="368" spans="1:4" ht="16.5" thickTop="1" thickBot="1">
      <c r="A368" s="596" t="s">
        <v>1804</v>
      </c>
      <c r="B368" s="596" t="s">
        <v>680</v>
      </c>
      <c r="C368" s="597" t="s">
        <v>1805</v>
      </c>
      <c r="D368" s="580">
        <v>2523.7256465092678</v>
      </c>
    </row>
    <row r="369" spans="1:4" ht="16.5" thickTop="1" thickBot="1">
      <c r="A369" s="596" t="s">
        <v>1806</v>
      </c>
      <c r="B369" s="596" t="s">
        <v>680</v>
      </c>
      <c r="C369" s="597" t="s">
        <v>1807</v>
      </c>
      <c r="D369" s="580">
        <v>833.6686286929845</v>
      </c>
    </row>
    <row r="370" spans="1:4" ht="16.5" thickTop="1" thickBot="1">
      <c r="A370" s="596" t="s">
        <v>1808</v>
      </c>
      <c r="B370" s="596" t="s">
        <v>680</v>
      </c>
      <c r="C370" s="597" t="s">
        <v>1809</v>
      </c>
      <c r="D370" s="580">
        <v>60175.808930526182</v>
      </c>
    </row>
    <row r="371" spans="1:4" ht="16.5" thickTop="1" thickBot="1">
      <c r="A371" s="596" t="s">
        <v>1810</v>
      </c>
      <c r="B371" s="596" t="s">
        <v>680</v>
      </c>
      <c r="C371" s="597" t="s">
        <v>1811</v>
      </c>
      <c r="D371" s="580">
        <v>52385.250196792324</v>
      </c>
    </row>
    <row r="372" spans="1:4" ht="16.5" thickTop="1" thickBot="1">
      <c r="A372" s="596" t="s">
        <v>1812</v>
      </c>
      <c r="B372" s="596" t="s">
        <v>128</v>
      </c>
      <c r="C372" s="597" t="s">
        <v>1813</v>
      </c>
      <c r="D372" s="580">
        <v>3200.5546386833084</v>
      </c>
    </row>
    <row r="373" spans="1:4" ht="16.5" thickTop="1" thickBot="1">
      <c r="A373" s="170"/>
      <c r="B373" s="170"/>
      <c r="C373" s="175"/>
      <c r="D373" s="171"/>
    </row>
    <row r="374" spans="1:4" ht="15.75" thickTop="1"/>
  </sheetData>
  <sortState xmlns:xlrd2="http://schemas.microsoft.com/office/spreadsheetml/2017/richdata2" ref="A6:D370">
    <sortCondition ref="C6:C370"/>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F118"/>
  <sheetViews>
    <sheetView showGridLines="0" zoomScale="80" zoomScaleNormal="80" workbookViewId="0">
      <pane xSplit="4" ySplit="4" topLeftCell="E5" activePane="bottomRight" state="frozen"/>
      <selection pane="topRight" activeCell="D20" sqref="D20"/>
      <selection pane="bottomLeft" activeCell="D20" sqref="D20"/>
      <selection pane="bottomRight" sqref="A1:D1"/>
    </sheetView>
  </sheetViews>
  <sheetFormatPr baseColWidth="10" defaultColWidth="11.42578125" defaultRowHeight="15"/>
  <cols>
    <col min="1" max="1" width="18" style="147" customWidth="1"/>
    <col min="2" max="2" width="9.140625" customWidth="1"/>
    <col min="3" max="3" width="101.5703125" customWidth="1"/>
    <col min="4" max="4" width="18.28515625" style="161" customWidth="1"/>
  </cols>
  <sheetData>
    <row r="1" spans="1:6" ht="99.75" customHeight="1" thickTop="1" thickBot="1">
      <c r="A1" s="620" t="s">
        <v>652</v>
      </c>
      <c r="B1" s="621"/>
      <c r="C1" s="621"/>
      <c r="D1" s="622"/>
    </row>
    <row r="2" spans="1:6" ht="16.5" thickTop="1" thickBot="1">
      <c r="A2" s="619" t="s">
        <v>1814</v>
      </c>
      <c r="B2" s="619"/>
      <c r="C2" s="619"/>
      <c r="D2" s="619"/>
    </row>
    <row r="3" spans="1:6" ht="16.5" thickTop="1" thickBot="1">
      <c r="A3" s="623"/>
      <c r="B3" s="623"/>
      <c r="C3" s="623"/>
      <c r="D3" s="623"/>
    </row>
    <row r="4" spans="1:6" ht="16.5" thickTop="1" thickBot="1">
      <c r="A4" s="624"/>
      <c r="B4" s="624"/>
      <c r="C4" s="624"/>
      <c r="D4" s="624"/>
    </row>
    <row r="5" spans="1:6" ht="30" customHeight="1" thickTop="1" thickBot="1">
      <c r="A5" s="177"/>
      <c r="B5" s="100"/>
      <c r="C5" s="101"/>
      <c r="D5" s="165"/>
    </row>
    <row r="6" spans="1:6" ht="30" customHeight="1" thickTop="1" thickBot="1">
      <c r="A6" s="178" t="s">
        <v>1815</v>
      </c>
      <c r="B6" s="100" t="s">
        <v>1038</v>
      </c>
      <c r="C6" s="102" t="s">
        <v>1816</v>
      </c>
      <c r="D6" s="582">
        <v>1260.0181096149788</v>
      </c>
    </row>
    <row r="7" spans="1:6" ht="30" customHeight="1" thickTop="1" thickBot="1">
      <c r="A7" s="178" t="s">
        <v>1817</v>
      </c>
      <c r="B7" s="100" t="s">
        <v>1038</v>
      </c>
      <c r="C7" s="102" t="s">
        <v>1818</v>
      </c>
      <c r="D7" s="582">
        <v>1260.0181096149788</v>
      </c>
      <c r="E7" s="103"/>
      <c r="F7" s="103"/>
    </row>
    <row r="8" spans="1:6" ht="30" customHeight="1" thickTop="1" thickBot="1">
      <c r="A8" s="178" t="s">
        <v>1819</v>
      </c>
      <c r="B8" s="100" t="s">
        <v>1038</v>
      </c>
      <c r="C8" s="102" t="s">
        <v>1820</v>
      </c>
      <c r="D8" s="582">
        <v>1260.0181096149788</v>
      </c>
    </row>
    <row r="9" spans="1:6" ht="30" customHeight="1" thickTop="1" thickBot="1">
      <c r="A9" s="178" t="s">
        <v>1821</v>
      </c>
      <c r="B9" s="100" t="s">
        <v>1822</v>
      </c>
      <c r="C9" s="102" t="s">
        <v>1823</v>
      </c>
      <c r="D9" s="582">
        <v>1260.0181096149788</v>
      </c>
    </row>
    <row r="10" spans="1:6" ht="30" customHeight="1" thickTop="1" thickBot="1">
      <c r="A10" s="178" t="s">
        <v>1824</v>
      </c>
      <c r="B10" s="100" t="s">
        <v>1038</v>
      </c>
      <c r="C10" s="102" t="s">
        <v>1825</v>
      </c>
      <c r="D10" s="582">
        <v>1260.0181096149788</v>
      </c>
    </row>
    <row r="11" spans="1:6" ht="30" customHeight="1" thickTop="1" thickBot="1">
      <c r="A11" s="178" t="s">
        <v>1826</v>
      </c>
      <c r="B11" s="100" t="s">
        <v>1038</v>
      </c>
      <c r="C11" s="102" t="s">
        <v>1827</v>
      </c>
      <c r="D11" s="582">
        <v>1260.0181096149788</v>
      </c>
    </row>
    <row r="12" spans="1:6" ht="30" customHeight="1" thickTop="1" thickBot="1">
      <c r="A12" s="178" t="s">
        <v>1828</v>
      </c>
      <c r="B12" s="100" t="s">
        <v>1038</v>
      </c>
      <c r="C12" s="102" t="s">
        <v>1829</v>
      </c>
      <c r="D12" s="582">
        <v>1260.0181096149788</v>
      </c>
    </row>
    <row r="13" spans="1:6" ht="30" customHeight="1" thickTop="1" thickBot="1">
      <c r="A13" s="178" t="s">
        <v>1830</v>
      </c>
      <c r="B13" s="100" t="s">
        <v>1038</v>
      </c>
      <c r="C13" s="102" t="s">
        <v>1831</v>
      </c>
      <c r="D13" s="582">
        <v>1260.0181096149788</v>
      </c>
    </row>
    <row r="14" spans="1:6" ht="30" customHeight="1" thickTop="1" thickBot="1">
      <c r="A14" s="178" t="s">
        <v>1832</v>
      </c>
      <c r="B14" s="100" t="s">
        <v>1038</v>
      </c>
      <c r="C14" s="102" t="s">
        <v>1833</v>
      </c>
      <c r="D14" s="582">
        <v>1260.0181096149788</v>
      </c>
    </row>
    <row r="15" spans="1:6" ht="30" customHeight="1" thickTop="1" thickBot="1">
      <c r="A15" s="178" t="s">
        <v>1834</v>
      </c>
      <c r="B15" s="100" t="s">
        <v>1038</v>
      </c>
      <c r="C15" s="102" t="s">
        <v>1835</v>
      </c>
      <c r="D15" s="582">
        <v>1260.0181096149788</v>
      </c>
    </row>
    <row r="16" spans="1:6" ht="30" customHeight="1" thickTop="1" thickBot="1">
      <c r="A16" s="178" t="s">
        <v>1836</v>
      </c>
      <c r="B16" s="100" t="s">
        <v>1038</v>
      </c>
      <c r="C16" s="102" t="s">
        <v>1837</v>
      </c>
      <c r="D16" s="582">
        <v>1260.0181096149788</v>
      </c>
    </row>
    <row r="17" spans="1:4" ht="30" customHeight="1" thickTop="1" thickBot="1">
      <c r="A17" s="178" t="s">
        <v>1838</v>
      </c>
      <c r="B17" s="100" t="s">
        <v>1038</v>
      </c>
      <c r="C17" s="102" t="s">
        <v>1839</v>
      </c>
      <c r="D17" s="582">
        <v>1260.0181096149788</v>
      </c>
    </row>
    <row r="18" spans="1:4" ht="30" customHeight="1" thickTop="1" thickBot="1">
      <c r="A18" s="178" t="s">
        <v>1840</v>
      </c>
      <c r="B18" s="100" t="s">
        <v>1038</v>
      </c>
      <c r="C18" s="102" t="s">
        <v>1841</v>
      </c>
      <c r="D18" s="582">
        <v>1260.0181096149788</v>
      </c>
    </row>
    <row r="19" spans="1:4" ht="30" customHeight="1" thickTop="1" thickBot="1">
      <c r="A19" s="178" t="s">
        <v>1842</v>
      </c>
      <c r="B19" s="100" t="s">
        <v>1038</v>
      </c>
      <c r="C19" s="102" t="s">
        <v>1843</v>
      </c>
      <c r="D19" s="582">
        <v>1260.0181096149788</v>
      </c>
    </row>
    <row r="20" spans="1:4" ht="30" customHeight="1" thickTop="1" thickBot="1">
      <c r="A20" s="178" t="s">
        <v>1844</v>
      </c>
      <c r="B20" s="100" t="s">
        <v>1038</v>
      </c>
      <c r="C20" s="102" t="s">
        <v>1845</v>
      </c>
      <c r="D20" s="582">
        <v>1260.0181096149788</v>
      </c>
    </row>
    <row r="21" spans="1:4" ht="30" customHeight="1" thickTop="1" thickBot="1">
      <c r="A21" s="178" t="s">
        <v>1846</v>
      </c>
      <c r="B21" s="100" t="s">
        <v>1038</v>
      </c>
      <c r="C21" s="102" t="s">
        <v>1847</v>
      </c>
      <c r="D21" s="582">
        <v>1294.9704856658377</v>
      </c>
    </row>
    <row r="22" spans="1:4" ht="30" customHeight="1" thickTop="1" thickBot="1">
      <c r="A22" s="178" t="s">
        <v>1848</v>
      </c>
      <c r="B22" s="100" t="s">
        <v>1038</v>
      </c>
      <c r="C22" s="102" t="s">
        <v>1849</v>
      </c>
      <c r="D22" s="582">
        <v>1294.9704856658377</v>
      </c>
    </row>
    <row r="23" spans="1:4" ht="30" customHeight="1" thickTop="1" thickBot="1">
      <c r="A23" s="178" t="s">
        <v>1850</v>
      </c>
      <c r="B23" s="100" t="s">
        <v>1038</v>
      </c>
      <c r="C23" s="102" t="s">
        <v>1851</v>
      </c>
      <c r="D23" s="582">
        <v>1260.0181096149788</v>
      </c>
    </row>
    <row r="24" spans="1:4" ht="30" customHeight="1" thickTop="1" thickBot="1">
      <c r="A24" s="178" t="s">
        <v>1852</v>
      </c>
      <c r="B24" s="100" t="s">
        <v>1038</v>
      </c>
      <c r="C24" s="102" t="s">
        <v>1853</v>
      </c>
      <c r="D24" s="582">
        <v>1260.0181096149788</v>
      </c>
    </row>
    <row r="25" spans="1:4" ht="30" customHeight="1" thickTop="1" thickBot="1">
      <c r="A25" s="178" t="s">
        <v>1854</v>
      </c>
      <c r="B25" s="100" t="s">
        <v>1038</v>
      </c>
      <c r="C25" s="102" t="s">
        <v>1855</v>
      </c>
      <c r="D25" s="582">
        <v>1260.0181096149788</v>
      </c>
    </row>
    <row r="26" spans="1:4" ht="30" customHeight="1" thickTop="1" thickBot="1">
      <c r="A26" s="178" t="s">
        <v>1856</v>
      </c>
      <c r="B26" s="100" t="s">
        <v>1038</v>
      </c>
      <c r="C26" s="102" t="s">
        <v>1855</v>
      </c>
      <c r="D26" s="582">
        <v>1260.0181096149788</v>
      </c>
    </row>
    <row r="27" spans="1:4" ht="30" customHeight="1" thickTop="1" thickBot="1">
      <c r="A27" s="178" t="s">
        <v>1857</v>
      </c>
      <c r="B27" s="100" t="s">
        <v>1038</v>
      </c>
      <c r="C27" s="102" t="s">
        <v>1858</v>
      </c>
      <c r="D27" s="582">
        <v>1260.0181096149788</v>
      </c>
    </row>
    <row r="28" spans="1:4" ht="30" customHeight="1" thickTop="1" thickBot="1">
      <c r="A28" s="178" t="s">
        <v>1859</v>
      </c>
      <c r="B28" s="100" t="s">
        <v>1038</v>
      </c>
      <c r="C28" s="102" t="s">
        <v>1860</v>
      </c>
      <c r="D28" s="582">
        <v>1260.0181096149788</v>
      </c>
    </row>
    <row r="29" spans="1:4" ht="30" customHeight="1" thickTop="1" thickBot="1">
      <c r="A29" s="178" t="s">
        <v>1861</v>
      </c>
      <c r="B29" s="100" t="s">
        <v>1038</v>
      </c>
      <c r="C29" s="102" t="s">
        <v>1862</v>
      </c>
      <c r="D29" s="582">
        <v>1260.0181096149788</v>
      </c>
    </row>
    <row r="30" spans="1:4" ht="30" customHeight="1" thickTop="1" thickBot="1">
      <c r="A30" s="178" t="s">
        <v>1863</v>
      </c>
      <c r="B30" s="100" t="s">
        <v>1038</v>
      </c>
      <c r="C30" s="102" t="s">
        <v>1864</v>
      </c>
      <c r="D30" s="582">
        <v>1260.0181096149788</v>
      </c>
    </row>
    <row r="31" spans="1:4" ht="30" customHeight="1" thickTop="1" thickBot="1">
      <c r="A31" s="178" t="s">
        <v>1865</v>
      </c>
      <c r="B31" s="100" t="s">
        <v>1038</v>
      </c>
      <c r="C31" s="102" t="s">
        <v>1866</v>
      </c>
      <c r="D31" s="582">
        <v>1260.0181096149788</v>
      </c>
    </row>
    <row r="32" spans="1:4" ht="30" customHeight="1" thickTop="1" thickBot="1">
      <c r="A32" s="178" t="s">
        <v>1867</v>
      </c>
      <c r="B32" s="100" t="s">
        <v>1038</v>
      </c>
      <c r="C32" s="102" t="s">
        <v>1868</v>
      </c>
      <c r="D32" s="582">
        <v>1260.0181096149788</v>
      </c>
    </row>
    <row r="33" spans="1:4" ht="30" customHeight="1" thickTop="1" thickBot="1">
      <c r="A33" s="178" t="s">
        <v>1869</v>
      </c>
      <c r="B33" s="100" t="s">
        <v>1038</v>
      </c>
      <c r="C33" s="102" t="s">
        <v>1868</v>
      </c>
      <c r="D33" s="582">
        <v>1260.0181096149788</v>
      </c>
    </row>
    <row r="34" spans="1:4" ht="30" customHeight="1" thickTop="1" thickBot="1">
      <c r="A34" s="178" t="s">
        <v>1870</v>
      </c>
      <c r="B34" s="100" t="s">
        <v>1038</v>
      </c>
      <c r="C34" s="102" t="s">
        <v>1871</v>
      </c>
      <c r="D34" s="582">
        <v>1260.0181096149788</v>
      </c>
    </row>
    <row r="35" spans="1:4" ht="30" customHeight="1" thickTop="1" thickBot="1">
      <c r="A35" s="178" t="s">
        <v>1872</v>
      </c>
      <c r="B35" s="100" t="s">
        <v>1038</v>
      </c>
      <c r="C35" s="102" t="s">
        <v>1873</v>
      </c>
      <c r="D35" s="582">
        <v>1260.0181096149788</v>
      </c>
    </row>
    <row r="36" spans="1:4" ht="30" customHeight="1" thickTop="1" thickBot="1">
      <c r="A36" s="178" t="s">
        <v>1874</v>
      </c>
      <c r="B36" s="100" t="s">
        <v>1038</v>
      </c>
      <c r="C36" s="102" t="s">
        <v>1875</v>
      </c>
      <c r="D36" s="582">
        <v>1260.0181096149788</v>
      </c>
    </row>
    <row r="37" spans="1:4" ht="30" customHeight="1" thickTop="1" thickBot="1">
      <c r="A37" s="178" t="s">
        <v>1876</v>
      </c>
      <c r="B37" s="100" t="s">
        <v>1038</v>
      </c>
      <c r="C37" s="102" t="s">
        <v>1877</v>
      </c>
      <c r="D37" s="582">
        <v>1260.0181096149788</v>
      </c>
    </row>
    <row r="38" spans="1:4" ht="30" customHeight="1" thickTop="1" thickBot="1">
      <c r="A38" s="178" t="s">
        <v>1878</v>
      </c>
      <c r="B38" s="100" t="s">
        <v>1038</v>
      </c>
      <c r="C38" s="102" t="s">
        <v>1879</v>
      </c>
      <c r="D38" s="582">
        <v>1260.0181096149788</v>
      </c>
    </row>
    <row r="39" spans="1:4" ht="30" customHeight="1" thickTop="1" thickBot="1">
      <c r="A39" s="178" t="s">
        <v>1880</v>
      </c>
      <c r="B39" s="100" t="s">
        <v>1822</v>
      </c>
      <c r="C39" s="102" t="s">
        <v>1881</v>
      </c>
      <c r="D39" s="582">
        <v>1260.0181096149788</v>
      </c>
    </row>
    <row r="40" spans="1:4" ht="30" customHeight="1" thickTop="1" thickBot="1">
      <c r="A40" s="178" t="s">
        <v>1882</v>
      </c>
      <c r="B40" s="100" t="s">
        <v>1038</v>
      </c>
      <c r="C40" s="102" t="s">
        <v>1883</v>
      </c>
      <c r="D40" s="582">
        <v>1260.0181096149788</v>
      </c>
    </row>
    <row r="41" spans="1:4" ht="30" customHeight="1" thickTop="1" thickBot="1">
      <c r="A41" s="178" t="s">
        <v>1884</v>
      </c>
      <c r="B41" s="100" t="s">
        <v>1038</v>
      </c>
      <c r="C41" s="102" t="s">
        <v>1885</v>
      </c>
      <c r="D41" s="582">
        <v>1260.0181096149788</v>
      </c>
    </row>
    <row r="42" spans="1:4" ht="30" customHeight="1" thickTop="1" thickBot="1">
      <c r="A42" s="178" t="s">
        <v>1886</v>
      </c>
      <c r="B42" s="100" t="s">
        <v>1038</v>
      </c>
      <c r="C42" s="102" t="s">
        <v>1885</v>
      </c>
      <c r="D42" s="582">
        <v>1260.0181096149788</v>
      </c>
    </row>
    <row r="43" spans="1:4" ht="30" customHeight="1" thickTop="1" thickBot="1">
      <c r="A43" s="178" t="s">
        <v>1887</v>
      </c>
      <c r="B43" s="100" t="s">
        <v>1038</v>
      </c>
      <c r="C43" s="102" t="s">
        <v>1888</v>
      </c>
      <c r="D43" s="582">
        <v>1260.0181096149788</v>
      </c>
    </row>
    <row r="44" spans="1:4" ht="30" customHeight="1" thickTop="1" thickBot="1">
      <c r="A44" s="178" t="s">
        <v>1889</v>
      </c>
      <c r="B44" s="100" t="s">
        <v>1038</v>
      </c>
      <c r="C44" s="102" t="s">
        <v>1888</v>
      </c>
      <c r="D44" s="582">
        <v>1260.0181096149788</v>
      </c>
    </row>
    <row r="45" spans="1:4" ht="30" customHeight="1" thickTop="1" thickBot="1">
      <c r="A45" s="178" t="s">
        <v>1890</v>
      </c>
      <c r="B45" s="100" t="s">
        <v>1038</v>
      </c>
      <c r="C45" s="102" t="s">
        <v>1891</v>
      </c>
      <c r="D45" s="582">
        <v>1260.0181096149788</v>
      </c>
    </row>
    <row r="46" spans="1:4" ht="30" customHeight="1" thickTop="1" thickBot="1">
      <c r="A46" s="178" t="s">
        <v>1892</v>
      </c>
      <c r="B46" s="100" t="s">
        <v>1038</v>
      </c>
      <c r="C46" s="102" t="s">
        <v>1893</v>
      </c>
      <c r="D46" s="582">
        <v>1260.0181096149788</v>
      </c>
    </row>
    <row r="47" spans="1:4" ht="30" customHeight="1" thickTop="1" thickBot="1">
      <c r="A47" s="178" t="s">
        <v>1894</v>
      </c>
      <c r="B47" s="100" t="s">
        <v>1038</v>
      </c>
      <c r="C47" s="102" t="s">
        <v>1895</v>
      </c>
      <c r="D47" s="582">
        <v>1260.0181096149788</v>
      </c>
    </row>
    <row r="48" spans="1:4" ht="30" customHeight="1" thickTop="1" thickBot="1">
      <c r="A48" s="178" t="s">
        <v>1896</v>
      </c>
      <c r="B48" s="100" t="s">
        <v>1822</v>
      </c>
      <c r="C48" s="102" t="s">
        <v>1897</v>
      </c>
      <c r="D48" s="582">
        <v>1260.0181096149788</v>
      </c>
    </row>
    <row r="49" spans="1:4" ht="30" customHeight="1" thickTop="1" thickBot="1">
      <c r="A49" s="178" t="s">
        <v>1898</v>
      </c>
      <c r="B49" s="100" t="s">
        <v>1038</v>
      </c>
      <c r="C49" s="102" t="s">
        <v>1899</v>
      </c>
      <c r="D49" s="582">
        <v>1260.0181096149788</v>
      </c>
    </row>
    <row r="50" spans="1:4" ht="30" customHeight="1" thickTop="1" thickBot="1">
      <c r="A50" s="178" t="s">
        <v>1900</v>
      </c>
      <c r="B50" s="100" t="s">
        <v>1038</v>
      </c>
      <c r="C50" s="102" t="s">
        <v>1901</v>
      </c>
      <c r="D50" s="582">
        <v>1260.0181096149788</v>
      </c>
    </row>
    <row r="51" spans="1:4" ht="30" customHeight="1" thickTop="1" thickBot="1">
      <c r="A51" s="178" t="s">
        <v>1902</v>
      </c>
      <c r="B51" s="100" t="s">
        <v>1903</v>
      </c>
      <c r="C51" s="102" t="s">
        <v>1904</v>
      </c>
      <c r="D51" s="582">
        <v>1260.0181096149788</v>
      </c>
    </row>
    <row r="52" spans="1:4" ht="30" customHeight="1" thickTop="1" thickBot="1">
      <c r="A52" s="178" t="s">
        <v>1905</v>
      </c>
      <c r="B52" s="100" t="s">
        <v>1903</v>
      </c>
      <c r="C52" s="102" t="s">
        <v>1904</v>
      </c>
      <c r="D52" s="582">
        <v>1260.0181096149788</v>
      </c>
    </row>
    <row r="53" spans="1:4" ht="30" customHeight="1" thickTop="1" thickBot="1">
      <c r="A53" s="178" t="s">
        <v>1906</v>
      </c>
      <c r="B53" s="100" t="s">
        <v>1038</v>
      </c>
      <c r="C53" s="102" t="s">
        <v>1907</v>
      </c>
      <c r="D53" s="582">
        <v>1260.0181096149788</v>
      </c>
    </row>
    <row r="54" spans="1:4" ht="30" customHeight="1" thickTop="1" thickBot="1">
      <c r="A54" s="178" t="s">
        <v>1908</v>
      </c>
      <c r="B54" s="100" t="s">
        <v>1038</v>
      </c>
      <c r="C54" s="102" t="s">
        <v>1909</v>
      </c>
      <c r="D54" s="582">
        <v>1260.0181096149788</v>
      </c>
    </row>
    <row r="55" spans="1:4" ht="30" customHeight="1" thickTop="1" thickBot="1">
      <c r="A55" s="178" t="s">
        <v>1910</v>
      </c>
      <c r="B55" s="100" t="s">
        <v>1038</v>
      </c>
      <c r="C55" s="102" t="s">
        <v>1911</v>
      </c>
      <c r="D55" s="582">
        <v>1260.0181096149788</v>
      </c>
    </row>
    <row r="56" spans="1:4" ht="30" customHeight="1" thickTop="1" thickBot="1">
      <c r="A56" s="178" t="s">
        <v>1912</v>
      </c>
      <c r="B56" s="100" t="s">
        <v>1038</v>
      </c>
      <c r="C56" s="102" t="s">
        <v>1913</v>
      </c>
      <c r="D56" s="582">
        <v>1260.0181096149788</v>
      </c>
    </row>
    <row r="57" spans="1:4" ht="30" customHeight="1" thickTop="1" thickBot="1">
      <c r="A57" s="178" t="s">
        <v>1914</v>
      </c>
      <c r="B57" s="100" t="s">
        <v>1038</v>
      </c>
      <c r="C57" s="102" t="s">
        <v>1915</v>
      </c>
      <c r="D57" s="582">
        <v>1260.0181096149788</v>
      </c>
    </row>
    <row r="58" spans="1:4" ht="30" customHeight="1" thickTop="1" thickBot="1">
      <c r="A58" s="178" t="s">
        <v>1916</v>
      </c>
      <c r="B58" s="100" t="s">
        <v>1038</v>
      </c>
      <c r="C58" s="102" t="s">
        <v>1917</v>
      </c>
      <c r="D58" s="582">
        <v>1260.0181096149788</v>
      </c>
    </row>
    <row r="59" spans="1:4" ht="30" customHeight="1" thickTop="1" thickBot="1">
      <c r="A59" s="178" t="s">
        <v>1918</v>
      </c>
      <c r="B59" s="100" t="s">
        <v>1038</v>
      </c>
      <c r="C59" s="102" t="s">
        <v>1919</v>
      </c>
      <c r="D59" s="582">
        <v>1294.9704856658377</v>
      </c>
    </row>
    <row r="60" spans="1:4" ht="30" customHeight="1" thickTop="1" thickBot="1">
      <c r="A60" s="178" t="s">
        <v>1920</v>
      </c>
      <c r="B60" s="100" t="s">
        <v>1038</v>
      </c>
      <c r="C60" s="102" t="s">
        <v>1921</v>
      </c>
      <c r="D60" s="582">
        <v>1260.0181096149788</v>
      </c>
    </row>
    <row r="61" spans="1:4" ht="30" customHeight="1" thickTop="1" thickBot="1">
      <c r="A61" s="178" t="s">
        <v>1922</v>
      </c>
      <c r="B61" s="100" t="s">
        <v>1038</v>
      </c>
      <c r="C61" s="102" t="s">
        <v>1923</v>
      </c>
      <c r="D61" s="582">
        <v>1260.0181096149788</v>
      </c>
    </row>
    <row r="62" spans="1:4" ht="30" customHeight="1" thickTop="1" thickBot="1">
      <c r="A62" s="178" t="s">
        <v>1924</v>
      </c>
      <c r="B62" s="100" t="s">
        <v>1038</v>
      </c>
      <c r="C62" s="102" t="s">
        <v>1925</v>
      </c>
      <c r="D62" s="582">
        <v>1260.0181096149788</v>
      </c>
    </row>
    <row r="63" spans="1:4" ht="30" customHeight="1" thickTop="1" thickBot="1">
      <c r="A63" s="178" t="s">
        <v>1926</v>
      </c>
      <c r="B63" s="100" t="s">
        <v>1038</v>
      </c>
      <c r="C63" s="102" t="s">
        <v>1927</v>
      </c>
      <c r="D63" s="582">
        <v>1260.0181096149788</v>
      </c>
    </row>
    <row r="64" spans="1:4" ht="30" customHeight="1" thickTop="1" thickBot="1">
      <c r="A64" s="178" t="s">
        <v>1928</v>
      </c>
      <c r="B64" s="100" t="s">
        <v>1038</v>
      </c>
      <c r="C64" s="102" t="s">
        <v>1929</v>
      </c>
      <c r="D64" s="582">
        <v>1260.0181096149788</v>
      </c>
    </row>
    <row r="65" spans="1:4" ht="30" customHeight="1" thickTop="1" thickBot="1">
      <c r="A65" s="178" t="s">
        <v>1930</v>
      </c>
      <c r="B65" s="100" t="s">
        <v>1038</v>
      </c>
      <c r="C65" s="102" t="s">
        <v>1931</v>
      </c>
      <c r="D65" s="582">
        <v>1260.0181096149788</v>
      </c>
    </row>
    <row r="66" spans="1:4" ht="30" customHeight="1" thickTop="1" thickBot="1">
      <c r="A66" s="178" t="s">
        <v>1932</v>
      </c>
      <c r="B66" s="100" t="s">
        <v>1038</v>
      </c>
      <c r="C66" s="102" t="s">
        <v>1933</v>
      </c>
      <c r="D66" s="582">
        <v>1260.0181096149788</v>
      </c>
    </row>
    <row r="67" spans="1:4" ht="30" customHeight="1" thickTop="1" thickBot="1">
      <c r="A67" s="178" t="s">
        <v>1934</v>
      </c>
      <c r="B67" s="100" t="s">
        <v>1038</v>
      </c>
      <c r="C67" s="102" t="s">
        <v>1935</v>
      </c>
      <c r="D67" s="582">
        <v>1260.0181096149788</v>
      </c>
    </row>
    <row r="68" spans="1:4" ht="30" customHeight="1" thickTop="1" thickBot="1">
      <c r="A68" s="178" t="s">
        <v>1936</v>
      </c>
      <c r="B68" s="100" t="s">
        <v>1038</v>
      </c>
      <c r="C68" s="102" t="s">
        <v>1937</v>
      </c>
      <c r="D68" s="582">
        <v>1260.0181096149788</v>
      </c>
    </row>
    <row r="69" spans="1:4" ht="30" customHeight="1" thickTop="1" thickBot="1">
      <c r="A69" s="178" t="s">
        <v>1938</v>
      </c>
      <c r="B69" s="100" t="s">
        <v>1038</v>
      </c>
      <c r="C69" s="102" t="s">
        <v>1939</v>
      </c>
      <c r="D69" s="582">
        <v>1260.0181096149788</v>
      </c>
    </row>
    <row r="70" spans="1:4" ht="30" customHeight="1" thickTop="1" thickBot="1">
      <c r="A70" s="178" t="s">
        <v>1940</v>
      </c>
      <c r="B70" s="100" t="s">
        <v>1038</v>
      </c>
      <c r="C70" s="102" t="s">
        <v>1941</v>
      </c>
      <c r="D70" s="582">
        <v>1260.0181096149788</v>
      </c>
    </row>
    <row r="71" spans="1:4" ht="30" customHeight="1" thickTop="1" thickBot="1">
      <c r="A71" s="178" t="s">
        <v>1942</v>
      </c>
      <c r="B71" s="100" t="s">
        <v>1038</v>
      </c>
      <c r="C71" s="102" t="s">
        <v>1943</v>
      </c>
      <c r="D71" s="582">
        <v>1260.0181096149788</v>
      </c>
    </row>
    <row r="72" spans="1:4" ht="30" customHeight="1" thickTop="1" thickBot="1">
      <c r="A72" s="178" t="s">
        <v>1944</v>
      </c>
      <c r="B72" s="100" t="s">
        <v>1038</v>
      </c>
      <c r="C72" s="102" t="s">
        <v>1945</v>
      </c>
      <c r="D72" s="582">
        <v>1260.0181096149788</v>
      </c>
    </row>
    <row r="73" spans="1:4" ht="30" customHeight="1" thickTop="1" thickBot="1">
      <c r="A73" s="178" t="s">
        <v>1946</v>
      </c>
      <c r="B73" s="100" t="s">
        <v>1038</v>
      </c>
      <c r="C73" s="102" t="s">
        <v>1947</v>
      </c>
      <c r="D73" s="582">
        <v>1260.0181096149788</v>
      </c>
    </row>
    <row r="74" spans="1:4" ht="30" customHeight="1" thickTop="1" thickBot="1">
      <c r="A74" s="178" t="s">
        <v>1948</v>
      </c>
      <c r="B74" s="100" t="s">
        <v>1038</v>
      </c>
      <c r="C74" s="102" t="s">
        <v>1949</v>
      </c>
      <c r="D74" s="582">
        <v>1260.0181096149788</v>
      </c>
    </row>
    <row r="75" spans="1:4" ht="30" customHeight="1" thickTop="1" thickBot="1">
      <c r="A75" s="178" t="s">
        <v>1950</v>
      </c>
      <c r="B75" s="100" t="s">
        <v>1038</v>
      </c>
      <c r="C75" s="102" t="s">
        <v>1951</v>
      </c>
      <c r="D75" s="582">
        <v>1260.0181096149788</v>
      </c>
    </row>
    <row r="76" spans="1:4" ht="30" customHeight="1" thickTop="1" thickBot="1">
      <c r="A76" s="178" t="s">
        <v>1952</v>
      </c>
      <c r="B76" s="100" t="s">
        <v>1038</v>
      </c>
      <c r="C76" s="102" t="s">
        <v>1953</v>
      </c>
      <c r="D76" s="582">
        <v>1260.0181096149788</v>
      </c>
    </row>
    <row r="77" spans="1:4" ht="30" customHeight="1" thickTop="1" thickBot="1">
      <c r="A77" s="178" t="s">
        <v>1954</v>
      </c>
      <c r="B77" s="100" t="s">
        <v>1038</v>
      </c>
      <c r="C77" s="102" t="s">
        <v>1955</v>
      </c>
      <c r="D77" s="582">
        <v>1260.0181096149788</v>
      </c>
    </row>
    <row r="78" spans="1:4" ht="30" customHeight="1" thickTop="1" thickBot="1">
      <c r="A78" s="178" t="s">
        <v>1956</v>
      </c>
      <c r="B78" s="100" t="s">
        <v>1038</v>
      </c>
      <c r="C78" s="102" t="s">
        <v>1957</v>
      </c>
      <c r="D78" s="582">
        <v>1260.0181096149788</v>
      </c>
    </row>
    <row r="79" spans="1:4" ht="30" customHeight="1" thickTop="1" thickBot="1">
      <c r="A79" s="178" t="s">
        <v>1958</v>
      </c>
      <c r="B79" s="100" t="s">
        <v>1038</v>
      </c>
      <c r="C79" s="102" t="s">
        <v>1959</v>
      </c>
      <c r="D79" s="582">
        <v>1260.0181096149788</v>
      </c>
    </row>
    <row r="80" spans="1:4" ht="30" customHeight="1" thickTop="1" thickBot="1">
      <c r="A80" s="178" t="s">
        <v>1960</v>
      </c>
      <c r="B80" s="100" t="s">
        <v>1038</v>
      </c>
      <c r="C80" s="102" t="s">
        <v>1961</v>
      </c>
      <c r="D80" s="582">
        <v>1260.0181096149788</v>
      </c>
    </row>
    <row r="81" spans="1:6" ht="30" customHeight="1" thickTop="1" thickBot="1">
      <c r="A81" s="178" t="s">
        <v>1962</v>
      </c>
      <c r="B81" s="100" t="s">
        <v>1038</v>
      </c>
      <c r="C81" s="102" t="s">
        <v>1963</v>
      </c>
      <c r="D81" s="582">
        <v>1260.0181096149788</v>
      </c>
    </row>
    <row r="82" spans="1:6" ht="30" customHeight="1" thickTop="1" thickBot="1">
      <c r="A82" s="178" t="s">
        <v>1964</v>
      </c>
      <c r="B82" s="100" t="s">
        <v>1038</v>
      </c>
      <c r="C82" s="102" t="s">
        <v>1965</v>
      </c>
      <c r="D82" s="582">
        <v>1260.0181096149788</v>
      </c>
    </row>
    <row r="83" spans="1:6" ht="30" customHeight="1" thickTop="1" thickBot="1">
      <c r="A83" s="178" t="s">
        <v>1966</v>
      </c>
      <c r="B83" s="100" t="s">
        <v>1038</v>
      </c>
      <c r="C83" s="102" t="s">
        <v>1967</v>
      </c>
      <c r="D83" s="582">
        <v>1260.0181096149788</v>
      </c>
    </row>
    <row r="84" spans="1:6" ht="30" customHeight="1" thickTop="1" thickBot="1">
      <c r="A84" s="178" t="s">
        <v>1968</v>
      </c>
      <c r="B84" s="100" t="s">
        <v>1038</v>
      </c>
      <c r="C84" s="102" t="s">
        <v>1969</v>
      </c>
      <c r="D84" s="582">
        <v>1260.0181096149788</v>
      </c>
    </row>
    <row r="85" spans="1:6" ht="30" customHeight="1" thickTop="1" thickBot="1">
      <c r="A85" s="178" t="s">
        <v>1970</v>
      </c>
      <c r="B85" s="100" t="s">
        <v>1038</v>
      </c>
      <c r="C85" s="102" t="s">
        <v>1971</v>
      </c>
      <c r="D85" s="582">
        <v>1260.0181096149788</v>
      </c>
    </row>
    <row r="86" spans="1:6" ht="30" customHeight="1" thickTop="1" thickBot="1">
      <c r="A86" s="178" t="s">
        <v>1972</v>
      </c>
      <c r="B86" s="100" t="s">
        <v>1903</v>
      </c>
      <c r="C86" s="102" t="s">
        <v>1973</v>
      </c>
      <c r="D86" s="582">
        <v>1260.0181096149788</v>
      </c>
    </row>
    <row r="87" spans="1:6" ht="30" customHeight="1" thickTop="1" thickBot="1">
      <c r="A87" s="178" t="s">
        <v>1974</v>
      </c>
      <c r="B87" s="100" t="s">
        <v>1038</v>
      </c>
      <c r="C87" s="102" t="s">
        <v>1975</v>
      </c>
      <c r="D87" s="582">
        <v>1260.0181096149788</v>
      </c>
    </row>
    <row r="88" spans="1:6" ht="30" customHeight="1" thickTop="1" thickBot="1">
      <c r="A88" s="178" t="s">
        <v>1976</v>
      </c>
      <c r="B88" s="100" t="s">
        <v>1038</v>
      </c>
      <c r="C88" s="102" t="s">
        <v>1975</v>
      </c>
      <c r="D88" s="582">
        <v>1260.0181096149788</v>
      </c>
    </row>
    <row r="89" spans="1:6" ht="30" customHeight="1" thickTop="1" thickBot="1">
      <c r="A89" s="178" t="s">
        <v>1977</v>
      </c>
      <c r="B89" s="100" t="s">
        <v>1038</v>
      </c>
      <c r="C89" s="102" t="s">
        <v>1978</v>
      </c>
      <c r="D89" s="582">
        <v>1260.0181096149788</v>
      </c>
    </row>
    <row r="90" spans="1:6" ht="30" customHeight="1" thickTop="1" thickBot="1">
      <c r="A90" s="178" t="s">
        <v>1979</v>
      </c>
      <c r="B90" s="100" t="s">
        <v>1038</v>
      </c>
      <c r="C90" s="102" t="s">
        <v>1980</v>
      </c>
      <c r="D90" s="582">
        <v>1260.0181096149788</v>
      </c>
    </row>
    <row r="91" spans="1:6" ht="30" customHeight="1" thickTop="1" thickBot="1">
      <c r="A91" s="178" t="s">
        <v>1981</v>
      </c>
      <c r="B91" s="100" t="s">
        <v>1038</v>
      </c>
      <c r="C91" s="102" t="s">
        <v>1982</v>
      </c>
      <c r="D91" s="582">
        <v>1260.0181096149788</v>
      </c>
    </row>
    <row r="92" spans="1:6" ht="30" customHeight="1" thickTop="1" thickBot="1">
      <c r="A92" s="178" t="s">
        <v>1983</v>
      </c>
      <c r="B92" s="100" t="s">
        <v>1038</v>
      </c>
      <c r="C92" s="102" t="s">
        <v>1984</v>
      </c>
      <c r="D92" s="582">
        <v>1260.0181096149788</v>
      </c>
      <c r="E92" s="103"/>
      <c r="F92" s="103"/>
    </row>
    <row r="93" spans="1:6" ht="30" customHeight="1" thickTop="1" thickBot="1">
      <c r="A93" s="178" t="s">
        <v>1985</v>
      </c>
      <c r="B93" s="100" t="s">
        <v>1986</v>
      </c>
      <c r="C93" s="102" t="s">
        <v>1987</v>
      </c>
      <c r="D93" s="582">
        <v>1113.3579354818507</v>
      </c>
    </row>
    <row r="94" spans="1:6" ht="30" customHeight="1" thickTop="1" thickBot="1">
      <c r="A94" s="178" t="s">
        <v>1988</v>
      </c>
      <c r="B94" s="100" t="s">
        <v>680</v>
      </c>
      <c r="C94" s="102" t="s">
        <v>1989</v>
      </c>
      <c r="D94" s="582">
        <v>320390.74126537365</v>
      </c>
    </row>
    <row r="95" spans="1:6" ht="30" customHeight="1" thickTop="1" thickBot="1">
      <c r="A95" s="178" t="s">
        <v>1990</v>
      </c>
      <c r="B95" s="100" t="s">
        <v>1822</v>
      </c>
      <c r="C95" s="102" t="s">
        <v>1991</v>
      </c>
      <c r="D95" s="582">
        <v>111.31868746401771</v>
      </c>
    </row>
    <row r="96" spans="1:6" ht="30" customHeight="1" thickTop="1" thickBot="1">
      <c r="A96" s="178" t="s">
        <v>1992</v>
      </c>
      <c r="B96" s="100" t="s">
        <v>1038</v>
      </c>
      <c r="C96" s="102" t="s">
        <v>1993</v>
      </c>
      <c r="D96" s="582">
        <v>1294.9704856658377</v>
      </c>
    </row>
    <row r="97" spans="1:6" ht="30" customHeight="1" thickTop="1" thickBot="1">
      <c r="A97" s="178" t="s">
        <v>1994</v>
      </c>
      <c r="B97" s="100" t="s">
        <v>1038</v>
      </c>
      <c r="C97" s="102" t="s">
        <v>1995</v>
      </c>
      <c r="D97" s="582">
        <v>1277.8221642536162</v>
      </c>
    </row>
    <row r="98" spans="1:6" ht="30" customHeight="1" thickTop="1" thickBot="1">
      <c r="A98" s="178" t="s">
        <v>1996</v>
      </c>
      <c r="B98" s="100" t="s">
        <v>680</v>
      </c>
      <c r="C98" s="102" t="s">
        <v>1997</v>
      </c>
      <c r="D98" s="582">
        <v>26501.467848967215</v>
      </c>
    </row>
    <row r="99" spans="1:6" ht="30" customHeight="1" thickTop="1" thickBot="1">
      <c r="A99" s="178" t="s">
        <v>1998</v>
      </c>
      <c r="B99" s="100" t="s">
        <v>1038</v>
      </c>
      <c r="C99" s="102" t="s">
        <v>1999</v>
      </c>
      <c r="D99" s="582">
        <v>1592.1424482906662</v>
      </c>
    </row>
    <row r="100" spans="1:6" ht="30" customHeight="1" thickTop="1" thickBot="1">
      <c r="A100" s="178" t="s">
        <v>2000</v>
      </c>
      <c r="B100" s="100" t="s">
        <v>1903</v>
      </c>
      <c r="C100" s="102" t="s">
        <v>2001</v>
      </c>
      <c r="D100" s="582">
        <v>1438.0641468431822</v>
      </c>
    </row>
    <row r="101" spans="1:6" ht="30" customHeight="1" thickTop="1" thickBot="1">
      <c r="A101" s="178" t="s">
        <v>2002</v>
      </c>
      <c r="B101" s="100" t="s">
        <v>1038</v>
      </c>
      <c r="C101" s="102" t="s">
        <v>2003</v>
      </c>
      <c r="D101" s="582">
        <v>6919.8249706983024</v>
      </c>
    </row>
    <row r="102" spans="1:6" ht="30" customHeight="1" thickTop="1" thickBot="1">
      <c r="A102" s="178" t="s">
        <v>2004</v>
      </c>
      <c r="B102" s="100" t="s">
        <v>1626</v>
      </c>
      <c r="C102" s="102" t="s">
        <v>2005</v>
      </c>
      <c r="D102" s="582">
        <v>176419.58652184607</v>
      </c>
    </row>
    <row r="103" spans="1:6" ht="30" customHeight="1" thickTop="1" thickBot="1">
      <c r="A103" s="178" t="s">
        <v>2006</v>
      </c>
      <c r="B103" s="100" t="s">
        <v>1043</v>
      </c>
      <c r="C103" s="102" t="s">
        <v>2007</v>
      </c>
      <c r="D103" s="582">
        <v>105.11564120972783</v>
      </c>
      <c r="E103" s="103"/>
      <c r="F103" s="103"/>
    </row>
    <row r="104" spans="1:6" ht="30" customHeight="1" thickTop="1" thickBot="1">
      <c r="A104" s="178" t="s">
        <v>2008</v>
      </c>
      <c r="B104" s="100" t="s">
        <v>1043</v>
      </c>
      <c r="C104" s="102" t="s">
        <v>2009</v>
      </c>
      <c r="D104" s="582">
        <v>105.14415135000678</v>
      </c>
      <c r="E104" s="103"/>
      <c r="F104" s="103"/>
    </row>
    <row r="105" spans="1:6" ht="30" customHeight="1" thickTop="1" thickBot="1">
      <c r="A105" s="178" t="s">
        <v>2010</v>
      </c>
      <c r="B105" s="100" t="s">
        <v>1038</v>
      </c>
      <c r="C105" s="102" t="s">
        <v>2011</v>
      </c>
      <c r="D105" s="582">
        <v>3269.8839529410452</v>
      </c>
    </row>
    <row r="106" spans="1:6" ht="30" customHeight="1" thickTop="1" thickBot="1">
      <c r="A106" s="178" t="s">
        <v>2012</v>
      </c>
      <c r="B106" s="100" t="s">
        <v>680</v>
      </c>
      <c r="C106" s="102" t="s">
        <v>2013</v>
      </c>
      <c r="D106" s="582">
        <v>169571.662013069</v>
      </c>
    </row>
    <row r="107" spans="1:6" ht="30" customHeight="1" thickTop="1" thickBot="1">
      <c r="A107" s="178" t="s">
        <v>2014</v>
      </c>
      <c r="B107" s="100" t="s">
        <v>1038</v>
      </c>
      <c r="C107" s="102" t="s">
        <v>2015</v>
      </c>
      <c r="D107" s="582">
        <v>1421.6855992184919</v>
      </c>
    </row>
    <row r="108" spans="1:6" ht="30" customHeight="1" thickTop="1" thickBot="1">
      <c r="A108" s="178" t="s">
        <v>2016</v>
      </c>
      <c r="B108" s="100" t="s">
        <v>1038</v>
      </c>
      <c r="C108" s="102" t="s">
        <v>2017</v>
      </c>
      <c r="D108" s="582">
        <v>1277.8221642536162</v>
      </c>
    </row>
    <row r="109" spans="1:6" ht="30" customHeight="1" thickTop="1" thickBot="1">
      <c r="A109" s="178" t="s">
        <v>2018</v>
      </c>
      <c r="B109" s="100" t="s">
        <v>1038</v>
      </c>
      <c r="C109" s="102" t="s">
        <v>2019</v>
      </c>
      <c r="D109" s="582">
        <v>1260.0181096149788</v>
      </c>
    </row>
    <row r="110" spans="1:6" ht="30" customHeight="1" thickTop="1" thickBot="1">
      <c r="A110" s="178" t="s">
        <v>2020</v>
      </c>
      <c r="B110" s="100" t="s">
        <v>1038</v>
      </c>
      <c r="C110" s="102" t="s">
        <v>2021</v>
      </c>
      <c r="D110" s="582">
        <v>1277.8221642536162</v>
      </c>
    </row>
    <row r="111" spans="1:6" ht="30" customHeight="1" thickTop="1" thickBot="1">
      <c r="A111" s="178" t="s">
        <v>2022</v>
      </c>
      <c r="B111" s="100" t="s">
        <v>1903</v>
      </c>
      <c r="C111" s="102" t="s">
        <v>2023</v>
      </c>
      <c r="D111" s="582">
        <v>1277.8221642536162</v>
      </c>
    </row>
    <row r="112" spans="1:6" ht="30" customHeight="1" thickTop="1" thickBot="1">
      <c r="A112" s="178" t="s">
        <v>2024</v>
      </c>
      <c r="B112" s="100" t="s">
        <v>1043</v>
      </c>
      <c r="C112" s="102" t="s">
        <v>2025</v>
      </c>
      <c r="D112" s="582">
        <v>122.29247276222837</v>
      </c>
    </row>
    <row r="113" spans="1:4" ht="30" customHeight="1" thickTop="1" thickBot="1">
      <c r="A113" s="178" t="s">
        <v>2026</v>
      </c>
      <c r="B113" s="100" t="s">
        <v>1903</v>
      </c>
      <c r="C113" s="102" t="s">
        <v>2027</v>
      </c>
      <c r="D113" s="582">
        <v>1294.9704856658377</v>
      </c>
    </row>
    <row r="114" spans="1:4" ht="30" customHeight="1" thickTop="1" thickBot="1">
      <c r="A114" s="178" t="s">
        <v>2028</v>
      </c>
      <c r="B114" s="100" t="s">
        <v>680</v>
      </c>
      <c r="C114" s="102" t="s">
        <v>2029</v>
      </c>
      <c r="D114" s="582">
        <v>1319458.9538790963</v>
      </c>
    </row>
    <row r="115" spans="1:4" ht="30" customHeight="1" thickTop="1" thickBot="1">
      <c r="A115" s="178" t="s">
        <v>2030</v>
      </c>
      <c r="B115" s="100" t="s">
        <v>680</v>
      </c>
      <c r="C115" s="102" t="s">
        <v>2031</v>
      </c>
      <c r="D115" s="582">
        <v>3156.8931985462245</v>
      </c>
    </row>
    <row r="116" spans="1:4" ht="30" customHeight="1" thickTop="1" thickBot="1">
      <c r="A116" s="178" t="s">
        <v>2032</v>
      </c>
      <c r="B116" s="100" t="s">
        <v>1038</v>
      </c>
      <c r="C116" s="102" t="s">
        <v>2033</v>
      </c>
      <c r="D116" s="582">
        <v>883.41077177251941</v>
      </c>
    </row>
    <row r="117" spans="1:4" ht="30" customHeight="1" thickTop="1" thickBot="1">
      <c r="A117" s="178" t="s">
        <v>2034</v>
      </c>
      <c r="B117" s="100" t="s">
        <v>680</v>
      </c>
      <c r="C117" s="102" t="s">
        <v>2035</v>
      </c>
      <c r="D117" s="582">
        <v>697009.32844880654</v>
      </c>
    </row>
    <row r="118" spans="1:4" ht="15.75" thickTop="1"/>
  </sheetData>
  <sortState xmlns:xlrd2="http://schemas.microsoft.com/office/spreadsheetml/2017/richdata2" ref="A6:D253">
    <sortCondition ref="C6:C253"/>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ColWidth="11.42578125" defaultRowHeight="12.75"/>
  <cols>
    <col min="1" max="1" width="22.7109375" style="431" customWidth="1"/>
    <col min="2" max="2" width="15.42578125" style="431" customWidth="1"/>
    <col min="3" max="3" width="7.28515625" style="431" customWidth="1"/>
    <col min="4" max="4" width="11.42578125" style="431"/>
    <col min="5" max="5" width="5.7109375" style="431" customWidth="1"/>
    <col min="6" max="6" width="5.7109375" style="431" hidden="1" customWidth="1"/>
    <col min="7" max="7" width="9.5703125" style="431" customWidth="1"/>
    <col min="8" max="8" width="14" style="431" customWidth="1"/>
    <col min="9" max="9" width="16.28515625" style="431" customWidth="1"/>
    <col min="10" max="10" width="15.85546875" style="431" customWidth="1"/>
    <col min="11" max="11" width="11.7109375" style="431" customWidth="1"/>
    <col min="12" max="12" width="8.28515625" style="431" customWidth="1"/>
    <col min="13" max="13" width="16.5703125" style="431" customWidth="1"/>
    <col min="14" max="256" width="11.42578125" style="431"/>
    <col min="257" max="257" width="22.7109375" style="431" customWidth="1"/>
    <col min="258" max="258" width="15.42578125" style="431" customWidth="1"/>
    <col min="259" max="259" width="7.28515625" style="431" customWidth="1"/>
    <col min="260" max="260" width="11.42578125" style="431"/>
    <col min="261" max="261" width="5.7109375" style="431" customWidth="1"/>
    <col min="262" max="262" width="0" style="431" hidden="1" customWidth="1"/>
    <col min="263" max="263" width="9.5703125" style="431" customWidth="1"/>
    <col min="264" max="264" width="14" style="431" customWidth="1"/>
    <col min="265" max="265" width="16.28515625" style="431" customWidth="1"/>
    <col min="266" max="266" width="15.85546875" style="431" customWidth="1"/>
    <col min="267" max="267" width="11.7109375" style="431" customWidth="1"/>
    <col min="268" max="268" width="8.28515625" style="431" customWidth="1"/>
    <col min="269" max="269" width="16.5703125" style="431" customWidth="1"/>
    <col min="270" max="512" width="11.42578125" style="431"/>
    <col min="513" max="513" width="22.7109375" style="431" customWidth="1"/>
    <col min="514" max="514" width="15.42578125" style="431" customWidth="1"/>
    <col min="515" max="515" width="7.28515625" style="431" customWidth="1"/>
    <col min="516" max="516" width="11.42578125" style="431"/>
    <col min="517" max="517" width="5.7109375" style="431" customWidth="1"/>
    <col min="518" max="518" width="0" style="431" hidden="1" customWidth="1"/>
    <col min="519" max="519" width="9.5703125" style="431" customWidth="1"/>
    <col min="520" max="520" width="14" style="431" customWidth="1"/>
    <col min="521" max="521" width="16.28515625" style="431" customWidth="1"/>
    <col min="522" max="522" width="15.85546875" style="431" customWidth="1"/>
    <col min="523" max="523" width="11.7109375" style="431" customWidth="1"/>
    <col min="524" max="524" width="8.28515625" style="431" customWidth="1"/>
    <col min="525" max="525" width="16.5703125" style="431" customWidth="1"/>
    <col min="526" max="768" width="11.42578125" style="431"/>
    <col min="769" max="769" width="22.7109375" style="431" customWidth="1"/>
    <col min="770" max="770" width="15.42578125" style="431" customWidth="1"/>
    <col min="771" max="771" width="7.28515625" style="431" customWidth="1"/>
    <col min="772" max="772" width="11.42578125" style="431"/>
    <col min="773" max="773" width="5.7109375" style="431" customWidth="1"/>
    <col min="774" max="774" width="0" style="431" hidden="1" customWidth="1"/>
    <col min="775" max="775" width="9.5703125" style="431" customWidth="1"/>
    <col min="776" max="776" width="14" style="431" customWidth="1"/>
    <col min="777" max="777" width="16.28515625" style="431" customWidth="1"/>
    <col min="778" max="778" width="15.85546875" style="431" customWidth="1"/>
    <col min="779" max="779" width="11.7109375" style="431" customWidth="1"/>
    <col min="780" max="780" width="8.28515625" style="431" customWidth="1"/>
    <col min="781" max="781" width="16.5703125" style="431" customWidth="1"/>
    <col min="782" max="1024" width="11.42578125" style="431"/>
    <col min="1025" max="1025" width="22.7109375" style="431" customWidth="1"/>
    <col min="1026" max="1026" width="15.42578125" style="431" customWidth="1"/>
    <col min="1027" max="1027" width="7.28515625" style="431" customWidth="1"/>
    <col min="1028" max="1028" width="11.42578125" style="431"/>
    <col min="1029" max="1029" width="5.7109375" style="431" customWidth="1"/>
    <col min="1030" max="1030" width="0" style="431" hidden="1" customWidth="1"/>
    <col min="1031" max="1031" width="9.5703125" style="431" customWidth="1"/>
    <col min="1032" max="1032" width="14" style="431" customWidth="1"/>
    <col min="1033" max="1033" width="16.28515625" style="431" customWidth="1"/>
    <col min="1034" max="1034" width="15.85546875" style="431" customWidth="1"/>
    <col min="1035" max="1035" width="11.7109375" style="431" customWidth="1"/>
    <col min="1036" max="1036" width="8.28515625" style="431" customWidth="1"/>
    <col min="1037" max="1037" width="16.5703125" style="431" customWidth="1"/>
    <col min="1038" max="1280" width="11.42578125" style="431"/>
    <col min="1281" max="1281" width="22.7109375" style="431" customWidth="1"/>
    <col min="1282" max="1282" width="15.42578125" style="431" customWidth="1"/>
    <col min="1283" max="1283" width="7.28515625" style="431" customWidth="1"/>
    <col min="1284" max="1284" width="11.42578125" style="431"/>
    <col min="1285" max="1285" width="5.7109375" style="431" customWidth="1"/>
    <col min="1286" max="1286" width="0" style="431" hidden="1" customWidth="1"/>
    <col min="1287" max="1287" width="9.5703125" style="431" customWidth="1"/>
    <col min="1288" max="1288" width="14" style="431" customWidth="1"/>
    <col min="1289" max="1289" width="16.28515625" style="431" customWidth="1"/>
    <col min="1290" max="1290" width="15.85546875" style="431" customWidth="1"/>
    <col min="1291" max="1291" width="11.7109375" style="431" customWidth="1"/>
    <col min="1292" max="1292" width="8.28515625" style="431" customWidth="1"/>
    <col min="1293" max="1293" width="16.5703125" style="431" customWidth="1"/>
    <col min="1294" max="1536" width="11.42578125" style="431"/>
    <col min="1537" max="1537" width="22.7109375" style="431" customWidth="1"/>
    <col min="1538" max="1538" width="15.42578125" style="431" customWidth="1"/>
    <col min="1539" max="1539" width="7.28515625" style="431" customWidth="1"/>
    <col min="1540" max="1540" width="11.42578125" style="431"/>
    <col min="1541" max="1541" width="5.7109375" style="431" customWidth="1"/>
    <col min="1542" max="1542" width="0" style="431" hidden="1" customWidth="1"/>
    <col min="1543" max="1543" width="9.5703125" style="431" customWidth="1"/>
    <col min="1544" max="1544" width="14" style="431" customWidth="1"/>
    <col min="1545" max="1545" width="16.28515625" style="431" customWidth="1"/>
    <col min="1546" max="1546" width="15.85546875" style="431" customWidth="1"/>
    <col min="1547" max="1547" width="11.7109375" style="431" customWidth="1"/>
    <col min="1548" max="1548" width="8.28515625" style="431" customWidth="1"/>
    <col min="1549" max="1549" width="16.5703125" style="431" customWidth="1"/>
    <col min="1550" max="1792" width="11.42578125" style="431"/>
    <col min="1793" max="1793" width="22.7109375" style="431" customWidth="1"/>
    <col min="1794" max="1794" width="15.42578125" style="431" customWidth="1"/>
    <col min="1795" max="1795" width="7.28515625" style="431" customWidth="1"/>
    <col min="1796" max="1796" width="11.42578125" style="431"/>
    <col min="1797" max="1797" width="5.7109375" style="431" customWidth="1"/>
    <col min="1798" max="1798" width="0" style="431" hidden="1" customWidth="1"/>
    <col min="1799" max="1799" width="9.5703125" style="431" customWidth="1"/>
    <col min="1800" max="1800" width="14" style="431" customWidth="1"/>
    <col min="1801" max="1801" width="16.28515625" style="431" customWidth="1"/>
    <col min="1802" max="1802" width="15.85546875" style="431" customWidth="1"/>
    <col min="1803" max="1803" width="11.7109375" style="431" customWidth="1"/>
    <col min="1804" max="1804" width="8.28515625" style="431" customWidth="1"/>
    <col min="1805" max="1805" width="16.5703125" style="431" customWidth="1"/>
    <col min="1806" max="2048" width="11.42578125" style="431"/>
    <col min="2049" max="2049" width="22.7109375" style="431" customWidth="1"/>
    <col min="2050" max="2050" width="15.42578125" style="431" customWidth="1"/>
    <col min="2051" max="2051" width="7.28515625" style="431" customWidth="1"/>
    <col min="2052" max="2052" width="11.42578125" style="431"/>
    <col min="2053" max="2053" width="5.7109375" style="431" customWidth="1"/>
    <col min="2054" max="2054" width="0" style="431" hidden="1" customWidth="1"/>
    <col min="2055" max="2055" width="9.5703125" style="431" customWidth="1"/>
    <col min="2056" max="2056" width="14" style="431" customWidth="1"/>
    <col min="2057" max="2057" width="16.28515625" style="431" customWidth="1"/>
    <col min="2058" max="2058" width="15.85546875" style="431" customWidth="1"/>
    <col min="2059" max="2059" width="11.7109375" style="431" customWidth="1"/>
    <col min="2060" max="2060" width="8.28515625" style="431" customWidth="1"/>
    <col min="2061" max="2061" width="16.5703125" style="431" customWidth="1"/>
    <col min="2062" max="2304" width="11.42578125" style="431"/>
    <col min="2305" max="2305" width="22.7109375" style="431" customWidth="1"/>
    <col min="2306" max="2306" width="15.42578125" style="431" customWidth="1"/>
    <col min="2307" max="2307" width="7.28515625" style="431" customWidth="1"/>
    <col min="2308" max="2308" width="11.42578125" style="431"/>
    <col min="2309" max="2309" width="5.7109375" style="431" customWidth="1"/>
    <col min="2310" max="2310" width="0" style="431" hidden="1" customWidth="1"/>
    <col min="2311" max="2311" width="9.5703125" style="431" customWidth="1"/>
    <col min="2312" max="2312" width="14" style="431" customWidth="1"/>
    <col min="2313" max="2313" width="16.28515625" style="431" customWidth="1"/>
    <col min="2314" max="2314" width="15.85546875" style="431" customWidth="1"/>
    <col min="2315" max="2315" width="11.7109375" style="431" customWidth="1"/>
    <col min="2316" max="2316" width="8.28515625" style="431" customWidth="1"/>
    <col min="2317" max="2317" width="16.5703125" style="431" customWidth="1"/>
    <col min="2318" max="2560" width="11.42578125" style="431"/>
    <col min="2561" max="2561" width="22.7109375" style="431" customWidth="1"/>
    <col min="2562" max="2562" width="15.42578125" style="431" customWidth="1"/>
    <col min="2563" max="2563" width="7.28515625" style="431" customWidth="1"/>
    <col min="2564" max="2564" width="11.42578125" style="431"/>
    <col min="2565" max="2565" width="5.7109375" style="431" customWidth="1"/>
    <col min="2566" max="2566" width="0" style="431" hidden="1" customWidth="1"/>
    <col min="2567" max="2567" width="9.5703125" style="431" customWidth="1"/>
    <col min="2568" max="2568" width="14" style="431" customWidth="1"/>
    <col min="2569" max="2569" width="16.28515625" style="431" customWidth="1"/>
    <col min="2570" max="2570" width="15.85546875" style="431" customWidth="1"/>
    <col min="2571" max="2571" width="11.7109375" style="431" customWidth="1"/>
    <col min="2572" max="2572" width="8.28515625" style="431" customWidth="1"/>
    <col min="2573" max="2573" width="16.5703125" style="431" customWidth="1"/>
    <col min="2574" max="2816" width="11.42578125" style="431"/>
    <col min="2817" max="2817" width="22.7109375" style="431" customWidth="1"/>
    <col min="2818" max="2818" width="15.42578125" style="431" customWidth="1"/>
    <col min="2819" max="2819" width="7.28515625" style="431" customWidth="1"/>
    <col min="2820" max="2820" width="11.42578125" style="431"/>
    <col min="2821" max="2821" width="5.7109375" style="431" customWidth="1"/>
    <col min="2822" max="2822" width="0" style="431" hidden="1" customWidth="1"/>
    <col min="2823" max="2823" width="9.5703125" style="431" customWidth="1"/>
    <col min="2824" max="2824" width="14" style="431" customWidth="1"/>
    <col min="2825" max="2825" width="16.28515625" style="431" customWidth="1"/>
    <col min="2826" max="2826" width="15.85546875" style="431" customWidth="1"/>
    <col min="2827" max="2827" width="11.7109375" style="431" customWidth="1"/>
    <col min="2828" max="2828" width="8.28515625" style="431" customWidth="1"/>
    <col min="2829" max="2829" width="16.5703125" style="431" customWidth="1"/>
    <col min="2830" max="3072" width="11.42578125" style="431"/>
    <col min="3073" max="3073" width="22.7109375" style="431" customWidth="1"/>
    <col min="3074" max="3074" width="15.42578125" style="431" customWidth="1"/>
    <col min="3075" max="3075" width="7.28515625" style="431" customWidth="1"/>
    <col min="3076" max="3076" width="11.42578125" style="431"/>
    <col min="3077" max="3077" width="5.7109375" style="431" customWidth="1"/>
    <col min="3078" max="3078" width="0" style="431" hidden="1" customWidth="1"/>
    <col min="3079" max="3079" width="9.5703125" style="431" customWidth="1"/>
    <col min="3080" max="3080" width="14" style="431" customWidth="1"/>
    <col min="3081" max="3081" width="16.28515625" style="431" customWidth="1"/>
    <col min="3082" max="3082" width="15.85546875" style="431" customWidth="1"/>
    <col min="3083" max="3083" width="11.7109375" style="431" customWidth="1"/>
    <col min="3084" max="3084" width="8.28515625" style="431" customWidth="1"/>
    <col min="3085" max="3085" width="16.5703125" style="431" customWidth="1"/>
    <col min="3086" max="3328" width="11.42578125" style="431"/>
    <col min="3329" max="3329" width="22.7109375" style="431" customWidth="1"/>
    <col min="3330" max="3330" width="15.42578125" style="431" customWidth="1"/>
    <col min="3331" max="3331" width="7.28515625" style="431" customWidth="1"/>
    <col min="3332" max="3332" width="11.42578125" style="431"/>
    <col min="3333" max="3333" width="5.7109375" style="431" customWidth="1"/>
    <col min="3334" max="3334" width="0" style="431" hidden="1" customWidth="1"/>
    <col min="3335" max="3335" width="9.5703125" style="431" customWidth="1"/>
    <col min="3336" max="3336" width="14" style="431" customWidth="1"/>
    <col min="3337" max="3337" width="16.28515625" style="431" customWidth="1"/>
    <col min="3338" max="3338" width="15.85546875" style="431" customWidth="1"/>
    <col min="3339" max="3339" width="11.7109375" style="431" customWidth="1"/>
    <col min="3340" max="3340" width="8.28515625" style="431" customWidth="1"/>
    <col min="3341" max="3341" width="16.5703125" style="431" customWidth="1"/>
    <col min="3342" max="3584" width="11.42578125" style="431"/>
    <col min="3585" max="3585" width="22.7109375" style="431" customWidth="1"/>
    <col min="3586" max="3586" width="15.42578125" style="431" customWidth="1"/>
    <col min="3587" max="3587" width="7.28515625" style="431" customWidth="1"/>
    <col min="3588" max="3588" width="11.42578125" style="431"/>
    <col min="3589" max="3589" width="5.7109375" style="431" customWidth="1"/>
    <col min="3590" max="3590" width="0" style="431" hidden="1" customWidth="1"/>
    <col min="3591" max="3591" width="9.5703125" style="431" customWidth="1"/>
    <col min="3592" max="3592" width="14" style="431" customWidth="1"/>
    <col min="3593" max="3593" width="16.28515625" style="431" customWidth="1"/>
    <col min="3594" max="3594" width="15.85546875" style="431" customWidth="1"/>
    <col min="3595" max="3595" width="11.7109375" style="431" customWidth="1"/>
    <col min="3596" max="3596" width="8.28515625" style="431" customWidth="1"/>
    <col min="3597" max="3597" width="16.5703125" style="431" customWidth="1"/>
    <col min="3598" max="3840" width="11.42578125" style="431"/>
    <col min="3841" max="3841" width="22.7109375" style="431" customWidth="1"/>
    <col min="3842" max="3842" width="15.42578125" style="431" customWidth="1"/>
    <col min="3843" max="3843" width="7.28515625" style="431" customWidth="1"/>
    <col min="3844" max="3844" width="11.42578125" style="431"/>
    <col min="3845" max="3845" width="5.7109375" style="431" customWidth="1"/>
    <col min="3846" max="3846" width="0" style="431" hidden="1" customWidth="1"/>
    <col min="3847" max="3847" width="9.5703125" style="431" customWidth="1"/>
    <col min="3848" max="3848" width="14" style="431" customWidth="1"/>
    <col min="3849" max="3849" width="16.28515625" style="431" customWidth="1"/>
    <col min="3850" max="3850" width="15.85546875" style="431" customWidth="1"/>
    <col min="3851" max="3851" width="11.7109375" style="431" customWidth="1"/>
    <col min="3852" max="3852" width="8.28515625" style="431" customWidth="1"/>
    <col min="3853" max="3853" width="16.5703125" style="431" customWidth="1"/>
    <col min="3854" max="4096" width="11.42578125" style="431"/>
    <col min="4097" max="4097" width="22.7109375" style="431" customWidth="1"/>
    <col min="4098" max="4098" width="15.42578125" style="431" customWidth="1"/>
    <col min="4099" max="4099" width="7.28515625" style="431" customWidth="1"/>
    <col min="4100" max="4100" width="11.42578125" style="431"/>
    <col min="4101" max="4101" width="5.7109375" style="431" customWidth="1"/>
    <col min="4102" max="4102" width="0" style="431" hidden="1" customWidth="1"/>
    <col min="4103" max="4103" width="9.5703125" style="431" customWidth="1"/>
    <col min="4104" max="4104" width="14" style="431" customWidth="1"/>
    <col min="4105" max="4105" width="16.28515625" style="431" customWidth="1"/>
    <col min="4106" max="4106" width="15.85546875" style="431" customWidth="1"/>
    <col min="4107" max="4107" width="11.7109375" style="431" customWidth="1"/>
    <col min="4108" max="4108" width="8.28515625" style="431" customWidth="1"/>
    <col min="4109" max="4109" width="16.5703125" style="431" customWidth="1"/>
    <col min="4110" max="4352" width="11.42578125" style="431"/>
    <col min="4353" max="4353" width="22.7109375" style="431" customWidth="1"/>
    <col min="4354" max="4354" width="15.42578125" style="431" customWidth="1"/>
    <col min="4355" max="4355" width="7.28515625" style="431" customWidth="1"/>
    <col min="4356" max="4356" width="11.42578125" style="431"/>
    <col min="4357" max="4357" width="5.7109375" style="431" customWidth="1"/>
    <col min="4358" max="4358" width="0" style="431" hidden="1" customWidth="1"/>
    <col min="4359" max="4359" width="9.5703125" style="431" customWidth="1"/>
    <col min="4360" max="4360" width="14" style="431" customWidth="1"/>
    <col min="4361" max="4361" width="16.28515625" style="431" customWidth="1"/>
    <col min="4362" max="4362" width="15.85546875" style="431" customWidth="1"/>
    <col min="4363" max="4363" width="11.7109375" style="431" customWidth="1"/>
    <col min="4364" max="4364" width="8.28515625" style="431" customWidth="1"/>
    <col min="4365" max="4365" width="16.5703125" style="431" customWidth="1"/>
    <col min="4366" max="4608" width="11.42578125" style="431"/>
    <col min="4609" max="4609" width="22.7109375" style="431" customWidth="1"/>
    <col min="4610" max="4610" width="15.42578125" style="431" customWidth="1"/>
    <col min="4611" max="4611" width="7.28515625" style="431" customWidth="1"/>
    <col min="4612" max="4612" width="11.42578125" style="431"/>
    <col min="4613" max="4613" width="5.7109375" style="431" customWidth="1"/>
    <col min="4614" max="4614" width="0" style="431" hidden="1" customWidth="1"/>
    <col min="4615" max="4615" width="9.5703125" style="431" customWidth="1"/>
    <col min="4616" max="4616" width="14" style="431" customWidth="1"/>
    <col min="4617" max="4617" width="16.28515625" style="431" customWidth="1"/>
    <col min="4618" max="4618" width="15.85546875" style="431" customWidth="1"/>
    <col min="4619" max="4619" width="11.7109375" style="431" customWidth="1"/>
    <col min="4620" max="4620" width="8.28515625" style="431" customWidth="1"/>
    <col min="4621" max="4621" width="16.5703125" style="431" customWidth="1"/>
    <col min="4622" max="4864" width="11.42578125" style="431"/>
    <col min="4865" max="4865" width="22.7109375" style="431" customWidth="1"/>
    <col min="4866" max="4866" width="15.42578125" style="431" customWidth="1"/>
    <col min="4867" max="4867" width="7.28515625" style="431" customWidth="1"/>
    <col min="4868" max="4868" width="11.42578125" style="431"/>
    <col min="4869" max="4869" width="5.7109375" style="431" customWidth="1"/>
    <col min="4870" max="4870" width="0" style="431" hidden="1" customWidth="1"/>
    <col min="4871" max="4871" width="9.5703125" style="431" customWidth="1"/>
    <col min="4872" max="4872" width="14" style="431" customWidth="1"/>
    <col min="4873" max="4873" width="16.28515625" style="431" customWidth="1"/>
    <col min="4874" max="4874" width="15.85546875" style="431" customWidth="1"/>
    <col min="4875" max="4875" width="11.7109375" style="431" customWidth="1"/>
    <col min="4876" max="4876" width="8.28515625" style="431" customWidth="1"/>
    <col min="4877" max="4877" width="16.5703125" style="431" customWidth="1"/>
    <col min="4878" max="5120" width="11.42578125" style="431"/>
    <col min="5121" max="5121" width="22.7109375" style="431" customWidth="1"/>
    <col min="5122" max="5122" width="15.42578125" style="431" customWidth="1"/>
    <col min="5123" max="5123" width="7.28515625" style="431" customWidth="1"/>
    <col min="5124" max="5124" width="11.42578125" style="431"/>
    <col min="5125" max="5125" width="5.7109375" style="431" customWidth="1"/>
    <col min="5126" max="5126" width="0" style="431" hidden="1" customWidth="1"/>
    <col min="5127" max="5127" width="9.5703125" style="431" customWidth="1"/>
    <col min="5128" max="5128" width="14" style="431" customWidth="1"/>
    <col min="5129" max="5129" width="16.28515625" style="431" customWidth="1"/>
    <col min="5130" max="5130" width="15.85546875" style="431" customWidth="1"/>
    <col min="5131" max="5131" width="11.7109375" style="431" customWidth="1"/>
    <col min="5132" max="5132" width="8.28515625" style="431" customWidth="1"/>
    <col min="5133" max="5133" width="16.5703125" style="431" customWidth="1"/>
    <col min="5134" max="5376" width="11.42578125" style="431"/>
    <col min="5377" max="5377" width="22.7109375" style="431" customWidth="1"/>
    <col min="5378" max="5378" width="15.42578125" style="431" customWidth="1"/>
    <col min="5379" max="5379" width="7.28515625" style="431" customWidth="1"/>
    <col min="5380" max="5380" width="11.42578125" style="431"/>
    <col min="5381" max="5381" width="5.7109375" style="431" customWidth="1"/>
    <col min="5382" max="5382" width="0" style="431" hidden="1" customWidth="1"/>
    <col min="5383" max="5383" width="9.5703125" style="431" customWidth="1"/>
    <col min="5384" max="5384" width="14" style="431" customWidth="1"/>
    <col min="5385" max="5385" width="16.28515625" style="431" customWidth="1"/>
    <col min="5386" max="5386" width="15.85546875" style="431" customWidth="1"/>
    <col min="5387" max="5387" width="11.7109375" style="431" customWidth="1"/>
    <col min="5388" max="5388" width="8.28515625" style="431" customWidth="1"/>
    <col min="5389" max="5389" width="16.5703125" style="431" customWidth="1"/>
    <col min="5390" max="5632" width="11.42578125" style="431"/>
    <col min="5633" max="5633" width="22.7109375" style="431" customWidth="1"/>
    <col min="5634" max="5634" width="15.42578125" style="431" customWidth="1"/>
    <col min="5635" max="5635" width="7.28515625" style="431" customWidth="1"/>
    <col min="5636" max="5636" width="11.42578125" style="431"/>
    <col min="5637" max="5637" width="5.7109375" style="431" customWidth="1"/>
    <col min="5638" max="5638" width="0" style="431" hidden="1" customWidth="1"/>
    <col min="5639" max="5639" width="9.5703125" style="431" customWidth="1"/>
    <col min="5640" max="5640" width="14" style="431" customWidth="1"/>
    <col min="5641" max="5641" width="16.28515625" style="431" customWidth="1"/>
    <col min="5642" max="5642" width="15.85546875" style="431" customWidth="1"/>
    <col min="5643" max="5643" width="11.7109375" style="431" customWidth="1"/>
    <col min="5644" max="5644" width="8.28515625" style="431" customWidth="1"/>
    <col min="5645" max="5645" width="16.5703125" style="431" customWidth="1"/>
    <col min="5646" max="5888" width="11.42578125" style="431"/>
    <col min="5889" max="5889" width="22.7109375" style="431" customWidth="1"/>
    <col min="5890" max="5890" width="15.42578125" style="431" customWidth="1"/>
    <col min="5891" max="5891" width="7.28515625" style="431" customWidth="1"/>
    <col min="5892" max="5892" width="11.42578125" style="431"/>
    <col min="5893" max="5893" width="5.7109375" style="431" customWidth="1"/>
    <col min="5894" max="5894" width="0" style="431" hidden="1" customWidth="1"/>
    <col min="5895" max="5895" width="9.5703125" style="431" customWidth="1"/>
    <col min="5896" max="5896" width="14" style="431" customWidth="1"/>
    <col min="5897" max="5897" width="16.28515625" style="431" customWidth="1"/>
    <col min="5898" max="5898" width="15.85546875" style="431" customWidth="1"/>
    <col min="5899" max="5899" width="11.7109375" style="431" customWidth="1"/>
    <col min="5900" max="5900" width="8.28515625" style="431" customWidth="1"/>
    <col min="5901" max="5901" width="16.5703125" style="431" customWidth="1"/>
    <col min="5902" max="6144" width="11.42578125" style="431"/>
    <col min="6145" max="6145" width="22.7109375" style="431" customWidth="1"/>
    <col min="6146" max="6146" width="15.42578125" style="431" customWidth="1"/>
    <col min="6147" max="6147" width="7.28515625" style="431" customWidth="1"/>
    <col min="6148" max="6148" width="11.42578125" style="431"/>
    <col min="6149" max="6149" width="5.7109375" style="431" customWidth="1"/>
    <col min="6150" max="6150" width="0" style="431" hidden="1" customWidth="1"/>
    <col min="6151" max="6151" width="9.5703125" style="431" customWidth="1"/>
    <col min="6152" max="6152" width="14" style="431" customWidth="1"/>
    <col min="6153" max="6153" width="16.28515625" style="431" customWidth="1"/>
    <col min="6154" max="6154" width="15.85546875" style="431" customWidth="1"/>
    <col min="6155" max="6155" width="11.7109375" style="431" customWidth="1"/>
    <col min="6156" max="6156" width="8.28515625" style="431" customWidth="1"/>
    <col min="6157" max="6157" width="16.5703125" style="431" customWidth="1"/>
    <col min="6158" max="6400" width="11.42578125" style="431"/>
    <col min="6401" max="6401" width="22.7109375" style="431" customWidth="1"/>
    <col min="6402" max="6402" width="15.42578125" style="431" customWidth="1"/>
    <col min="6403" max="6403" width="7.28515625" style="431" customWidth="1"/>
    <col min="6404" max="6404" width="11.42578125" style="431"/>
    <col min="6405" max="6405" width="5.7109375" style="431" customWidth="1"/>
    <col min="6406" max="6406" width="0" style="431" hidden="1" customWidth="1"/>
    <col min="6407" max="6407" width="9.5703125" style="431" customWidth="1"/>
    <col min="6408" max="6408" width="14" style="431" customWidth="1"/>
    <col min="6409" max="6409" width="16.28515625" style="431" customWidth="1"/>
    <col min="6410" max="6410" width="15.85546875" style="431" customWidth="1"/>
    <col min="6411" max="6411" width="11.7109375" style="431" customWidth="1"/>
    <col min="6412" max="6412" width="8.28515625" style="431" customWidth="1"/>
    <col min="6413" max="6413" width="16.5703125" style="431" customWidth="1"/>
    <col min="6414" max="6656" width="11.42578125" style="431"/>
    <col min="6657" max="6657" width="22.7109375" style="431" customWidth="1"/>
    <col min="6658" max="6658" width="15.42578125" style="431" customWidth="1"/>
    <col min="6659" max="6659" width="7.28515625" style="431" customWidth="1"/>
    <col min="6660" max="6660" width="11.42578125" style="431"/>
    <col min="6661" max="6661" width="5.7109375" style="431" customWidth="1"/>
    <col min="6662" max="6662" width="0" style="431" hidden="1" customWidth="1"/>
    <col min="6663" max="6663" width="9.5703125" style="431" customWidth="1"/>
    <col min="6664" max="6664" width="14" style="431" customWidth="1"/>
    <col min="6665" max="6665" width="16.28515625" style="431" customWidth="1"/>
    <col min="6666" max="6666" width="15.85546875" style="431" customWidth="1"/>
    <col min="6667" max="6667" width="11.7109375" style="431" customWidth="1"/>
    <col min="6668" max="6668" width="8.28515625" style="431" customWidth="1"/>
    <col min="6669" max="6669" width="16.5703125" style="431" customWidth="1"/>
    <col min="6670" max="6912" width="11.42578125" style="431"/>
    <col min="6913" max="6913" width="22.7109375" style="431" customWidth="1"/>
    <col min="6914" max="6914" width="15.42578125" style="431" customWidth="1"/>
    <col min="6915" max="6915" width="7.28515625" style="431" customWidth="1"/>
    <col min="6916" max="6916" width="11.42578125" style="431"/>
    <col min="6917" max="6917" width="5.7109375" style="431" customWidth="1"/>
    <col min="6918" max="6918" width="0" style="431" hidden="1" customWidth="1"/>
    <col min="6919" max="6919" width="9.5703125" style="431" customWidth="1"/>
    <col min="6920" max="6920" width="14" style="431" customWidth="1"/>
    <col min="6921" max="6921" width="16.28515625" style="431" customWidth="1"/>
    <col min="6922" max="6922" width="15.85546875" style="431" customWidth="1"/>
    <col min="6923" max="6923" width="11.7109375" style="431" customWidth="1"/>
    <col min="6924" max="6924" width="8.28515625" style="431" customWidth="1"/>
    <col min="6925" max="6925" width="16.5703125" style="431" customWidth="1"/>
    <col min="6926" max="7168" width="11.42578125" style="431"/>
    <col min="7169" max="7169" width="22.7109375" style="431" customWidth="1"/>
    <col min="7170" max="7170" width="15.42578125" style="431" customWidth="1"/>
    <col min="7171" max="7171" width="7.28515625" style="431" customWidth="1"/>
    <col min="7172" max="7172" width="11.42578125" style="431"/>
    <col min="7173" max="7173" width="5.7109375" style="431" customWidth="1"/>
    <col min="7174" max="7174" width="0" style="431" hidden="1" customWidth="1"/>
    <col min="7175" max="7175" width="9.5703125" style="431" customWidth="1"/>
    <col min="7176" max="7176" width="14" style="431" customWidth="1"/>
    <col min="7177" max="7177" width="16.28515625" style="431" customWidth="1"/>
    <col min="7178" max="7178" width="15.85546875" style="431" customWidth="1"/>
    <col min="7179" max="7179" width="11.7109375" style="431" customWidth="1"/>
    <col min="7180" max="7180" width="8.28515625" style="431" customWidth="1"/>
    <col min="7181" max="7181" width="16.5703125" style="431" customWidth="1"/>
    <col min="7182" max="7424" width="11.42578125" style="431"/>
    <col min="7425" max="7425" width="22.7109375" style="431" customWidth="1"/>
    <col min="7426" max="7426" width="15.42578125" style="431" customWidth="1"/>
    <col min="7427" max="7427" width="7.28515625" style="431" customWidth="1"/>
    <col min="7428" max="7428" width="11.42578125" style="431"/>
    <col min="7429" max="7429" width="5.7109375" style="431" customWidth="1"/>
    <col min="7430" max="7430" width="0" style="431" hidden="1" customWidth="1"/>
    <col min="7431" max="7431" width="9.5703125" style="431" customWidth="1"/>
    <col min="7432" max="7432" width="14" style="431" customWidth="1"/>
    <col min="7433" max="7433" width="16.28515625" style="431" customWidth="1"/>
    <col min="7434" max="7434" width="15.85546875" style="431" customWidth="1"/>
    <col min="7435" max="7435" width="11.7109375" style="431" customWidth="1"/>
    <col min="7436" max="7436" width="8.28515625" style="431" customWidth="1"/>
    <col min="7437" max="7437" width="16.5703125" style="431" customWidth="1"/>
    <col min="7438" max="7680" width="11.42578125" style="431"/>
    <col min="7681" max="7681" width="22.7109375" style="431" customWidth="1"/>
    <col min="7682" max="7682" width="15.42578125" style="431" customWidth="1"/>
    <col min="7683" max="7683" width="7.28515625" style="431" customWidth="1"/>
    <col min="7684" max="7684" width="11.42578125" style="431"/>
    <col min="7685" max="7685" width="5.7109375" style="431" customWidth="1"/>
    <col min="7686" max="7686" width="0" style="431" hidden="1" customWidth="1"/>
    <col min="7687" max="7687" width="9.5703125" style="431" customWidth="1"/>
    <col min="7688" max="7688" width="14" style="431" customWidth="1"/>
    <col min="7689" max="7689" width="16.28515625" style="431" customWidth="1"/>
    <col min="7690" max="7690" width="15.85546875" style="431" customWidth="1"/>
    <col min="7691" max="7691" width="11.7109375" style="431" customWidth="1"/>
    <col min="7692" max="7692" width="8.28515625" style="431" customWidth="1"/>
    <col min="7693" max="7693" width="16.5703125" style="431" customWidth="1"/>
    <col min="7694" max="7936" width="11.42578125" style="431"/>
    <col min="7937" max="7937" width="22.7109375" style="431" customWidth="1"/>
    <col min="7938" max="7938" width="15.42578125" style="431" customWidth="1"/>
    <col min="7939" max="7939" width="7.28515625" style="431" customWidth="1"/>
    <col min="7940" max="7940" width="11.42578125" style="431"/>
    <col min="7941" max="7941" width="5.7109375" style="431" customWidth="1"/>
    <col min="7942" max="7942" width="0" style="431" hidden="1" customWidth="1"/>
    <col min="7943" max="7943" width="9.5703125" style="431" customWidth="1"/>
    <col min="7944" max="7944" width="14" style="431" customWidth="1"/>
    <col min="7945" max="7945" width="16.28515625" style="431" customWidth="1"/>
    <col min="7946" max="7946" width="15.85546875" style="431" customWidth="1"/>
    <col min="7947" max="7947" width="11.7109375" style="431" customWidth="1"/>
    <col min="7948" max="7948" width="8.28515625" style="431" customWidth="1"/>
    <col min="7949" max="7949" width="16.5703125" style="431" customWidth="1"/>
    <col min="7950" max="8192" width="11.42578125" style="431"/>
    <col min="8193" max="8193" width="22.7109375" style="431" customWidth="1"/>
    <col min="8194" max="8194" width="15.42578125" style="431" customWidth="1"/>
    <col min="8195" max="8195" width="7.28515625" style="431" customWidth="1"/>
    <col min="8196" max="8196" width="11.42578125" style="431"/>
    <col min="8197" max="8197" width="5.7109375" style="431" customWidth="1"/>
    <col min="8198" max="8198" width="0" style="431" hidden="1" customWidth="1"/>
    <col min="8199" max="8199" width="9.5703125" style="431" customWidth="1"/>
    <col min="8200" max="8200" width="14" style="431" customWidth="1"/>
    <col min="8201" max="8201" width="16.28515625" style="431" customWidth="1"/>
    <col min="8202" max="8202" width="15.85546875" style="431" customWidth="1"/>
    <col min="8203" max="8203" width="11.7109375" style="431" customWidth="1"/>
    <col min="8204" max="8204" width="8.28515625" style="431" customWidth="1"/>
    <col min="8205" max="8205" width="16.5703125" style="431" customWidth="1"/>
    <col min="8206" max="8448" width="11.42578125" style="431"/>
    <col min="8449" max="8449" width="22.7109375" style="431" customWidth="1"/>
    <col min="8450" max="8450" width="15.42578125" style="431" customWidth="1"/>
    <col min="8451" max="8451" width="7.28515625" style="431" customWidth="1"/>
    <col min="8452" max="8452" width="11.42578125" style="431"/>
    <col min="8453" max="8453" width="5.7109375" style="431" customWidth="1"/>
    <col min="8454" max="8454" width="0" style="431" hidden="1" customWidth="1"/>
    <col min="8455" max="8455" width="9.5703125" style="431" customWidth="1"/>
    <col min="8456" max="8456" width="14" style="431" customWidth="1"/>
    <col min="8457" max="8457" width="16.28515625" style="431" customWidth="1"/>
    <col min="8458" max="8458" width="15.85546875" style="431" customWidth="1"/>
    <col min="8459" max="8459" width="11.7109375" style="431" customWidth="1"/>
    <col min="8460" max="8460" width="8.28515625" style="431" customWidth="1"/>
    <col min="8461" max="8461" width="16.5703125" style="431" customWidth="1"/>
    <col min="8462" max="8704" width="11.42578125" style="431"/>
    <col min="8705" max="8705" width="22.7109375" style="431" customWidth="1"/>
    <col min="8706" max="8706" width="15.42578125" style="431" customWidth="1"/>
    <col min="8707" max="8707" width="7.28515625" style="431" customWidth="1"/>
    <col min="8708" max="8708" width="11.42578125" style="431"/>
    <col min="8709" max="8709" width="5.7109375" style="431" customWidth="1"/>
    <col min="8710" max="8710" width="0" style="431" hidden="1" customWidth="1"/>
    <col min="8711" max="8711" width="9.5703125" style="431" customWidth="1"/>
    <col min="8712" max="8712" width="14" style="431" customWidth="1"/>
    <col min="8713" max="8713" width="16.28515625" style="431" customWidth="1"/>
    <col min="8714" max="8714" width="15.85546875" style="431" customWidth="1"/>
    <col min="8715" max="8715" width="11.7109375" style="431" customWidth="1"/>
    <col min="8716" max="8716" width="8.28515625" style="431" customWidth="1"/>
    <col min="8717" max="8717" width="16.5703125" style="431" customWidth="1"/>
    <col min="8718" max="8960" width="11.42578125" style="431"/>
    <col min="8961" max="8961" width="22.7109375" style="431" customWidth="1"/>
    <col min="8962" max="8962" width="15.42578125" style="431" customWidth="1"/>
    <col min="8963" max="8963" width="7.28515625" style="431" customWidth="1"/>
    <col min="8964" max="8964" width="11.42578125" style="431"/>
    <col min="8965" max="8965" width="5.7109375" style="431" customWidth="1"/>
    <col min="8966" max="8966" width="0" style="431" hidden="1" customWidth="1"/>
    <col min="8967" max="8967" width="9.5703125" style="431" customWidth="1"/>
    <col min="8968" max="8968" width="14" style="431" customWidth="1"/>
    <col min="8969" max="8969" width="16.28515625" style="431" customWidth="1"/>
    <col min="8970" max="8970" width="15.85546875" style="431" customWidth="1"/>
    <col min="8971" max="8971" width="11.7109375" style="431" customWidth="1"/>
    <col min="8972" max="8972" width="8.28515625" style="431" customWidth="1"/>
    <col min="8973" max="8973" width="16.5703125" style="431" customWidth="1"/>
    <col min="8974" max="9216" width="11.42578125" style="431"/>
    <col min="9217" max="9217" width="22.7109375" style="431" customWidth="1"/>
    <col min="9218" max="9218" width="15.42578125" style="431" customWidth="1"/>
    <col min="9219" max="9219" width="7.28515625" style="431" customWidth="1"/>
    <col min="9220" max="9220" width="11.42578125" style="431"/>
    <col min="9221" max="9221" width="5.7109375" style="431" customWidth="1"/>
    <col min="9222" max="9222" width="0" style="431" hidden="1" customWidth="1"/>
    <col min="9223" max="9223" width="9.5703125" style="431" customWidth="1"/>
    <col min="9224" max="9224" width="14" style="431" customWidth="1"/>
    <col min="9225" max="9225" width="16.28515625" style="431" customWidth="1"/>
    <col min="9226" max="9226" width="15.85546875" style="431" customWidth="1"/>
    <col min="9227" max="9227" width="11.7109375" style="431" customWidth="1"/>
    <col min="9228" max="9228" width="8.28515625" style="431" customWidth="1"/>
    <col min="9229" max="9229" width="16.5703125" style="431" customWidth="1"/>
    <col min="9230" max="9472" width="11.42578125" style="431"/>
    <col min="9473" max="9473" width="22.7109375" style="431" customWidth="1"/>
    <col min="9474" max="9474" width="15.42578125" style="431" customWidth="1"/>
    <col min="9475" max="9475" width="7.28515625" style="431" customWidth="1"/>
    <col min="9476" max="9476" width="11.42578125" style="431"/>
    <col min="9477" max="9477" width="5.7109375" style="431" customWidth="1"/>
    <col min="9478" max="9478" width="0" style="431" hidden="1" customWidth="1"/>
    <col min="9479" max="9479" width="9.5703125" style="431" customWidth="1"/>
    <col min="9480" max="9480" width="14" style="431" customWidth="1"/>
    <col min="9481" max="9481" width="16.28515625" style="431" customWidth="1"/>
    <col min="9482" max="9482" width="15.85546875" style="431" customWidth="1"/>
    <col min="9483" max="9483" width="11.7109375" style="431" customWidth="1"/>
    <col min="9484" max="9484" width="8.28515625" style="431" customWidth="1"/>
    <col min="9485" max="9485" width="16.5703125" style="431" customWidth="1"/>
    <col min="9486" max="9728" width="11.42578125" style="431"/>
    <col min="9729" max="9729" width="22.7109375" style="431" customWidth="1"/>
    <col min="9730" max="9730" width="15.42578125" style="431" customWidth="1"/>
    <col min="9731" max="9731" width="7.28515625" style="431" customWidth="1"/>
    <col min="9732" max="9732" width="11.42578125" style="431"/>
    <col min="9733" max="9733" width="5.7109375" style="431" customWidth="1"/>
    <col min="9734" max="9734" width="0" style="431" hidden="1" customWidth="1"/>
    <col min="9735" max="9735" width="9.5703125" style="431" customWidth="1"/>
    <col min="9736" max="9736" width="14" style="431" customWidth="1"/>
    <col min="9737" max="9737" width="16.28515625" style="431" customWidth="1"/>
    <col min="9738" max="9738" width="15.85546875" style="431" customWidth="1"/>
    <col min="9739" max="9739" width="11.7109375" style="431" customWidth="1"/>
    <col min="9740" max="9740" width="8.28515625" style="431" customWidth="1"/>
    <col min="9741" max="9741" width="16.5703125" style="431" customWidth="1"/>
    <col min="9742" max="9984" width="11.42578125" style="431"/>
    <col min="9985" max="9985" width="22.7109375" style="431" customWidth="1"/>
    <col min="9986" max="9986" width="15.42578125" style="431" customWidth="1"/>
    <col min="9987" max="9987" width="7.28515625" style="431" customWidth="1"/>
    <col min="9988" max="9988" width="11.42578125" style="431"/>
    <col min="9989" max="9989" width="5.7109375" style="431" customWidth="1"/>
    <col min="9990" max="9990" width="0" style="431" hidden="1" customWidth="1"/>
    <col min="9991" max="9991" width="9.5703125" style="431" customWidth="1"/>
    <col min="9992" max="9992" width="14" style="431" customWidth="1"/>
    <col min="9993" max="9993" width="16.28515625" style="431" customWidth="1"/>
    <col min="9994" max="9994" width="15.85546875" style="431" customWidth="1"/>
    <col min="9995" max="9995" width="11.7109375" style="431" customWidth="1"/>
    <col min="9996" max="9996" width="8.28515625" style="431" customWidth="1"/>
    <col min="9997" max="9997" width="16.5703125" style="431" customWidth="1"/>
    <col min="9998" max="10240" width="11.42578125" style="431"/>
    <col min="10241" max="10241" width="22.7109375" style="431" customWidth="1"/>
    <col min="10242" max="10242" width="15.42578125" style="431" customWidth="1"/>
    <col min="10243" max="10243" width="7.28515625" style="431" customWidth="1"/>
    <col min="10244" max="10244" width="11.42578125" style="431"/>
    <col min="10245" max="10245" width="5.7109375" style="431" customWidth="1"/>
    <col min="10246" max="10246" width="0" style="431" hidden="1" customWidth="1"/>
    <col min="10247" max="10247" width="9.5703125" style="431" customWidth="1"/>
    <col min="10248" max="10248" width="14" style="431" customWidth="1"/>
    <col min="10249" max="10249" width="16.28515625" style="431" customWidth="1"/>
    <col min="10250" max="10250" width="15.85546875" style="431" customWidth="1"/>
    <col min="10251" max="10251" width="11.7109375" style="431" customWidth="1"/>
    <col min="10252" max="10252" width="8.28515625" style="431" customWidth="1"/>
    <col min="10253" max="10253" width="16.5703125" style="431" customWidth="1"/>
    <col min="10254" max="10496" width="11.42578125" style="431"/>
    <col min="10497" max="10497" width="22.7109375" style="431" customWidth="1"/>
    <col min="10498" max="10498" width="15.42578125" style="431" customWidth="1"/>
    <col min="10499" max="10499" width="7.28515625" style="431" customWidth="1"/>
    <col min="10500" max="10500" width="11.42578125" style="431"/>
    <col min="10501" max="10501" width="5.7109375" style="431" customWidth="1"/>
    <col min="10502" max="10502" width="0" style="431" hidden="1" customWidth="1"/>
    <col min="10503" max="10503" width="9.5703125" style="431" customWidth="1"/>
    <col min="10504" max="10504" width="14" style="431" customWidth="1"/>
    <col min="10505" max="10505" width="16.28515625" style="431" customWidth="1"/>
    <col min="10506" max="10506" width="15.85546875" style="431" customWidth="1"/>
    <col min="10507" max="10507" width="11.7109375" style="431" customWidth="1"/>
    <col min="10508" max="10508" width="8.28515625" style="431" customWidth="1"/>
    <col min="10509" max="10509" width="16.5703125" style="431" customWidth="1"/>
    <col min="10510" max="10752" width="11.42578125" style="431"/>
    <col min="10753" max="10753" width="22.7109375" style="431" customWidth="1"/>
    <col min="10754" max="10754" width="15.42578125" style="431" customWidth="1"/>
    <col min="10755" max="10755" width="7.28515625" style="431" customWidth="1"/>
    <col min="10756" max="10756" width="11.42578125" style="431"/>
    <col min="10757" max="10757" width="5.7109375" style="431" customWidth="1"/>
    <col min="10758" max="10758" width="0" style="431" hidden="1" customWidth="1"/>
    <col min="10759" max="10759" width="9.5703125" style="431" customWidth="1"/>
    <col min="10760" max="10760" width="14" style="431" customWidth="1"/>
    <col min="10761" max="10761" width="16.28515625" style="431" customWidth="1"/>
    <col min="10762" max="10762" width="15.85546875" style="431" customWidth="1"/>
    <col min="10763" max="10763" width="11.7109375" style="431" customWidth="1"/>
    <col min="10764" max="10764" width="8.28515625" style="431" customWidth="1"/>
    <col min="10765" max="10765" width="16.5703125" style="431" customWidth="1"/>
    <col min="10766" max="11008" width="11.42578125" style="431"/>
    <col min="11009" max="11009" width="22.7109375" style="431" customWidth="1"/>
    <col min="11010" max="11010" width="15.42578125" style="431" customWidth="1"/>
    <col min="11011" max="11011" width="7.28515625" style="431" customWidth="1"/>
    <col min="11012" max="11012" width="11.42578125" style="431"/>
    <col min="11013" max="11013" width="5.7109375" style="431" customWidth="1"/>
    <col min="11014" max="11014" width="0" style="431" hidden="1" customWidth="1"/>
    <col min="11015" max="11015" width="9.5703125" style="431" customWidth="1"/>
    <col min="11016" max="11016" width="14" style="431" customWidth="1"/>
    <col min="11017" max="11017" width="16.28515625" style="431" customWidth="1"/>
    <col min="11018" max="11018" width="15.85546875" style="431" customWidth="1"/>
    <col min="11019" max="11019" width="11.7109375" style="431" customWidth="1"/>
    <col min="11020" max="11020" width="8.28515625" style="431" customWidth="1"/>
    <col min="11021" max="11021" width="16.5703125" style="431" customWidth="1"/>
    <col min="11022" max="11264" width="11.42578125" style="431"/>
    <col min="11265" max="11265" width="22.7109375" style="431" customWidth="1"/>
    <col min="11266" max="11266" width="15.42578125" style="431" customWidth="1"/>
    <col min="11267" max="11267" width="7.28515625" style="431" customWidth="1"/>
    <col min="11268" max="11268" width="11.42578125" style="431"/>
    <col min="11269" max="11269" width="5.7109375" style="431" customWidth="1"/>
    <col min="11270" max="11270" width="0" style="431" hidden="1" customWidth="1"/>
    <col min="11271" max="11271" width="9.5703125" style="431" customWidth="1"/>
    <col min="11272" max="11272" width="14" style="431" customWidth="1"/>
    <col min="11273" max="11273" width="16.28515625" style="431" customWidth="1"/>
    <col min="11274" max="11274" width="15.85546875" style="431" customWidth="1"/>
    <col min="11275" max="11275" width="11.7109375" style="431" customWidth="1"/>
    <col min="11276" max="11276" width="8.28515625" style="431" customWidth="1"/>
    <col min="11277" max="11277" width="16.5703125" style="431" customWidth="1"/>
    <col min="11278" max="11520" width="11.42578125" style="431"/>
    <col min="11521" max="11521" width="22.7109375" style="431" customWidth="1"/>
    <col min="11522" max="11522" width="15.42578125" style="431" customWidth="1"/>
    <col min="11523" max="11523" width="7.28515625" style="431" customWidth="1"/>
    <col min="11524" max="11524" width="11.42578125" style="431"/>
    <col min="11525" max="11525" width="5.7109375" style="431" customWidth="1"/>
    <col min="11526" max="11526" width="0" style="431" hidden="1" customWidth="1"/>
    <col min="11527" max="11527" width="9.5703125" style="431" customWidth="1"/>
    <col min="11528" max="11528" width="14" style="431" customWidth="1"/>
    <col min="11529" max="11529" width="16.28515625" style="431" customWidth="1"/>
    <col min="11530" max="11530" width="15.85546875" style="431" customWidth="1"/>
    <col min="11531" max="11531" width="11.7109375" style="431" customWidth="1"/>
    <col min="11532" max="11532" width="8.28515625" style="431" customWidth="1"/>
    <col min="11533" max="11533" width="16.5703125" style="431" customWidth="1"/>
    <col min="11534" max="11776" width="11.42578125" style="431"/>
    <col min="11777" max="11777" width="22.7109375" style="431" customWidth="1"/>
    <col min="11778" max="11778" width="15.42578125" style="431" customWidth="1"/>
    <col min="11779" max="11779" width="7.28515625" style="431" customWidth="1"/>
    <col min="11780" max="11780" width="11.42578125" style="431"/>
    <col min="11781" max="11781" width="5.7109375" style="431" customWidth="1"/>
    <col min="11782" max="11782" width="0" style="431" hidden="1" customWidth="1"/>
    <col min="11783" max="11783" width="9.5703125" style="431" customWidth="1"/>
    <col min="11784" max="11784" width="14" style="431" customWidth="1"/>
    <col min="11785" max="11785" width="16.28515625" style="431" customWidth="1"/>
    <col min="11786" max="11786" width="15.85546875" style="431" customWidth="1"/>
    <col min="11787" max="11787" width="11.7109375" style="431" customWidth="1"/>
    <col min="11788" max="11788" width="8.28515625" style="431" customWidth="1"/>
    <col min="11789" max="11789" width="16.5703125" style="431" customWidth="1"/>
    <col min="11790" max="12032" width="11.42578125" style="431"/>
    <col min="12033" max="12033" width="22.7109375" style="431" customWidth="1"/>
    <col min="12034" max="12034" width="15.42578125" style="431" customWidth="1"/>
    <col min="12035" max="12035" width="7.28515625" style="431" customWidth="1"/>
    <col min="12036" max="12036" width="11.42578125" style="431"/>
    <col min="12037" max="12037" width="5.7109375" style="431" customWidth="1"/>
    <col min="12038" max="12038" width="0" style="431" hidden="1" customWidth="1"/>
    <col min="12039" max="12039" width="9.5703125" style="431" customWidth="1"/>
    <col min="12040" max="12040" width="14" style="431" customWidth="1"/>
    <col min="12041" max="12041" width="16.28515625" style="431" customWidth="1"/>
    <col min="12042" max="12042" width="15.85546875" style="431" customWidth="1"/>
    <col min="12043" max="12043" width="11.7109375" style="431" customWidth="1"/>
    <col min="12044" max="12044" width="8.28515625" style="431" customWidth="1"/>
    <col min="12045" max="12045" width="16.5703125" style="431" customWidth="1"/>
    <col min="12046" max="12288" width="11.42578125" style="431"/>
    <col min="12289" max="12289" width="22.7109375" style="431" customWidth="1"/>
    <col min="12290" max="12290" width="15.42578125" style="431" customWidth="1"/>
    <col min="12291" max="12291" width="7.28515625" style="431" customWidth="1"/>
    <col min="12292" max="12292" width="11.42578125" style="431"/>
    <col min="12293" max="12293" width="5.7109375" style="431" customWidth="1"/>
    <col min="12294" max="12294" width="0" style="431" hidden="1" customWidth="1"/>
    <col min="12295" max="12295" width="9.5703125" style="431" customWidth="1"/>
    <col min="12296" max="12296" width="14" style="431" customWidth="1"/>
    <col min="12297" max="12297" width="16.28515625" style="431" customWidth="1"/>
    <col min="12298" max="12298" width="15.85546875" style="431" customWidth="1"/>
    <col min="12299" max="12299" width="11.7109375" style="431" customWidth="1"/>
    <col min="12300" max="12300" width="8.28515625" style="431" customWidth="1"/>
    <col min="12301" max="12301" width="16.5703125" style="431" customWidth="1"/>
    <col min="12302" max="12544" width="11.42578125" style="431"/>
    <col min="12545" max="12545" width="22.7109375" style="431" customWidth="1"/>
    <col min="12546" max="12546" width="15.42578125" style="431" customWidth="1"/>
    <col min="12547" max="12547" width="7.28515625" style="431" customWidth="1"/>
    <col min="12548" max="12548" width="11.42578125" style="431"/>
    <col min="12549" max="12549" width="5.7109375" style="431" customWidth="1"/>
    <col min="12550" max="12550" width="0" style="431" hidden="1" customWidth="1"/>
    <col min="12551" max="12551" width="9.5703125" style="431" customWidth="1"/>
    <col min="12552" max="12552" width="14" style="431" customWidth="1"/>
    <col min="12553" max="12553" width="16.28515625" style="431" customWidth="1"/>
    <col min="12554" max="12554" width="15.85546875" style="431" customWidth="1"/>
    <col min="12555" max="12555" width="11.7109375" style="431" customWidth="1"/>
    <col min="12556" max="12556" width="8.28515625" style="431" customWidth="1"/>
    <col min="12557" max="12557" width="16.5703125" style="431" customWidth="1"/>
    <col min="12558" max="12800" width="11.42578125" style="431"/>
    <col min="12801" max="12801" width="22.7109375" style="431" customWidth="1"/>
    <col min="12802" max="12802" width="15.42578125" style="431" customWidth="1"/>
    <col min="12803" max="12803" width="7.28515625" style="431" customWidth="1"/>
    <col min="12804" max="12804" width="11.42578125" style="431"/>
    <col min="12805" max="12805" width="5.7109375" style="431" customWidth="1"/>
    <col min="12806" max="12806" width="0" style="431" hidden="1" customWidth="1"/>
    <col min="12807" max="12807" width="9.5703125" style="431" customWidth="1"/>
    <col min="12808" max="12808" width="14" style="431" customWidth="1"/>
    <col min="12809" max="12809" width="16.28515625" style="431" customWidth="1"/>
    <col min="12810" max="12810" width="15.85546875" style="431" customWidth="1"/>
    <col min="12811" max="12811" width="11.7109375" style="431" customWidth="1"/>
    <col min="12812" max="12812" width="8.28515625" style="431" customWidth="1"/>
    <col min="12813" max="12813" width="16.5703125" style="431" customWidth="1"/>
    <col min="12814" max="13056" width="11.42578125" style="431"/>
    <col min="13057" max="13057" width="22.7109375" style="431" customWidth="1"/>
    <col min="13058" max="13058" width="15.42578125" style="431" customWidth="1"/>
    <col min="13059" max="13059" width="7.28515625" style="431" customWidth="1"/>
    <col min="13060" max="13060" width="11.42578125" style="431"/>
    <col min="13061" max="13061" width="5.7109375" style="431" customWidth="1"/>
    <col min="13062" max="13062" width="0" style="431" hidden="1" customWidth="1"/>
    <col min="13063" max="13063" width="9.5703125" style="431" customWidth="1"/>
    <col min="13064" max="13064" width="14" style="431" customWidth="1"/>
    <col min="13065" max="13065" width="16.28515625" style="431" customWidth="1"/>
    <col min="13066" max="13066" width="15.85546875" style="431" customWidth="1"/>
    <col min="13067" max="13067" width="11.7109375" style="431" customWidth="1"/>
    <col min="13068" max="13068" width="8.28515625" style="431" customWidth="1"/>
    <col min="13069" max="13069" width="16.5703125" style="431" customWidth="1"/>
    <col min="13070" max="13312" width="11.42578125" style="431"/>
    <col min="13313" max="13313" width="22.7109375" style="431" customWidth="1"/>
    <col min="13314" max="13314" width="15.42578125" style="431" customWidth="1"/>
    <col min="13315" max="13315" width="7.28515625" style="431" customWidth="1"/>
    <col min="13316" max="13316" width="11.42578125" style="431"/>
    <col min="13317" max="13317" width="5.7109375" style="431" customWidth="1"/>
    <col min="13318" max="13318" width="0" style="431" hidden="1" customWidth="1"/>
    <col min="13319" max="13319" width="9.5703125" style="431" customWidth="1"/>
    <col min="13320" max="13320" width="14" style="431" customWidth="1"/>
    <col min="13321" max="13321" width="16.28515625" style="431" customWidth="1"/>
    <col min="13322" max="13322" width="15.85546875" style="431" customWidth="1"/>
    <col min="13323" max="13323" width="11.7109375" style="431" customWidth="1"/>
    <col min="13324" max="13324" width="8.28515625" style="431" customWidth="1"/>
    <col min="13325" max="13325" width="16.5703125" style="431" customWidth="1"/>
    <col min="13326" max="13568" width="11.42578125" style="431"/>
    <col min="13569" max="13569" width="22.7109375" style="431" customWidth="1"/>
    <col min="13570" max="13570" width="15.42578125" style="431" customWidth="1"/>
    <col min="13571" max="13571" width="7.28515625" style="431" customWidth="1"/>
    <col min="13572" max="13572" width="11.42578125" style="431"/>
    <col min="13573" max="13573" width="5.7109375" style="431" customWidth="1"/>
    <col min="13574" max="13574" width="0" style="431" hidden="1" customWidth="1"/>
    <col min="13575" max="13575" width="9.5703125" style="431" customWidth="1"/>
    <col min="13576" max="13576" width="14" style="431" customWidth="1"/>
    <col min="13577" max="13577" width="16.28515625" style="431" customWidth="1"/>
    <col min="13578" max="13578" width="15.85546875" style="431" customWidth="1"/>
    <col min="13579" max="13579" width="11.7109375" style="431" customWidth="1"/>
    <col min="13580" max="13580" width="8.28515625" style="431" customWidth="1"/>
    <col min="13581" max="13581" width="16.5703125" style="431" customWidth="1"/>
    <col min="13582" max="13824" width="11.42578125" style="431"/>
    <col min="13825" max="13825" width="22.7109375" style="431" customWidth="1"/>
    <col min="13826" max="13826" width="15.42578125" style="431" customWidth="1"/>
    <col min="13827" max="13827" width="7.28515625" style="431" customWidth="1"/>
    <col min="13828" max="13828" width="11.42578125" style="431"/>
    <col min="13829" max="13829" width="5.7109375" style="431" customWidth="1"/>
    <col min="13830" max="13830" width="0" style="431" hidden="1" customWidth="1"/>
    <col min="13831" max="13831" width="9.5703125" style="431" customWidth="1"/>
    <col min="13832" max="13832" width="14" style="431" customWidth="1"/>
    <col min="13833" max="13833" width="16.28515625" style="431" customWidth="1"/>
    <col min="13834" max="13834" width="15.85546875" style="431" customWidth="1"/>
    <col min="13835" max="13835" width="11.7109375" style="431" customWidth="1"/>
    <col min="13836" max="13836" width="8.28515625" style="431" customWidth="1"/>
    <col min="13837" max="13837" width="16.5703125" style="431" customWidth="1"/>
    <col min="13838" max="14080" width="11.42578125" style="431"/>
    <col min="14081" max="14081" width="22.7109375" style="431" customWidth="1"/>
    <col min="14082" max="14082" width="15.42578125" style="431" customWidth="1"/>
    <col min="14083" max="14083" width="7.28515625" style="431" customWidth="1"/>
    <col min="14084" max="14084" width="11.42578125" style="431"/>
    <col min="14085" max="14085" width="5.7109375" style="431" customWidth="1"/>
    <col min="14086" max="14086" width="0" style="431" hidden="1" customWidth="1"/>
    <col min="14087" max="14087" width="9.5703125" style="431" customWidth="1"/>
    <col min="14088" max="14088" width="14" style="431" customWidth="1"/>
    <col min="14089" max="14089" width="16.28515625" style="431" customWidth="1"/>
    <col min="14090" max="14090" width="15.85546875" style="431" customWidth="1"/>
    <col min="14091" max="14091" width="11.7109375" style="431" customWidth="1"/>
    <col min="14092" max="14092" width="8.28515625" style="431" customWidth="1"/>
    <col min="14093" max="14093" width="16.5703125" style="431" customWidth="1"/>
    <col min="14094" max="14336" width="11.42578125" style="431"/>
    <col min="14337" max="14337" width="22.7109375" style="431" customWidth="1"/>
    <col min="14338" max="14338" width="15.42578125" style="431" customWidth="1"/>
    <col min="14339" max="14339" width="7.28515625" style="431" customWidth="1"/>
    <col min="14340" max="14340" width="11.42578125" style="431"/>
    <col min="14341" max="14341" width="5.7109375" style="431" customWidth="1"/>
    <col min="14342" max="14342" width="0" style="431" hidden="1" customWidth="1"/>
    <col min="14343" max="14343" width="9.5703125" style="431" customWidth="1"/>
    <col min="14344" max="14344" width="14" style="431" customWidth="1"/>
    <col min="14345" max="14345" width="16.28515625" style="431" customWidth="1"/>
    <col min="14346" max="14346" width="15.85546875" style="431" customWidth="1"/>
    <col min="14347" max="14347" width="11.7109375" style="431" customWidth="1"/>
    <col min="14348" max="14348" width="8.28515625" style="431" customWidth="1"/>
    <col min="14349" max="14349" width="16.5703125" style="431" customWidth="1"/>
    <col min="14350" max="14592" width="11.42578125" style="431"/>
    <col min="14593" max="14593" width="22.7109375" style="431" customWidth="1"/>
    <col min="14594" max="14594" width="15.42578125" style="431" customWidth="1"/>
    <col min="14595" max="14595" width="7.28515625" style="431" customWidth="1"/>
    <col min="14596" max="14596" width="11.42578125" style="431"/>
    <col min="14597" max="14597" width="5.7109375" style="431" customWidth="1"/>
    <col min="14598" max="14598" width="0" style="431" hidden="1" customWidth="1"/>
    <col min="14599" max="14599" width="9.5703125" style="431" customWidth="1"/>
    <col min="14600" max="14600" width="14" style="431" customWidth="1"/>
    <col min="14601" max="14601" width="16.28515625" style="431" customWidth="1"/>
    <col min="14602" max="14602" width="15.85546875" style="431" customWidth="1"/>
    <col min="14603" max="14603" width="11.7109375" style="431" customWidth="1"/>
    <col min="14604" max="14604" width="8.28515625" style="431" customWidth="1"/>
    <col min="14605" max="14605" width="16.5703125" style="431" customWidth="1"/>
    <col min="14606" max="14848" width="11.42578125" style="431"/>
    <col min="14849" max="14849" width="22.7109375" style="431" customWidth="1"/>
    <col min="14850" max="14850" width="15.42578125" style="431" customWidth="1"/>
    <col min="14851" max="14851" width="7.28515625" style="431" customWidth="1"/>
    <col min="14852" max="14852" width="11.42578125" style="431"/>
    <col min="14853" max="14853" width="5.7109375" style="431" customWidth="1"/>
    <col min="14854" max="14854" width="0" style="431" hidden="1" customWidth="1"/>
    <col min="14855" max="14855" width="9.5703125" style="431" customWidth="1"/>
    <col min="14856" max="14856" width="14" style="431" customWidth="1"/>
    <col min="14857" max="14857" width="16.28515625" style="431" customWidth="1"/>
    <col min="14858" max="14858" width="15.85546875" style="431" customWidth="1"/>
    <col min="14859" max="14859" width="11.7109375" style="431" customWidth="1"/>
    <col min="14860" max="14860" width="8.28515625" style="431" customWidth="1"/>
    <col min="14861" max="14861" width="16.5703125" style="431" customWidth="1"/>
    <col min="14862" max="15104" width="11.42578125" style="431"/>
    <col min="15105" max="15105" width="22.7109375" style="431" customWidth="1"/>
    <col min="15106" max="15106" width="15.42578125" style="431" customWidth="1"/>
    <col min="15107" max="15107" width="7.28515625" style="431" customWidth="1"/>
    <col min="15108" max="15108" width="11.42578125" style="431"/>
    <col min="15109" max="15109" width="5.7109375" style="431" customWidth="1"/>
    <col min="15110" max="15110" width="0" style="431" hidden="1" customWidth="1"/>
    <col min="15111" max="15111" width="9.5703125" style="431" customWidth="1"/>
    <col min="15112" max="15112" width="14" style="431" customWidth="1"/>
    <col min="15113" max="15113" width="16.28515625" style="431" customWidth="1"/>
    <col min="15114" max="15114" width="15.85546875" style="431" customWidth="1"/>
    <col min="15115" max="15115" width="11.7109375" style="431" customWidth="1"/>
    <col min="15116" max="15116" width="8.28515625" style="431" customWidth="1"/>
    <col min="15117" max="15117" width="16.5703125" style="431" customWidth="1"/>
    <col min="15118" max="15360" width="11.42578125" style="431"/>
    <col min="15361" max="15361" width="22.7109375" style="431" customWidth="1"/>
    <col min="15362" max="15362" width="15.42578125" style="431" customWidth="1"/>
    <col min="15363" max="15363" width="7.28515625" style="431" customWidth="1"/>
    <col min="15364" max="15364" width="11.42578125" style="431"/>
    <col min="15365" max="15365" width="5.7109375" style="431" customWidth="1"/>
    <col min="15366" max="15366" width="0" style="431" hidden="1" customWidth="1"/>
    <col min="15367" max="15367" width="9.5703125" style="431" customWidth="1"/>
    <col min="15368" max="15368" width="14" style="431" customWidth="1"/>
    <col min="15369" max="15369" width="16.28515625" style="431" customWidth="1"/>
    <col min="15370" max="15370" width="15.85546875" style="431" customWidth="1"/>
    <col min="15371" max="15371" width="11.7109375" style="431" customWidth="1"/>
    <col min="15372" max="15372" width="8.28515625" style="431" customWidth="1"/>
    <col min="15373" max="15373" width="16.5703125" style="431" customWidth="1"/>
    <col min="15374" max="15616" width="11.42578125" style="431"/>
    <col min="15617" max="15617" width="22.7109375" style="431" customWidth="1"/>
    <col min="15618" max="15618" width="15.42578125" style="431" customWidth="1"/>
    <col min="15619" max="15619" width="7.28515625" style="431" customWidth="1"/>
    <col min="15620" max="15620" width="11.42578125" style="431"/>
    <col min="15621" max="15621" width="5.7109375" style="431" customWidth="1"/>
    <col min="15622" max="15622" width="0" style="431" hidden="1" customWidth="1"/>
    <col min="15623" max="15623" width="9.5703125" style="431" customWidth="1"/>
    <col min="15624" max="15624" width="14" style="431" customWidth="1"/>
    <col min="15625" max="15625" width="16.28515625" style="431" customWidth="1"/>
    <col min="15626" max="15626" width="15.85546875" style="431" customWidth="1"/>
    <col min="15627" max="15627" width="11.7109375" style="431" customWidth="1"/>
    <col min="15628" max="15628" width="8.28515625" style="431" customWidth="1"/>
    <col min="15629" max="15629" width="16.5703125" style="431" customWidth="1"/>
    <col min="15630" max="15872" width="11.42578125" style="431"/>
    <col min="15873" max="15873" width="22.7109375" style="431" customWidth="1"/>
    <col min="15874" max="15874" width="15.42578125" style="431" customWidth="1"/>
    <col min="15875" max="15875" width="7.28515625" style="431" customWidth="1"/>
    <col min="15876" max="15876" width="11.42578125" style="431"/>
    <col min="15877" max="15877" width="5.7109375" style="431" customWidth="1"/>
    <col min="15878" max="15878" width="0" style="431" hidden="1" customWidth="1"/>
    <col min="15879" max="15879" width="9.5703125" style="431" customWidth="1"/>
    <col min="15880" max="15880" width="14" style="431" customWidth="1"/>
    <col min="15881" max="15881" width="16.28515625" style="431" customWidth="1"/>
    <col min="15882" max="15882" width="15.85546875" style="431" customWidth="1"/>
    <col min="15883" max="15883" width="11.7109375" style="431" customWidth="1"/>
    <col min="15884" max="15884" width="8.28515625" style="431" customWidth="1"/>
    <col min="15885" max="15885" width="16.5703125" style="431" customWidth="1"/>
    <col min="15886" max="16128" width="11.42578125" style="431"/>
    <col min="16129" max="16129" width="22.7109375" style="431" customWidth="1"/>
    <col min="16130" max="16130" width="15.42578125" style="431" customWidth="1"/>
    <col min="16131" max="16131" width="7.28515625" style="431" customWidth="1"/>
    <col min="16132" max="16132" width="11.42578125" style="431"/>
    <col min="16133" max="16133" width="5.7109375" style="431" customWidth="1"/>
    <col min="16134" max="16134" width="0" style="431" hidden="1" customWidth="1"/>
    <col min="16135" max="16135" width="9.5703125" style="431" customWidth="1"/>
    <col min="16136" max="16136" width="14" style="431" customWidth="1"/>
    <col min="16137" max="16137" width="16.28515625" style="431" customWidth="1"/>
    <col min="16138" max="16138" width="15.85546875" style="431" customWidth="1"/>
    <col min="16139" max="16139" width="11.7109375" style="431" customWidth="1"/>
    <col min="16140" max="16140" width="8.28515625" style="431" customWidth="1"/>
    <col min="16141" max="16141" width="16.5703125" style="431" customWidth="1"/>
    <col min="16142" max="16384" width="11.42578125" style="431"/>
  </cols>
  <sheetData>
    <row r="1" spans="1:13">
      <c r="A1" s="629"/>
      <c r="B1" s="632"/>
      <c r="C1" s="633"/>
      <c r="D1" s="633"/>
      <c r="E1" s="633"/>
      <c r="F1" s="633"/>
      <c r="G1" s="633"/>
      <c r="H1" s="633"/>
      <c r="I1" s="634"/>
      <c r="J1" s="641" t="s">
        <v>2036</v>
      </c>
      <c r="K1" s="648" t="s">
        <v>2037</v>
      </c>
      <c r="L1" s="649"/>
      <c r="M1" s="650"/>
    </row>
    <row r="2" spans="1:13">
      <c r="A2" s="630"/>
      <c r="B2" s="654" t="s">
        <v>2038</v>
      </c>
      <c r="C2" s="655"/>
      <c r="D2" s="655"/>
      <c r="E2" s="655"/>
      <c r="F2" s="655"/>
      <c r="G2" s="655"/>
      <c r="H2" s="655"/>
      <c r="I2" s="656"/>
      <c r="J2" s="642"/>
      <c r="K2" s="651"/>
      <c r="L2" s="652"/>
      <c r="M2" s="653"/>
    </row>
    <row r="3" spans="1:13">
      <c r="A3" s="630"/>
      <c r="B3" s="635" t="s">
        <v>2039</v>
      </c>
      <c r="C3" s="636"/>
      <c r="D3" s="636"/>
      <c r="E3" s="636"/>
      <c r="F3" s="636"/>
      <c r="G3" s="636"/>
      <c r="H3" s="636"/>
      <c r="I3" s="637"/>
      <c r="J3" s="646" t="s">
        <v>2040</v>
      </c>
      <c r="K3" s="658">
        <v>1</v>
      </c>
      <c r="L3" s="659"/>
      <c r="M3" s="660"/>
    </row>
    <row r="4" spans="1:13">
      <c r="A4" s="630"/>
      <c r="B4" s="635" t="s">
        <v>2041</v>
      </c>
      <c r="C4" s="636"/>
      <c r="D4" s="636"/>
      <c r="E4" s="636"/>
      <c r="F4" s="636"/>
      <c r="G4" s="636"/>
      <c r="H4" s="636"/>
      <c r="I4" s="637"/>
      <c r="J4" s="657"/>
      <c r="K4" s="661"/>
      <c r="L4" s="662"/>
      <c r="M4" s="663"/>
    </row>
    <row r="5" spans="1:13">
      <c r="A5" s="630"/>
      <c r="B5" s="643" t="s">
        <v>2042</v>
      </c>
      <c r="C5" s="644"/>
      <c r="D5" s="644"/>
      <c r="E5" s="644"/>
      <c r="F5" s="644"/>
      <c r="G5" s="644"/>
      <c r="H5" s="644"/>
      <c r="I5" s="645"/>
      <c r="J5" s="646" t="s">
        <v>2043</v>
      </c>
      <c r="K5" s="664"/>
      <c r="L5" s="664" t="s">
        <v>2044</v>
      </c>
      <c r="M5" s="666"/>
    </row>
    <row r="6" spans="1:13" ht="13.5" customHeight="1" thickBot="1">
      <c r="A6" s="631"/>
      <c r="B6" s="638"/>
      <c r="C6" s="639"/>
      <c r="D6" s="639"/>
      <c r="E6" s="639"/>
      <c r="F6" s="639"/>
      <c r="G6" s="639"/>
      <c r="H6" s="639"/>
      <c r="I6" s="640"/>
      <c r="J6" s="647"/>
      <c r="K6" s="665"/>
      <c r="L6" s="665"/>
      <c r="M6" s="667"/>
    </row>
    <row r="7" spans="1:13" s="436" customFormat="1" ht="9" thickBot="1">
      <c r="A7" s="432"/>
      <c r="B7" s="433"/>
      <c r="C7" s="433"/>
      <c r="D7" s="433"/>
      <c r="E7" s="433"/>
      <c r="F7" s="433"/>
      <c r="G7" s="433"/>
      <c r="H7" s="433"/>
      <c r="I7" s="433"/>
      <c r="J7" s="433"/>
      <c r="K7" s="434"/>
      <c r="L7" s="434"/>
      <c r="M7" s="435"/>
    </row>
    <row r="8" spans="1:13" ht="21.95" customHeight="1">
      <c r="A8" s="437"/>
      <c r="B8" s="438"/>
      <c r="C8" s="438"/>
      <c r="D8" s="438"/>
      <c r="E8" s="438"/>
      <c r="F8" s="438"/>
      <c r="G8" s="439"/>
      <c r="H8" s="438"/>
      <c r="I8" s="438"/>
      <c r="J8" s="440" t="s">
        <v>2045</v>
      </c>
      <c r="K8" s="441"/>
      <c r="L8" s="441"/>
      <c r="M8" s="442"/>
    </row>
    <row r="9" spans="1:13" s="449" customFormat="1" ht="11.25">
      <c r="A9" s="443"/>
      <c r="B9" s="444"/>
      <c r="C9" s="444"/>
      <c r="D9" s="444"/>
      <c r="E9" s="444"/>
      <c r="F9" s="444"/>
      <c r="G9" s="445"/>
      <c r="H9" s="444"/>
      <c r="I9" s="444"/>
      <c r="J9" s="446"/>
      <c r="K9" s="447" t="s">
        <v>2046</v>
      </c>
      <c r="L9" s="447" t="s">
        <v>2047</v>
      </c>
      <c r="M9" s="448" t="s">
        <v>2048</v>
      </c>
    </row>
    <row r="10" spans="1:13" ht="27.75" customHeight="1">
      <c r="A10" s="626" t="s">
        <v>2049</v>
      </c>
      <c r="B10" s="627"/>
      <c r="C10" s="627"/>
      <c r="D10" s="627"/>
      <c r="E10" s="450" t="s">
        <v>2050</v>
      </c>
      <c r="F10" s="451"/>
      <c r="H10" s="628" t="s">
        <v>2051</v>
      </c>
      <c r="I10" s="628"/>
      <c r="J10" s="452" t="s">
        <v>2050</v>
      </c>
      <c r="K10" s="453"/>
      <c r="L10" s="453"/>
      <c r="M10" s="454"/>
    </row>
    <row r="11" spans="1:13" ht="24" customHeight="1">
      <c r="A11" s="455" t="s">
        <v>2052</v>
      </c>
      <c r="B11" s="456"/>
      <c r="C11" s="625"/>
      <c r="D11" s="625"/>
      <c r="E11" s="457"/>
      <c r="F11" s="457"/>
      <c r="G11" s="458"/>
      <c r="I11" s="459" t="s">
        <v>2053</v>
      </c>
      <c r="J11" s="456"/>
      <c r="K11" s="460"/>
      <c r="L11" s="460"/>
      <c r="M11" s="461"/>
    </row>
    <row r="12" spans="1:13" ht="13.5" thickBot="1">
      <c r="A12" s="462"/>
      <c r="B12" s="463"/>
      <c r="C12" s="464"/>
      <c r="D12" s="464"/>
      <c r="E12" s="464"/>
      <c r="F12" s="464"/>
      <c r="G12" s="463"/>
      <c r="H12" s="464"/>
      <c r="I12" s="463"/>
      <c r="J12" s="464"/>
      <c r="K12" s="668"/>
      <c r="L12" s="668"/>
      <c r="M12" s="669"/>
    </row>
    <row r="13" spans="1:13">
      <c r="A13" s="465"/>
      <c r="B13" s="466"/>
      <c r="C13" s="466"/>
      <c r="D13" s="466"/>
      <c r="E13" s="466"/>
      <c r="F13" s="466"/>
      <c r="G13" s="466"/>
      <c r="H13" s="466"/>
      <c r="I13" s="466"/>
      <c r="J13" s="466"/>
      <c r="K13" s="466"/>
      <c r="L13" s="466"/>
      <c r="M13" s="467"/>
    </row>
    <row r="14" spans="1:13">
      <c r="A14" s="468" t="s">
        <v>2054</v>
      </c>
      <c r="B14" s="469"/>
      <c r="C14" s="470" t="s">
        <v>2044</v>
      </c>
      <c r="D14" s="471"/>
      <c r="G14" s="472"/>
      <c r="H14" s="472"/>
      <c r="I14" s="472"/>
      <c r="J14" s="472"/>
      <c r="K14" s="472"/>
      <c r="L14" s="472"/>
      <c r="M14" s="473"/>
    </row>
    <row r="15" spans="1:13" ht="19.5" customHeight="1">
      <c r="A15" s="474" t="s">
        <v>2055</v>
      </c>
      <c r="B15" s="475"/>
      <c r="C15" s="476"/>
      <c r="D15" s="476"/>
      <c r="E15" s="476"/>
      <c r="F15" s="476"/>
      <c r="G15" s="476"/>
      <c r="H15" s="476"/>
      <c r="I15" s="476"/>
      <c r="J15" s="476"/>
      <c r="K15" s="476"/>
      <c r="L15" s="476"/>
      <c r="M15" s="473"/>
    </row>
    <row r="16" spans="1:13" ht="18" customHeight="1">
      <c r="A16" s="474"/>
      <c r="B16" s="477"/>
      <c r="C16" s="478"/>
      <c r="D16" s="476"/>
      <c r="E16" s="476"/>
      <c r="F16" s="476"/>
      <c r="G16" s="476"/>
      <c r="H16" s="476"/>
      <c r="I16" s="476"/>
      <c r="J16" s="476"/>
      <c r="K16" s="476"/>
      <c r="L16" s="476"/>
      <c r="M16" s="473"/>
    </row>
    <row r="17" spans="1:13" ht="6" customHeight="1">
      <c r="A17" s="474"/>
      <c r="B17" s="479"/>
      <c r="C17" s="480"/>
      <c r="D17" s="480"/>
      <c r="E17" s="480"/>
      <c r="F17" s="480"/>
      <c r="G17" s="480"/>
      <c r="H17" s="480"/>
      <c r="I17" s="480"/>
      <c r="J17" s="480"/>
      <c r="K17" s="480"/>
      <c r="L17" s="480"/>
      <c r="M17" s="481"/>
    </row>
    <row r="18" spans="1:13" ht="18" customHeight="1">
      <c r="A18" s="474" t="s">
        <v>2056</v>
      </c>
      <c r="B18" s="477"/>
      <c r="C18" s="476"/>
      <c r="D18" s="476"/>
      <c r="E18" s="476"/>
      <c r="F18" s="476"/>
      <c r="G18" s="476"/>
      <c r="H18" s="482"/>
      <c r="I18" s="470" t="s">
        <v>2057</v>
      </c>
      <c r="J18" s="476"/>
      <c r="K18" s="476"/>
      <c r="L18" s="476"/>
      <c r="M18" s="483"/>
    </row>
    <row r="19" spans="1:13" ht="4.5" customHeight="1">
      <c r="A19" s="474"/>
      <c r="B19" s="479"/>
      <c r="C19" s="480"/>
      <c r="D19" s="480"/>
      <c r="E19" s="480"/>
      <c r="F19" s="480"/>
      <c r="G19" s="480"/>
      <c r="H19" s="480"/>
      <c r="I19" s="480"/>
      <c r="J19" s="480"/>
      <c r="K19" s="480"/>
      <c r="L19" s="480"/>
      <c r="M19" s="481"/>
    </row>
    <row r="20" spans="1:13" ht="18.75" customHeight="1">
      <c r="A20" s="474" t="s">
        <v>2058</v>
      </c>
      <c r="B20" s="477"/>
      <c r="C20" s="460"/>
      <c r="D20" s="460"/>
      <c r="E20" s="460"/>
      <c r="F20" s="460"/>
      <c r="G20" s="460"/>
      <c r="H20" s="460"/>
      <c r="I20" s="460"/>
      <c r="J20" s="460"/>
      <c r="K20" s="460"/>
      <c r="L20" s="460"/>
      <c r="M20" s="484"/>
    </row>
    <row r="21" spans="1:13" ht="3.75" customHeight="1">
      <c r="A21" s="474"/>
      <c r="B21" s="479"/>
      <c r="C21" s="457"/>
      <c r="D21" s="457"/>
      <c r="E21" s="457"/>
      <c r="F21" s="457"/>
      <c r="G21" s="457"/>
      <c r="H21" s="457"/>
      <c r="I21" s="457"/>
      <c r="J21" s="457"/>
      <c r="K21" s="457"/>
      <c r="L21" s="457"/>
      <c r="M21" s="461"/>
    </row>
    <row r="22" spans="1:13" ht="18" customHeight="1">
      <c r="A22" s="474" t="s">
        <v>2059</v>
      </c>
      <c r="B22" s="477"/>
      <c r="C22" s="460"/>
      <c r="D22" s="460"/>
      <c r="E22" s="460"/>
      <c r="F22" s="460"/>
      <c r="G22" s="460"/>
      <c r="H22" s="460"/>
      <c r="I22" s="460"/>
      <c r="J22" s="485" t="s">
        <v>2060</v>
      </c>
      <c r="K22" s="486"/>
      <c r="L22" s="485" t="s">
        <v>2044</v>
      </c>
      <c r="M22" s="487"/>
    </row>
    <row r="23" spans="1:13" ht="3.75" customHeight="1">
      <c r="A23" s="474"/>
      <c r="B23" s="479"/>
      <c r="C23" s="457"/>
      <c r="D23" s="457"/>
      <c r="E23" s="457"/>
      <c r="F23" s="457"/>
      <c r="G23" s="457"/>
      <c r="H23" s="457"/>
      <c r="I23" s="457"/>
      <c r="J23" s="457"/>
      <c r="K23" s="457"/>
      <c r="L23" s="457"/>
      <c r="M23" s="461"/>
    </row>
    <row r="24" spans="1:13" ht="19.5" customHeight="1">
      <c r="A24" s="474" t="s">
        <v>2061</v>
      </c>
      <c r="B24" s="479"/>
      <c r="C24" s="457"/>
      <c r="D24" s="457"/>
      <c r="E24" s="488"/>
      <c r="F24" s="488"/>
      <c r="G24" s="482"/>
      <c r="H24" s="460"/>
      <c r="I24" s="460"/>
      <c r="K24" s="457"/>
      <c r="L24" s="457"/>
      <c r="M24" s="461"/>
    </row>
    <row r="25" spans="1:13" s="492" customFormat="1" ht="11.25">
      <c r="A25" s="489"/>
      <c r="B25" s="490"/>
      <c r="C25" s="491"/>
      <c r="D25" s="491"/>
      <c r="E25" s="670" t="s">
        <v>2046</v>
      </c>
      <c r="F25" s="670"/>
      <c r="G25" s="670"/>
      <c r="H25" s="491" t="s">
        <v>2047</v>
      </c>
      <c r="I25" s="491" t="s">
        <v>2048</v>
      </c>
      <c r="K25" s="491"/>
      <c r="L25" s="491"/>
      <c r="M25" s="493"/>
    </row>
    <row r="26" spans="1:13" ht="12.75" customHeight="1">
      <c r="A26" s="494"/>
      <c r="B26" s="472"/>
      <c r="C26" s="472"/>
      <c r="D26" s="472"/>
      <c r="E26" s="472"/>
      <c r="F26" s="472"/>
      <c r="G26" s="472"/>
      <c r="H26" s="472"/>
      <c r="I26" s="472"/>
      <c r="J26" s="472"/>
      <c r="K26" s="472"/>
      <c r="L26" s="472"/>
      <c r="M26" s="473"/>
    </row>
    <row r="27" spans="1:13" ht="15">
      <c r="A27" s="671" t="s">
        <v>2062</v>
      </c>
      <c r="B27" s="672"/>
      <c r="C27" s="672"/>
      <c r="D27" s="672"/>
      <c r="E27" s="672"/>
      <c r="F27" s="672"/>
      <c r="G27" s="672"/>
      <c r="H27" s="672"/>
      <c r="I27" s="672"/>
      <c r="J27" s="672"/>
      <c r="K27" s="672"/>
      <c r="L27" s="672"/>
      <c r="M27" s="673"/>
    </row>
    <row r="28" spans="1:13" ht="13.5" thickBot="1">
      <c r="A28" s="495"/>
      <c r="B28" s="496"/>
      <c r="C28" s="496"/>
      <c r="D28" s="496"/>
      <c r="E28" s="496"/>
      <c r="F28" s="496"/>
      <c r="G28" s="496"/>
      <c r="H28" s="496"/>
      <c r="I28" s="496"/>
      <c r="J28" s="496"/>
      <c r="K28" s="496"/>
      <c r="L28" s="496"/>
      <c r="M28" s="497"/>
    </row>
    <row r="29" spans="1:13" ht="25.5">
      <c r="A29" s="498" t="s">
        <v>1</v>
      </c>
      <c r="B29" s="674" t="s">
        <v>2063</v>
      </c>
      <c r="C29" s="675"/>
      <c r="D29" s="675"/>
      <c r="E29" s="675"/>
      <c r="F29" s="675"/>
      <c r="G29" s="675"/>
      <c r="H29" s="675"/>
      <c r="I29" s="676"/>
      <c r="J29" s="499" t="s">
        <v>2064</v>
      </c>
      <c r="K29" s="677" t="s">
        <v>2065</v>
      </c>
      <c r="L29" s="678"/>
      <c r="M29" s="498" t="s">
        <v>2066</v>
      </c>
    </row>
    <row r="30" spans="1:13" ht="13.5" thickBot="1">
      <c r="A30" s="500"/>
      <c r="B30" s="501"/>
      <c r="C30" s="502"/>
      <c r="D30" s="502"/>
      <c r="E30" s="502"/>
      <c r="F30" s="502"/>
      <c r="G30" s="502"/>
      <c r="H30" s="502"/>
      <c r="I30" s="502"/>
      <c r="J30" s="503"/>
      <c r="K30" s="679"/>
      <c r="L30" s="680"/>
      <c r="M30" s="500"/>
    </row>
    <row r="31" spans="1:13">
      <c r="A31" s="495"/>
      <c r="B31" s="496"/>
      <c r="C31" s="496"/>
      <c r="D31" s="496"/>
      <c r="E31" s="496"/>
      <c r="F31" s="496"/>
      <c r="G31" s="496"/>
      <c r="H31" s="496"/>
      <c r="I31" s="496"/>
      <c r="J31" s="496"/>
      <c r="K31" s="496"/>
      <c r="L31" s="496"/>
      <c r="M31" s="497"/>
    </row>
    <row r="32" spans="1:13">
      <c r="A32" s="504" t="s">
        <v>2067</v>
      </c>
      <c r="B32" s="505"/>
      <c r="C32" s="505"/>
      <c r="D32" s="505"/>
      <c r="E32" s="505"/>
      <c r="F32" s="505"/>
      <c r="G32" s="505"/>
      <c r="H32" s="505"/>
      <c r="I32" s="505"/>
      <c r="J32" s="505"/>
      <c r="K32" s="505"/>
      <c r="L32" s="505"/>
      <c r="M32" s="506"/>
    </row>
    <row r="33" spans="1:13" ht="3.75" customHeight="1" thickBot="1">
      <c r="A33" s="507"/>
      <c r="B33" s="496"/>
      <c r="C33" s="496"/>
      <c r="D33" s="496"/>
      <c r="E33" s="496"/>
      <c r="F33" s="496"/>
      <c r="G33" s="496"/>
      <c r="H33" s="508"/>
      <c r="I33" s="508"/>
      <c r="J33" s="496"/>
      <c r="K33" s="496"/>
      <c r="L33" s="496"/>
      <c r="M33" s="497"/>
    </row>
    <row r="34" spans="1:13" s="511" customFormat="1" ht="12">
      <c r="A34" s="681" t="s">
        <v>2063</v>
      </c>
      <c r="B34" s="682"/>
      <c r="C34" s="682"/>
      <c r="D34" s="682"/>
      <c r="E34" s="682"/>
      <c r="F34" s="682"/>
      <c r="G34" s="683"/>
      <c r="H34" s="684" t="s">
        <v>2068</v>
      </c>
      <c r="I34" s="685"/>
      <c r="J34" s="509" t="s">
        <v>2069</v>
      </c>
      <c r="K34" s="686" t="s">
        <v>2070</v>
      </c>
      <c r="L34" s="683"/>
      <c r="M34" s="510" t="s">
        <v>2071</v>
      </c>
    </row>
    <row r="35" spans="1:13" s="511" customFormat="1" ht="12">
      <c r="A35" s="687"/>
      <c r="B35" s="688"/>
      <c r="C35" s="688"/>
      <c r="D35" s="688"/>
      <c r="E35" s="688"/>
      <c r="F35" s="688"/>
      <c r="G35" s="689"/>
      <c r="H35" s="690"/>
      <c r="I35" s="691"/>
      <c r="J35" s="512"/>
      <c r="K35" s="692"/>
      <c r="L35" s="689"/>
      <c r="M35" s="513"/>
    </row>
    <row r="36" spans="1:13" s="511" customFormat="1" thickBot="1">
      <c r="A36" s="693"/>
      <c r="B36" s="694"/>
      <c r="C36" s="694"/>
      <c r="D36" s="694"/>
      <c r="E36" s="694"/>
      <c r="F36" s="694"/>
      <c r="G36" s="695"/>
      <c r="H36" s="696"/>
      <c r="I36" s="697"/>
      <c r="J36" s="514"/>
      <c r="K36" s="698"/>
      <c r="L36" s="695"/>
      <c r="M36" s="515"/>
    </row>
    <row r="37" spans="1:13" s="511" customFormat="1" thickBot="1">
      <c r="A37" s="699" t="s">
        <v>2072</v>
      </c>
      <c r="B37" s="700"/>
      <c r="C37" s="700"/>
      <c r="D37" s="700"/>
      <c r="E37" s="700"/>
      <c r="F37" s="700"/>
      <c r="G37" s="700"/>
      <c r="H37" s="700"/>
      <c r="I37" s="700"/>
      <c r="J37" s="700"/>
      <c r="K37" s="700"/>
      <c r="L37" s="701"/>
      <c r="M37" s="516">
        <v>0</v>
      </c>
    </row>
    <row r="38" spans="1:13" s="511" customFormat="1" ht="12">
      <c r="A38" s="517"/>
      <c r="B38" s="518"/>
      <c r="C38" s="518"/>
      <c r="D38" s="518"/>
      <c r="E38" s="518"/>
      <c r="F38" s="518"/>
      <c r="G38" s="518"/>
      <c r="H38" s="518"/>
      <c r="I38" s="518"/>
      <c r="J38" s="518"/>
      <c r="K38" s="518"/>
      <c r="L38" s="518"/>
      <c r="M38" s="519"/>
    </row>
    <row r="39" spans="1:13">
      <c r="A39" s="520" t="s">
        <v>2073</v>
      </c>
      <c r="B39" s="521"/>
      <c r="C39" s="521"/>
      <c r="D39" s="521"/>
      <c r="E39" s="521"/>
      <c r="F39" s="521"/>
      <c r="G39" s="521"/>
      <c r="H39" s="521"/>
      <c r="I39" s="521"/>
      <c r="J39" s="521"/>
      <c r="K39" s="521"/>
      <c r="L39" s="521"/>
      <c r="M39" s="522"/>
    </row>
    <row r="40" spans="1:13" s="511" customFormat="1" ht="3.75" customHeight="1" thickBot="1">
      <c r="A40" s="523"/>
      <c r="B40" s="524"/>
      <c r="C40" s="524"/>
      <c r="D40" s="524"/>
      <c r="E40" s="524"/>
      <c r="F40" s="524"/>
      <c r="G40" s="524"/>
      <c r="H40" s="524"/>
      <c r="I40" s="518"/>
      <c r="J40" s="518"/>
      <c r="K40" s="518"/>
      <c r="L40" s="518"/>
      <c r="M40" s="519"/>
    </row>
    <row r="41" spans="1:13" s="511" customFormat="1" ht="12">
      <c r="A41" s="681" t="s">
        <v>2063</v>
      </c>
      <c r="B41" s="682"/>
      <c r="C41" s="682"/>
      <c r="D41" s="682"/>
      <c r="E41" s="682"/>
      <c r="F41" s="682"/>
      <c r="G41" s="682"/>
      <c r="H41" s="683"/>
      <c r="I41" s="525" t="s">
        <v>2065</v>
      </c>
      <c r="J41" s="509" t="s">
        <v>2066</v>
      </c>
      <c r="K41" s="686" t="s">
        <v>2074</v>
      </c>
      <c r="L41" s="683"/>
      <c r="M41" s="510" t="s">
        <v>2071</v>
      </c>
    </row>
    <row r="42" spans="1:13" s="511" customFormat="1" ht="12">
      <c r="A42" s="702"/>
      <c r="B42" s="703"/>
      <c r="C42" s="703"/>
      <c r="D42" s="703"/>
      <c r="E42" s="703"/>
      <c r="F42" s="703"/>
      <c r="G42" s="703"/>
      <c r="H42" s="691"/>
      <c r="I42" s="526"/>
      <c r="J42" s="512"/>
      <c r="K42" s="692"/>
      <c r="L42" s="689"/>
      <c r="M42" s="513"/>
    </row>
    <row r="43" spans="1:13" s="511" customFormat="1" thickBot="1">
      <c r="A43" s="704"/>
      <c r="B43" s="705"/>
      <c r="C43" s="705"/>
      <c r="D43" s="705"/>
      <c r="E43" s="705"/>
      <c r="F43" s="705"/>
      <c r="G43" s="705"/>
      <c r="H43" s="697"/>
      <c r="I43" s="527"/>
      <c r="J43" s="528"/>
      <c r="K43" s="698"/>
      <c r="L43" s="695"/>
      <c r="M43" s="529"/>
    </row>
    <row r="44" spans="1:13" s="511" customFormat="1" thickBot="1">
      <c r="A44" s="699" t="s">
        <v>2072</v>
      </c>
      <c r="B44" s="700"/>
      <c r="C44" s="700"/>
      <c r="D44" s="700"/>
      <c r="E44" s="700"/>
      <c r="F44" s="700"/>
      <c r="G44" s="700"/>
      <c r="H44" s="700"/>
      <c r="I44" s="700"/>
      <c r="J44" s="700"/>
      <c r="K44" s="700"/>
      <c r="L44" s="701"/>
      <c r="M44" s="516">
        <v>0</v>
      </c>
    </row>
    <row r="45" spans="1:13" s="511" customFormat="1" ht="12">
      <c r="A45" s="530"/>
      <c r="B45" s="518"/>
      <c r="C45" s="518"/>
      <c r="D45" s="518"/>
      <c r="E45" s="518"/>
      <c r="F45" s="518"/>
      <c r="G45" s="518"/>
      <c r="H45" s="518"/>
      <c r="I45" s="518"/>
      <c r="J45" s="518"/>
      <c r="K45" s="518"/>
      <c r="L45" s="518"/>
      <c r="M45" s="519"/>
    </row>
    <row r="46" spans="1:13" s="511" customFormat="1">
      <c r="A46" s="520" t="s">
        <v>2075</v>
      </c>
      <c r="B46" s="526"/>
      <c r="C46" s="526"/>
      <c r="D46" s="526"/>
      <c r="E46" s="526"/>
      <c r="F46" s="526"/>
      <c r="G46" s="526"/>
      <c r="H46" s="526"/>
      <c r="I46" s="526"/>
      <c r="J46" s="526"/>
      <c r="K46" s="526"/>
      <c r="L46" s="526"/>
      <c r="M46" s="531"/>
    </row>
    <row r="47" spans="1:13" s="511" customFormat="1" ht="3.75" customHeight="1" thickBot="1">
      <c r="A47" s="530"/>
      <c r="B47" s="518"/>
      <c r="C47" s="518"/>
      <c r="D47" s="518"/>
      <c r="E47" s="518"/>
      <c r="F47" s="518"/>
      <c r="G47" s="518"/>
      <c r="H47" s="518"/>
      <c r="I47" s="518"/>
      <c r="J47" s="518"/>
      <c r="K47" s="518"/>
      <c r="L47" s="518"/>
      <c r="M47" s="519"/>
    </row>
    <row r="48" spans="1:13" s="511" customFormat="1" ht="36" customHeight="1">
      <c r="A48" s="706" t="s">
        <v>2076</v>
      </c>
      <c r="B48" s="707"/>
      <c r="C48" s="707"/>
      <c r="D48" s="707"/>
      <c r="E48" s="708"/>
      <c r="F48" s="532"/>
      <c r="G48" s="533" t="s">
        <v>2065</v>
      </c>
      <c r="H48" s="534" t="s">
        <v>2077</v>
      </c>
      <c r="I48" s="535" t="s">
        <v>2078</v>
      </c>
      <c r="J48" s="534" t="s">
        <v>2079</v>
      </c>
      <c r="K48" s="709" t="s">
        <v>2080</v>
      </c>
      <c r="L48" s="708"/>
      <c r="M48" s="536" t="s">
        <v>2071</v>
      </c>
    </row>
    <row r="49" spans="1:13" s="511" customFormat="1" ht="12">
      <c r="A49" s="537"/>
      <c r="B49" s="526"/>
      <c r="C49" s="526"/>
      <c r="D49" s="526"/>
      <c r="E49" s="526"/>
      <c r="F49" s="526"/>
      <c r="G49" s="512"/>
      <c r="H49" s="512"/>
      <c r="I49" s="526"/>
      <c r="J49" s="512"/>
      <c r="K49" s="692"/>
      <c r="L49" s="689"/>
      <c r="M49" s="513"/>
    </row>
    <row r="50" spans="1:13" s="511" customFormat="1" thickBot="1">
      <c r="A50" s="538"/>
      <c r="B50" s="539"/>
      <c r="C50" s="539"/>
      <c r="D50" s="539"/>
      <c r="E50" s="539"/>
      <c r="F50" s="539"/>
      <c r="G50" s="528"/>
      <c r="H50" s="514"/>
      <c r="I50" s="524"/>
      <c r="J50" s="514"/>
      <c r="K50" s="698"/>
      <c r="L50" s="695"/>
      <c r="M50" s="515"/>
    </row>
    <row r="51" spans="1:13" s="511" customFormat="1" thickBot="1">
      <c r="A51" s="710" t="s">
        <v>2072</v>
      </c>
      <c r="B51" s="711"/>
      <c r="C51" s="711"/>
      <c r="D51" s="711"/>
      <c r="E51" s="711"/>
      <c r="F51" s="711"/>
      <c r="G51" s="711"/>
      <c r="H51" s="711"/>
      <c r="I51" s="711"/>
      <c r="J51" s="711"/>
      <c r="K51" s="711"/>
      <c r="L51" s="712"/>
      <c r="M51" s="540">
        <v>0</v>
      </c>
    </row>
    <row r="52" spans="1:13" s="511" customFormat="1" ht="12">
      <c r="A52" s="530"/>
      <c r="B52" s="518"/>
      <c r="C52" s="518"/>
      <c r="D52" s="518"/>
      <c r="E52" s="518"/>
      <c r="F52" s="518"/>
      <c r="G52" s="518"/>
      <c r="H52" s="518"/>
      <c r="I52" s="518"/>
      <c r="J52" s="518"/>
      <c r="K52" s="518"/>
      <c r="L52" s="518"/>
      <c r="M52" s="519"/>
    </row>
    <row r="53" spans="1:13">
      <c r="A53" s="520" t="s">
        <v>2081</v>
      </c>
      <c r="B53" s="521"/>
      <c r="C53" s="521"/>
      <c r="D53" s="521"/>
      <c r="E53" s="521"/>
      <c r="F53" s="521"/>
      <c r="G53" s="521"/>
      <c r="H53" s="521"/>
      <c r="I53" s="521"/>
      <c r="J53" s="521"/>
      <c r="K53" s="521"/>
      <c r="L53" s="521"/>
      <c r="M53" s="522"/>
    </row>
    <row r="54" spans="1:13" s="511" customFormat="1" ht="3.75" customHeight="1" thickBot="1">
      <c r="A54" s="530"/>
      <c r="B54" s="518"/>
      <c r="C54" s="518"/>
      <c r="D54" s="518"/>
      <c r="E54" s="518"/>
      <c r="F54" s="518"/>
      <c r="G54" s="518"/>
      <c r="H54" s="518"/>
      <c r="I54" s="518"/>
      <c r="J54" s="518"/>
      <c r="K54" s="518"/>
      <c r="L54" s="518"/>
      <c r="M54" s="519"/>
    </row>
    <row r="55" spans="1:13" s="511" customFormat="1" ht="25.5" customHeight="1">
      <c r="A55" s="706" t="s">
        <v>2063</v>
      </c>
      <c r="B55" s="707"/>
      <c r="C55" s="707"/>
      <c r="D55" s="707"/>
      <c r="E55" s="707"/>
      <c r="F55" s="707"/>
      <c r="G55" s="708"/>
      <c r="H55" s="533" t="s">
        <v>2082</v>
      </c>
      <c r="I55" s="535" t="s">
        <v>2083</v>
      </c>
      <c r="J55" s="534" t="s">
        <v>2084</v>
      </c>
      <c r="K55" s="713" t="s">
        <v>2070</v>
      </c>
      <c r="L55" s="714"/>
      <c r="M55" s="541" t="s">
        <v>2071</v>
      </c>
    </row>
    <row r="56" spans="1:13" s="511" customFormat="1" ht="12">
      <c r="A56" s="702"/>
      <c r="B56" s="703"/>
      <c r="C56" s="703"/>
      <c r="D56" s="703"/>
      <c r="E56" s="703"/>
      <c r="F56" s="703"/>
      <c r="G56" s="703"/>
      <c r="H56" s="512"/>
      <c r="I56" s="526"/>
      <c r="J56" s="512"/>
      <c r="K56" s="692"/>
      <c r="L56" s="689"/>
      <c r="M56" s="513"/>
    </row>
    <row r="57" spans="1:13" s="511" customFormat="1" thickBot="1">
      <c r="A57" s="704"/>
      <c r="B57" s="705"/>
      <c r="C57" s="705"/>
      <c r="D57" s="705"/>
      <c r="E57" s="705"/>
      <c r="F57" s="705"/>
      <c r="G57" s="705"/>
      <c r="H57" s="514"/>
      <c r="I57" s="524"/>
      <c r="J57" s="514"/>
      <c r="K57" s="698"/>
      <c r="L57" s="695"/>
      <c r="M57" s="515"/>
    </row>
    <row r="58" spans="1:13" s="511" customFormat="1" thickBot="1">
      <c r="A58" s="699" t="s">
        <v>2072</v>
      </c>
      <c r="B58" s="700"/>
      <c r="C58" s="700"/>
      <c r="D58" s="700"/>
      <c r="E58" s="700"/>
      <c r="F58" s="700"/>
      <c r="G58" s="700"/>
      <c r="H58" s="700"/>
      <c r="I58" s="700"/>
      <c r="J58" s="700"/>
      <c r="K58" s="700"/>
      <c r="L58" s="701"/>
      <c r="M58" s="516">
        <v>0</v>
      </c>
    </row>
    <row r="59" spans="1:13" s="511" customFormat="1" ht="8.25" customHeight="1" thickBot="1">
      <c r="A59" s="530"/>
      <c r="B59" s="518"/>
      <c r="C59" s="518"/>
      <c r="D59" s="518"/>
      <c r="E59" s="518"/>
      <c r="F59" s="518"/>
      <c r="G59" s="518"/>
      <c r="H59" s="518"/>
      <c r="I59" s="518"/>
      <c r="J59" s="518"/>
      <c r="K59" s="518"/>
      <c r="L59" s="518"/>
      <c r="M59" s="519"/>
    </row>
    <row r="60" spans="1:13" s="511" customFormat="1" thickBot="1">
      <c r="A60" s="699" t="s">
        <v>2085</v>
      </c>
      <c r="B60" s="700"/>
      <c r="C60" s="700"/>
      <c r="D60" s="700"/>
      <c r="E60" s="700"/>
      <c r="F60" s="700"/>
      <c r="G60" s="700"/>
      <c r="H60" s="700"/>
      <c r="I60" s="700"/>
      <c r="J60" s="700"/>
      <c r="K60" s="700"/>
      <c r="L60" s="701"/>
      <c r="M60" s="516">
        <v>0</v>
      </c>
    </row>
    <row r="61" spans="1:13" s="511" customFormat="1" ht="9" customHeight="1">
      <c r="A61" s="530"/>
      <c r="B61" s="518"/>
      <c r="C61" s="518"/>
      <c r="D61" s="518"/>
      <c r="E61" s="518"/>
      <c r="F61" s="518"/>
      <c r="G61" s="518"/>
      <c r="H61" s="518"/>
      <c r="I61" s="518"/>
      <c r="J61" s="518"/>
      <c r="K61" s="518"/>
      <c r="L61" s="518"/>
      <c r="M61" s="519"/>
    </row>
    <row r="62" spans="1:13">
      <c r="A62" s="520" t="s">
        <v>2086</v>
      </c>
      <c r="B62" s="521"/>
      <c r="C62" s="521"/>
      <c r="D62" s="521"/>
      <c r="E62" s="521"/>
      <c r="F62" s="521"/>
      <c r="G62" s="521"/>
      <c r="H62" s="521"/>
      <c r="I62" s="521"/>
      <c r="J62" s="521"/>
      <c r="K62" s="521"/>
      <c r="L62" s="521"/>
      <c r="M62" s="522"/>
    </row>
    <row r="63" spans="1:13" s="511" customFormat="1" ht="3.75" customHeight="1" thickBot="1">
      <c r="A63" s="530"/>
      <c r="B63" s="518"/>
      <c r="C63" s="518"/>
      <c r="D63" s="518"/>
      <c r="E63" s="518"/>
      <c r="F63" s="518"/>
      <c r="G63" s="518"/>
      <c r="H63" s="518"/>
      <c r="I63" s="518"/>
      <c r="J63" s="518"/>
      <c r="K63" s="518"/>
      <c r="L63" s="518"/>
      <c r="M63" s="519"/>
    </row>
    <row r="64" spans="1:13" s="511" customFormat="1" ht="12">
      <c r="A64" s="681" t="s">
        <v>2063</v>
      </c>
      <c r="B64" s="682"/>
      <c r="C64" s="682"/>
      <c r="D64" s="682"/>
      <c r="E64" s="682"/>
      <c r="F64" s="682"/>
      <c r="G64" s="682"/>
      <c r="H64" s="542"/>
      <c r="I64" s="543"/>
      <c r="J64" s="544" t="s">
        <v>2087</v>
      </c>
      <c r="K64" s="715" t="s">
        <v>2088</v>
      </c>
      <c r="L64" s="716"/>
      <c r="M64" s="545"/>
    </row>
    <row r="65" spans="1:13" s="511" customFormat="1" ht="12">
      <c r="A65" s="702" t="s">
        <v>2089</v>
      </c>
      <c r="B65" s="703"/>
      <c r="C65" s="703"/>
      <c r="D65" s="703"/>
      <c r="E65" s="703"/>
      <c r="F65" s="703"/>
      <c r="G65" s="703"/>
      <c r="H65" s="546"/>
      <c r="I65" s="547"/>
      <c r="J65" s="548"/>
      <c r="K65" s="727"/>
      <c r="L65" s="728"/>
      <c r="M65" s="549"/>
    </row>
    <row r="66" spans="1:13" s="511" customFormat="1" ht="12">
      <c r="A66" s="550" t="s">
        <v>2090</v>
      </c>
      <c r="B66" s="527"/>
      <c r="C66" s="527"/>
      <c r="D66" s="527"/>
      <c r="E66" s="527"/>
      <c r="F66" s="527"/>
      <c r="G66" s="527"/>
      <c r="H66" s="546"/>
      <c r="I66" s="547"/>
      <c r="J66" s="548"/>
      <c r="K66" s="727"/>
      <c r="L66" s="728"/>
      <c r="M66" s="549"/>
    </row>
    <row r="67" spans="1:13" s="511" customFormat="1" thickBot="1">
      <c r="A67" s="538" t="s">
        <v>2091</v>
      </c>
      <c r="B67" s="539"/>
      <c r="C67" s="539"/>
      <c r="D67" s="539"/>
      <c r="E67" s="539"/>
      <c r="F67" s="539"/>
      <c r="G67" s="539"/>
      <c r="H67" s="551"/>
      <c r="I67" s="552"/>
      <c r="J67" s="548"/>
      <c r="K67" s="729"/>
      <c r="L67" s="730"/>
      <c r="M67" s="549"/>
    </row>
    <row r="68" spans="1:13" s="511" customFormat="1" thickBot="1">
      <c r="A68" s="699" t="s">
        <v>2072</v>
      </c>
      <c r="B68" s="700"/>
      <c r="C68" s="700"/>
      <c r="D68" s="700"/>
      <c r="E68" s="700"/>
      <c r="F68" s="700"/>
      <c r="G68" s="700"/>
      <c r="H68" s="700"/>
      <c r="I68" s="700"/>
      <c r="J68" s="700"/>
      <c r="K68" s="700"/>
      <c r="L68" s="701"/>
      <c r="M68" s="516">
        <v>0</v>
      </c>
    </row>
    <row r="69" spans="1:13" s="511" customFormat="1" ht="7.5" customHeight="1" thickBot="1">
      <c r="A69" s="530"/>
      <c r="B69" s="518"/>
      <c r="C69" s="518"/>
      <c r="D69" s="518"/>
      <c r="E69" s="518"/>
      <c r="F69" s="518"/>
      <c r="G69" s="518"/>
      <c r="H69" s="518"/>
      <c r="I69" s="518"/>
      <c r="J69" s="518"/>
      <c r="K69" s="518"/>
      <c r="L69" s="518"/>
      <c r="M69" s="519"/>
    </row>
    <row r="70" spans="1:13" s="511" customFormat="1" thickBot="1">
      <c r="A70" s="699" t="s">
        <v>2092</v>
      </c>
      <c r="B70" s="700"/>
      <c r="C70" s="700"/>
      <c r="D70" s="700"/>
      <c r="E70" s="700"/>
      <c r="F70" s="700"/>
      <c r="G70" s="700"/>
      <c r="H70" s="700"/>
      <c r="I70" s="700"/>
      <c r="J70" s="700"/>
      <c r="K70" s="700"/>
      <c r="L70" s="701"/>
      <c r="M70" s="516">
        <f>ROUND(M60+M68,0)</f>
        <v>0</v>
      </c>
    </row>
    <row r="71" spans="1:13">
      <c r="A71" s="465"/>
      <c r="B71" s="466"/>
      <c r="C71" s="466"/>
      <c r="D71" s="466"/>
      <c r="E71" s="466"/>
      <c r="F71" s="466"/>
      <c r="G71" s="466"/>
      <c r="H71" s="466"/>
      <c r="I71" s="466"/>
      <c r="J71" s="466"/>
      <c r="K71" s="466"/>
      <c r="L71" s="466"/>
      <c r="M71" s="467"/>
    </row>
    <row r="72" spans="1:13">
      <c r="A72" s="494"/>
      <c r="M72" s="473"/>
    </row>
    <row r="73" spans="1:13">
      <c r="A73" s="494"/>
      <c r="M73" s="473"/>
    </row>
    <row r="74" spans="1:13">
      <c r="A74" s="494"/>
      <c r="M74" s="473"/>
    </row>
    <row r="75" spans="1:13" s="511" customFormat="1" ht="12">
      <c r="A75" s="553"/>
      <c r="D75" s="554" t="s">
        <v>2093</v>
      </c>
      <c r="E75" s="554"/>
      <c r="F75" s="554"/>
      <c r="G75" s="554"/>
      <c r="H75" s="554"/>
      <c r="I75" s="554"/>
      <c r="M75" s="555"/>
    </row>
    <row r="76" spans="1:13" s="511" customFormat="1" ht="12">
      <c r="A76" s="553"/>
      <c r="D76" s="511" t="s">
        <v>2094</v>
      </c>
      <c r="M76" s="555"/>
    </row>
    <row r="77" spans="1:13">
      <c r="A77" s="494"/>
      <c r="D77" s="431" t="s">
        <v>2095</v>
      </c>
      <c r="M77" s="473"/>
    </row>
    <row r="78" spans="1:13">
      <c r="A78" s="494"/>
      <c r="D78" s="431" t="s">
        <v>2096</v>
      </c>
      <c r="M78" s="473"/>
    </row>
    <row r="79" spans="1:13" ht="13.5" thickBot="1">
      <c r="A79" s="494"/>
      <c r="E79" s="431" t="s">
        <v>7</v>
      </c>
      <c r="M79" s="473"/>
    </row>
    <row r="80" spans="1:13">
      <c r="A80" s="556" t="s">
        <v>2097</v>
      </c>
      <c r="B80" s="557"/>
      <c r="C80" s="557"/>
      <c r="D80" s="557"/>
      <c r="E80" s="557"/>
      <c r="F80" s="557"/>
      <c r="G80" s="557"/>
      <c r="H80" s="557"/>
      <c r="I80" s="557"/>
      <c r="J80" s="557"/>
      <c r="K80" s="557"/>
      <c r="L80" s="557"/>
      <c r="M80" s="558"/>
    </row>
    <row r="81" spans="1:13">
      <c r="A81" s="559"/>
      <c r="B81" s="560"/>
      <c r="C81" s="560"/>
      <c r="D81" s="560"/>
      <c r="E81" s="560"/>
      <c r="F81" s="560"/>
      <c r="G81" s="560"/>
      <c r="H81" s="560"/>
      <c r="I81" s="560"/>
      <c r="J81" s="560"/>
      <c r="K81" s="560"/>
      <c r="L81" s="560"/>
      <c r="M81" s="561"/>
    </row>
    <row r="82" spans="1:13">
      <c r="A82" s="559"/>
      <c r="B82" s="560"/>
      <c r="C82" s="560"/>
      <c r="D82" s="560"/>
      <c r="E82" s="560"/>
      <c r="F82" s="560"/>
      <c r="G82" s="560"/>
      <c r="H82" s="560"/>
      <c r="I82" s="560"/>
      <c r="J82" s="560"/>
      <c r="K82" s="560"/>
      <c r="L82" s="560"/>
      <c r="M82" s="561"/>
    </row>
    <row r="83" spans="1:13">
      <c r="A83" s="559"/>
      <c r="B83" s="560"/>
      <c r="C83" s="560"/>
      <c r="D83" s="560"/>
      <c r="E83" s="560"/>
      <c r="F83" s="560"/>
      <c r="G83" s="560"/>
      <c r="H83" s="560"/>
      <c r="I83" s="560"/>
      <c r="J83" s="560"/>
      <c r="K83" s="560"/>
      <c r="L83" s="560"/>
      <c r="M83" s="561"/>
    </row>
    <row r="84" spans="1:13" ht="13.5" thickBot="1">
      <c r="A84" s="562"/>
      <c r="B84" s="563"/>
      <c r="C84" s="563"/>
      <c r="D84" s="563"/>
      <c r="E84" s="563"/>
      <c r="F84" s="563"/>
      <c r="G84" s="563"/>
      <c r="H84" s="563"/>
      <c r="I84" s="563"/>
      <c r="J84" s="563"/>
      <c r="K84" s="563"/>
      <c r="L84" s="563"/>
      <c r="M84" s="564"/>
    </row>
    <row r="85" spans="1:13">
      <c r="A85" s="494"/>
      <c r="M85" s="473"/>
    </row>
    <row r="86" spans="1:13">
      <c r="A86" s="455" t="s">
        <v>2098</v>
      </c>
      <c r="B86" s="457"/>
      <c r="C86" s="457"/>
      <c r="D86" s="457"/>
      <c r="E86" s="457"/>
      <c r="F86" s="457"/>
      <c r="G86" s="457"/>
      <c r="H86" s="457"/>
      <c r="I86" s="457"/>
      <c r="J86" s="457"/>
      <c r="K86" s="457"/>
      <c r="L86" s="457"/>
      <c r="M86" s="461"/>
    </row>
    <row r="87" spans="1:13" ht="17.25" customHeight="1">
      <c r="A87" s="717" t="s">
        <v>2099</v>
      </c>
      <c r="B87" s="718"/>
      <c r="C87" s="718"/>
      <c r="D87" s="718"/>
      <c r="E87" s="718"/>
      <c r="F87" s="718"/>
      <c r="G87" s="718"/>
      <c r="H87" s="718"/>
      <c r="I87" s="718"/>
      <c r="J87" s="718"/>
      <c r="K87" s="718"/>
      <c r="L87" s="718"/>
      <c r="M87" s="719"/>
    </row>
    <row r="88" spans="1:13" ht="17.25" customHeight="1">
      <c r="A88" s="717"/>
      <c r="B88" s="718"/>
      <c r="C88" s="718"/>
      <c r="D88" s="718"/>
      <c r="E88" s="718"/>
      <c r="F88" s="718"/>
      <c r="G88" s="718"/>
      <c r="H88" s="718"/>
      <c r="I88" s="718"/>
      <c r="J88" s="718"/>
      <c r="K88" s="718"/>
      <c r="L88" s="718"/>
      <c r="M88" s="719"/>
    </row>
    <row r="89" spans="1:13" ht="18.75" customHeight="1">
      <c r="A89" s="720" t="s">
        <v>2100</v>
      </c>
      <c r="B89" s="721"/>
      <c r="C89" s="721"/>
      <c r="D89" s="721"/>
      <c r="E89" s="721"/>
      <c r="F89" s="721"/>
      <c r="G89" s="721"/>
      <c r="H89" s="721"/>
      <c r="I89" s="721"/>
      <c r="J89" s="721"/>
      <c r="K89" s="721"/>
      <c r="L89" s="721"/>
      <c r="M89" s="722"/>
    </row>
    <row r="90" spans="1:13" ht="21.75" customHeight="1">
      <c r="A90" s="720"/>
      <c r="B90" s="721"/>
      <c r="C90" s="721"/>
      <c r="D90" s="721"/>
      <c r="E90" s="721"/>
      <c r="F90" s="721"/>
      <c r="G90" s="721"/>
      <c r="H90" s="721"/>
      <c r="I90" s="721"/>
      <c r="J90" s="721"/>
      <c r="K90" s="721"/>
      <c r="L90" s="721"/>
      <c r="M90" s="722"/>
    </row>
    <row r="91" spans="1:13">
      <c r="A91" s="565"/>
      <c r="B91" s="566"/>
      <c r="C91" s="566"/>
      <c r="D91" s="566"/>
      <c r="E91" s="566"/>
      <c r="F91" s="566"/>
      <c r="G91" s="566"/>
      <c r="H91" s="566"/>
      <c r="I91" s="566"/>
      <c r="J91" s="566"/>
      <c r="K91" s="566"/>
      <c r="L91" s="566"/>
      <c r="M91" s="567"/>
    </row>
    <row r="92" spans="1:13">
      <c r="A92" s="565"/>
      <c r="B92" s="566"/>
      <c r="C92" s="566"/>
      <c r="D92" s="566"/>
      <c r="E92" s="566"/>
      <c r="F92" s="566"/>
      <c r="G92" s="566"/>
      <c r="H92" s="566"/>
      <c r="I92" s="566"/>
      <c r="J92" s="566"/>
      <c r="K92" s="566"/>
      <c r="L92" s="566"/>
      <c r="M92" s="567"/>
    </row>
    <row r="93" spans="1:13">
      <c r="A93" s="565"/>
      <c r="B93" s="566"/>
      <c r="C93" s="566"/>
      <c r="D93" s="566"/>
      <c r="E93" s="566"/>
      <c r="F93" s="566"/>
      <c r="G93" s="566"/>
      <c r="H93" s="566"/>
      <c r="I93" s="566"/>
      <c r="J93" s="566"/>
      <c r="K93" s="566"/>
      <c r="L93" s="566"/>
      <c r="M93" s="567"/>
    </row>
    <row r="94" spans="1:13">
      <c r="A94" s="455"/>
      <c r="B94" s="457"/>
      <c r="C94" s="457"/>
      <c r="D94" s="457"/>
      <c r="E94" s="457"/>
      <c r="F94" s="457"/>
      <c r="G94" s="457"/>
      <c r="H94" s="457"/>
      <c r="I94" s="457"/>
      <c r="J94" s="457"/>
      <c r="K94" s="457"/>
      <c r="L94" s="457"/>
      <c r="M94" s="461"/>
    </row>
    <row r="95" spans="1:13" s="511" customFormat="1" ht="12">
      <c r="A95" s="553"/>
      <c r="D95" s="511" t="s">
        <v>2093</v>
      </c>
      <c r="E95" s="554"/>
      <c r="M95" s="555"/>
    </row>
    <row r="96" spans="1:13" s="511" customFormat="1" ht="12">
      <c r="A96" s="553"/>
      <c r="D96" s="568" t="s">
        <v>2094</v>
      </c>
      <c r="G96" s="568"/>
      <c r="H96" s="568"/>
      <c r="I96" s="568"/>
      <c r="M96" s="555"/>
    </row>
    <row r="97" spans="1:13">
      <c r="A97" s="494"/>
      <c r="D97" s="569" t="s">
        <v>2101</v>
      </c>
      <c r="G97" s="569"/>
      <c r="H97" s="569"/>
      <c r="I97" s="569"/>
      <c r="M97" s="473"/>
    </row>
    <row r="98" spans="1:13">
      <c r="A98" s="570"/>
      <c r="B98" s="457"/>
      <c r="C98" s="457"/>
      <c r="D98" s="431" t="s">
        <v>2096</v>
      </c>
      <c r="J98" s="457"/>
      <c r="K98" s="457"/>
      <c r="L98" s="457"/>
      <c r="M98" s="461"/>
    </row>
    <row r="99" spans="1:13" ht="13.5" customHeight="1">
      <c r="A99" s="570"/>
      <c r="B99" s="457"/>
      <c r="C99" s="457"/>
      <c r="D99" s="457"/>
      <c r="J99" s="457"/>
      <c r="K99" s="457"/>
      <c r="L99" s="457"/>
      <c r="M99" s="461"/>
    </row>
    <row r="100" spans="1:13">
      <c r="A100" s="571" t="s">
        <v>2102</v>
      </c>
      <c r="B100" s="572"/>
      <c r="C100" s="572"/>
      <c r="I100" s="723"/>
      <c r="J100" s="723"/>
      <c r="K100" s="723"/>
      <c r="L100" s="723"/>
      <c r="M100" s="724"/>
    </row>
    <row r="101" spans="1:13" ht="13.5" thickBot="1">
      <c r="A101" s="573" t="s">
        <v>2103</v>
      </c>
      <c r="B101" s="574"/>
      <c r="C101" s="574"/>
      <c r="D101" s="575"/>
      <c r="E101" s="575"/>
      <c r="F101" s="575"/>
      <c r="G101" s="575"/>
      <c r="H101" s="575"/>
      <c r="I101" s="725"/>
      <c r="J101" s="725"/>
      <c r="K101" s="725"/>
      <c r="L101" s="725"/>
      <c r="M101" s="726"/>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764"/>
      <c r="C1" s="776"/>
      <c r="D1" s="777"/>
      <c r="E1" s="777"/>
      <c r="F1" s="777"/>
      <c r="G1" s="777"/>
      <c r="H1" s="777"/>
      <c r="I1" s="777"/>
      <c r="J1" s="778"/>
      <c r="K1" s="779" t="s">
        <v>2036</v>
      </c>
      <c r="L1" s="781" t="s">
        <v>2037</v>
      </c>
      <c r="M1" s="782"/>
      <c r="N1" s="783"/>
    </row>
    <row r="2" spans="2:14">
      <c r="B2" s="765"/>
      <c r="C2" s="742" t="s">
        <v>2038</v>
      </c>
      <c r="D2" s="743"/>
      <c r="E2" s="743"/>
      <c r="F2" s="743"/>
      <c r="G2" s="743"/>
      <c r="H2" s="743"/>
      <c r="I2" s="743"/>
      <c r="J2" s="744"/>
      <c r="K2" s="780"/>
      <c r="L2" s="784"/>
      <c r="M2" s="785"/>
      <c r="N2" s="786"/>
    </row>
    <row r="3" spans="2:14">
      <c r="B3" s="765"/>
      <c r="C3" s="742" t="s">
        <v>2039</v>
      </c>
      <c r="D3" s="743"/>
      <c r="E3" s="743"/>
      <c r="F3" s="743"/>
      <c r="G3" s="743"/>
      <c r="H3" s="743"/>
      <c r="I3" s="743"/>
      <c r="J3" s="744"/>
      <c r="K3" s="767" t="s">
        <v>2040</v>
      </c>
      <c r="L3" s="736">
        <v>1</v>
      </c>
      <c r="M3" s="737"/>
      <c r="N3" s="738"/>
    </row>
    <row r="4" spans="2:14">
      <c r="B4" s="765"/>
      <c r="C4" s="742" t="s">
        <v>2041</v>
      </c>
      <c r="D4" s="743"/>
      <c r="E4" s="743"/>
      <c r="F4" s="743"/>
      <c r="G4" s="743"/>
      <c r="H4" s="743"/>
      <c r="I4" s="743"/>
      <c r="J4" s="744"/>
      <c r="K4" s="787"/>
      <c r="L4" s="739"/>
      <c r="M4" s="740"/>
      <c r="N4" s="741"/>
    </row>
    <row r="5" spans="2:14">
      <c r="B5" s="765"/>
      <c r="C5" s="742" t="s">
        <v>2042</v>
      </c>
      <c r="D5" s="743"/>
      <c r="E5" s="743"/>
      <c r="F5" s="743"/>
      <c r="G5" s="743"/>
      <c r="H5" s="743"/>
      <c r="I5" s="743"/>
      <c r="J5" s="744"/>
      <c r="K5" s="767" t="s">
        <v>2043</v>
      </c>
      <c r="L5" s="769"/>
      <c r="M5" s="769" t="s">
        <v>2044</v>
      </c>
      <c r="N5" s="771"/>
    </row>
    <row r="6" spans="2:14" ht="15.75" thickBot="1">
      <c r="B6" s="766"/>
      <c r="C6" s="773"/>
      <c r="D6" s="774"/>
      <c r="E6" s="774"/>
      <c r="F6" s="774"/>
      <c r="G6" s="774"/>
      <c r="H6" s="774"/>
      <c r="I6" s="774"/>
      <c r="J6" s="775"/>
      <c r="K6" s="768"/>
      <c r="L6" s="770"/>
      <c r="M6" s="770"/>
      <c r="N6" s="772"/>
    </row>
    <row r="7" spans="2:14" ht="15.75" thickBot="1">
      <c r="B7" s="297"/>
      <c r="C7" s="298"/>
      <c r="D7" s="298"/>
      <c r="E7" s="298"/>
      <c r="F7" s="298"/>
      <c r="G7" s="298"/>
      <c r="H7" s="298"/>
      <c r="I7" s="298"/>
      <c r="J7" s="298"/>
      <c r="K7" s="298"/>
      <c r="L7" s="299"/>
      <c r="M7" s="299"/>
      <c r="N7" s="300"/>
    </row>
    <row r="8" spans="2:14" ht="17.25" customHeight="1">
      <c r="B8" s="301"/>
      <c r="C8" s="77"/>
      <c r="D8" s="77"/>
      <c r="E8" s="77"/>
      <c r="F8" s="77"/>
      <c r="G8" s="77"/>
      <c r="H8" s="78"/>
      <c r="I8" s="77"/>
      <c r="J8" s="77"/>
      <c r="K8" s="302" t="s">
        <v>2045</v>
      </c>
      <c r="L8" s="303"/>
      <c r="M8" s="303"/>
      <c r="N8" s="304"/>
    </row>
    <row r="9" spans="2:14">
      <c r="B9" s="305"/>
      <c r="C9" s="79"/>
      <c r="D9" s="79"/>
      <c r="E9" s="79"/>
      <c r="F9" s="79"/>
      <c r="G9" s="79"/>
      <c r="H9" s="306"/>
      <c r="I9" s="79"/>
      <c r="J9" s="79"/>
      <c r="K9" s="307"/>
      <c r="L9" s="308" t="s">
        <v>2046</v>
      </c>
      <c r="M9" s="308" t="s">
        <v>2047</v>
      </c>
      <c r="N9" s="309" t="s">
        <v>2048</v>
      </c>
    </row>
    <row r="10" spans="2:14" ht="35.25">
      <c r="B10" s="745" t="s">
        <v>2049</v>
      </c>
      <c r="C10" s="746"/>
      <c r="D10" s="746"/>
      <c r="E10" s="746"/>
      <c r="F10" s="310" t="s">
        <v>2050</v>
      </c>
      <c r="G10" s="79"/>
      <c r="H10" s="311"/>
      <c r="I10" s="747" t="s">
        <v>2051</v>
      </c>
      <c r="J10" s="747"/>
      <c r="K10" s="312" t="s">
        <v>2050</v>
      </c>
      <c r="L10" s="308"/>
      <c r="M10" s="308"/>
      <c r="N10" s="309"/>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154" t="s">
        <v>5</v>
      </c>
      <c r="C31" s="81" t="s">
        <v>6</v>
      </c>
      <c r="D31" s="82"/>
      <c r="E31" s="82"/>
      <c r="F31" s="82"/>
      <c r="G31" s="82"/>
      <c r="H31" s="82"/>
      <c r="I31" s="82"/>
      <c r="J31" s="83"/>
      <c r="K31" s="264"/>
      <c r="L31" s="262" t="s">
        <v>10</v>
      </c>
      <c r="M31" s="181"/>
      <c r="N31" s="84"/>
    </row>
    <row r="32" spans="1:14" ht="5.25" customHeight="1">
      <c r="B32" s="153"/>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t="s">
        <v>797</v>
      </c>
      <c r="B36" s="804" t="str">
        <f>VLOOKUP(A36,EQUIPOS!A6:D154,3,FALSE)</f>
        <v xml:space="preserve">Buldozer, Potencia al volante de 140 HP, motor de 2200 RPM, longitud de hoja 4,80m. </v>
      </c>
      <c r="C36" s="805"/>
      <c r="D36" s="805"/>
      <c r="E36" s="805"/>
      <c r="F36" s="805"/>
      <c r="G36" s="805"/>
      <c r="H36" s="806"/>
      <c r="I36" s="223"/>
      <c r="J36" s="224"/>
      <c r="K36" s="225">
        <f>VLOOKUP(A36,EQUIPOS!A6:D161,4,FALSE)</f>
        <v>233669.80619854707</v>
      </c>
      <c r="L36" s="226"/>
      <c r="M36" s="227">
        <v>0.15</v>
      </c>
      <c r="N36" s="228">
        <f>K36/M36</f>
        <v>1557798.7079903139</v>
      </c>
    </row>
    <row r="37" spans="1:14">
      <c r="A37" t="s">
        <v>819</v>
      </c>
      <c r="B37" s="804" t="str">
        <f>VLOOKUP(A37,EQUIPOS!A7:D154,3,FALSE)</f>
        <v>Cargador : Potencia en el volante 125 hp, Clasificación de RPM del motor 2300.</v>
      </c>
      <c r="C37" s="805"/>
      <c r="D37" s="805"/>
      <c r="E37" s="805"/>
      <c r="F37" s="805"/>
      <c r="G37" s="805"/>
      <c r="H37" s="806"/>
      <c r="I37" s="223"/>
      <c r="J37" s="224"/>
      <c r="K37" s="225">
        <f>VLOOKUP(A37,EQUIPOS!A7:D162,4,FALSE)</f>
        <v>179187.89175590553</v>
      </c>
      <c r="L37" s="226"/>
      <c r="M37" s="227">
        <v>0.15</v>
      </c>
      <c r="N37" s="228">
        <f>K37/M37</f>
        <v>1194585.9450393703</v>
      </c>
    </row>
    <row r="38" spans="1:14">
      <c r="A38" t="s">
        <v>963</v>
      </c>
      <c r="B38" s="804" t="str">
        <f>VLOOKUP(A38,EQUIPOS!A8:D154,3,FALSE)</f>
        <v>Motosierra, 93.6 cm3 - 7.1 HP, 45-90 cm - 7.9 kg</v>
      </c>
      <c r="C38" s="805"/>
      <c r="D38" s="805"/>
      <c r="E38" s="805"/>
      <c r="F38" s="805"/>
      <c r="G38" s="805"/>
      <c r="H38" s="806"/>
      <c r="I38" s="223"/>
      <c r="J38" s="224"/>
      <c r="K38" s="225">
        <f>VLOOKUP(A38,EQUIPOS!A8:D163,4,FALSE)</f>
        <v>19664.679794371237</v>
      </c>
      <c r="L38" s="226"/>
      <c r="M38" s="227">
        <v>0.15</v>
      </c>
      <c r="N38" s="229">
        <f>K38/M38</f>
        <v>131097.86529580824</v>
      </c>
    </row>
    <row r="39" spans="1:14">
      <c r="B39" s="804"/>
      <c r="C39" s="805"/>
      <c r="D39" s="805"/>
      <c r="E39" s="805"/>
      <c r="F39" s="805"/>
      <c r="G39" s="805"/>
      <c r="H39" s="806"/>
      <c r="I39" s="807"/>
      <c r="J39" s="808"/>
      <c r="K39" s="230"/>
      <c r="L39" s="809"/>
      <c r="M39" s="810"/>
      <c r="N39" s="231"/>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0.05</v>
      </c>
      <c r="M42" s="817"/>
      <c r="N42" s="105">
        <f>N76*L42</f>
        <v>10431.749166666668</v>
      </c>
    </row>
    <row r="43" spans="1:14" ht="15.75" thickBot="1">
      <c r="B43" s="755" t="s">
        <v>2072</v>
      </c>
      <c r="C43" s="756"/>
      <c r="D43" s="756"/>
      <c r="E43" s="756"/>
      <c r="F43" s="756"/>
      <c r="G43" s="756"/>
      <c r="H43" s="756"/>
      <c r="I43" s="756"/>
      <c r="J43" s="756"/>
      <c r="K43" s="756"/>
      <c r="L43" s="756"/>
      <c r="M43" s="757"/>
      <c r="N43" s="99">
        <f>SUM(N36:N42)</f>
        <v>2893914.2674921588</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40"/>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18" t="s">
        <v>2076</v>
      </c>
      <c r="C58" s="819"/>
      <c r="D58" s="819"/>
      <c r="E58" s="819"/>
      <c r="F58" s="819"/>
      <c r="G58" s="820"/>
      <c r="H58" s="73" t="s">
        <v>2065</v>
      </c>
      <c r="I58" s="74" t="s">
        <v>2077</v>
      </c>
      <c r="J58" s="75" t="s">
        <v>2106</v>
      </c>
      <c r="K58" s="73" t="s">
        <v>2107</v>
      </c>
      <c r="L58" s="841" t="s">
        <v>2080</v>
      </c>
      <c r="M58" s="820"/>
      <c r="N58" s="76" t="s">
        <v>2071</v>
      </c>
    </row>
    <row r="59" spans="1:14">
      <c r="A59" t="s">
        <v>1880</v>
      </c>
      <c r="B59" s="46" t="str">
        <f>VLOOKUP(A59,TRANSPORTE!A5:D94,3,FALSE)</f>
        <v>Transporte de material desmontado</v>
      </c>
      <c r="C59" s="273"/>
      <c r="D59" s="273"/>
      <c r="E59" s="273"/>
      <c r="F59" s="273"/>
      <c r="G59" s="273"/>
      <c r="H59" s="267" t="str">
        <f>VLOOKUP(A59,TRANSPORTE!A6:D117,2,FALSE)</f>
        <v>tkm</v>
      </c>
      <c r="I59" s="235">
        <v>35</v>
      </c>
      <c r="J59" s="242">
        <v>1</v>
      </c>
      <c r="K59" s="235">
        <f>I59*J59</f>
        <v>35</v>
      </c>
      <c r="L59" s="842">
        <v>983.54</v>
      </c>
      <c r="M59" s="843"/>
      <c r="N59" s="243">
        <f>K59*L59</f>
        <v>34423.9</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48"/>
      <c r="J64" s="48"/>
      <c r="K64" s="48"/>
      <c r="L64" s="833"/>
      <c r="M64" s="834"/>
      <c r="N64" s="252"/>
    </row>
    <row r="65" spans="1:15" ht="15.75" thickBot="1">
      <c r="B65" s="844" t="s">
        <v>2072</v>
      </c>
      <c r="C65" s="798"/>
      <c r="D65" s="798"/>
      <c r="E65" s="798"/>
      <c r="F65" s="798"/>
      <c r="G65" s="798"/>
      <c r="H65" s="798"/>
      <c r="I65" s="798"/>
      <c r="J65" s="798"/>
      <c r="K65" s="798"/>
      <c r="L65" s="798"/>
      <c r="M65" s="799"/>
      <c r="N65" s="257">
        <f>N59+N60+N61+N62+N63</f>
        <v>34423.9</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251">
        <v>1.2</v>
      </c>
      <c r="N70" s="252">
        <f>K70/M70</f>
        <v>208634.98333333334</v>
      </c>
      <c r="O70" s="106"/>
    </row>
    <row r="71" spans="1:15">
      <c r="B71" s="49"/>
      <c r="C71" s="47"/>
      <c r="D71" s="47"/>
      <c r="E71" s="47"/>
      <c r="F71" s="47"/>
      <c r="G71" s="47"/>
      <c r="H71" s="47"/>
      <c r="I71" s="235"/>
      <c r="J71" s="253"/>
      <c r="K71" s="254"/>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48"/>
      <c r="J75" s="48"/>
      <c r="K75" s="48"/>
      <c r="L75" s="833"/>
      <c r="M75" s="834"/>
      <c r="N75" s="252"/>
    </row>
    <row r="76" spans="1:15" ht="15.75" thickBot="1">
      <c r="B76" s="755" t="s">
        <v>2072</v>
      </c>
      <c r="C76" s="756"/>
      <c r="D76" s="756"/>
      <c r="E76" s="756"/>
      <c r="F76" s="756"/>
      <c r="G76" s="756"/>
      <c r="H76" s="756"/>
      <c r="I76" s="798"/>
      <c r="J76" s="798"/>
      <c r="K76" s="798"/>
      <c r="L76" s="798"/>
      <c r="M76" s="799"/>
      <c r="N76" s="257">
        <f>N70+N71+N72+N73+N74</f>
        <v>208634.98333333334</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3136973.1508254921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627394.63016509847</v>
      </c>
      <c r="M83" s="791"/>
      <c r="N83" s="51"/>
    </row>
    <row r="84" spans="1:14">
      <c r="B84" s="89" t="s">
        <v>2090</v>
      </c>
      <c r="C84" s="90"/>
      <c r="D84" s="90"/>
      <c r="E84" s="90"/>
      <c r="F84" s="90"/>
      <c r="G84" s="90"/>
      <c r="H84" s="90"/>
      <c r="I84" s="87"/>
      <c r="J84" s="88"/>
      <c r="K84" s="260">
        <v>0.05</v>
      </c>
      <c r="L84" s="790">
        <f>N78*K84</f>
        <v>156848.65754127462</v>
      </c>
      <c r="M84" s="791"/>
      <c r="N84" s="51"/>
    </row>
    <row r="85" spans="1:14" ht="15.75" thickBot="1">
      <c r="B85" s="91" t="s">
        <v>2091</v>
      </c>
      <c r="C85" s="92"/>
      <c r="D85" s="92"/>
      <c r="E85" s="92"/>
      <c r="F85" s="92"/>
      <c r="G85" s="92"/>
      <c r="H85" s="92"/>
      <c r="I85" s="93"/>
      <c r="J85" s="94"/>
      <c r="K85" s="261">
        <v>0.05</v>
      </c>
      <c r="L85" s="792">
        <f>N78*K85</f>
        <v>156848.65754127462</v>
      </c>
      <c r="M85" s="793"/>
      <c r="N85" s="51"/>
    </row>
    <row r="86" spans="1:14" ht="15.75" thickBot="1">
      <c r="B86" s="755" t="s">
        <v>2072</v>
      </c>
      <c r="C86" s="756"/>
      <c r="D86" s="756"/>
      <c r="E86" s="756"/>
      <c r="F86" s="756"/>
      <c r="G86" s="756"/>
      <c r="H86" s="756"/>
      <c r="I86" s="756"/>
      <c r="J86" s="756"/>
      <c r="K86" s="756"/>
      <c r="L86" s="756"/>
      <c r="M86" s="757"/>
      <c r="N86" s="52">
        <f>L83+L84+L85</f>
        <v>941091.94524764759</v>
      </c>
    </row>
    <row r="87" spans="1:14" ht="15.75" thickBot="1">
      <c r="B87" s="33"/>
      <c r="C87" s="34"/>
      <c r="D87" s="34"/>
      <c r="E87" s="34"/>
      <c r="F87" s="34"/>
      <c r="G87" s="34"/>
      <c r="H87" s="34"/>
      <c r="I87" s="34"/>
      <c r="J87" s="34"/>
      <c r="K87" s="34"/>
      <c r="L87" s="34"/>
      <c r="M87" s="34"/>
      <c r="N87" s="35"/>
    </row>
    <row r="88" spans="1:14" ht="15.75" thickBot="1">
      <c r="A88" t="s">
        <v>2112</v>
      </c>
      <c r="B88" s="755" t="s">
        <v>2113</v>
      </c>
      <c r="C88" s="756"/>
      <c r="D88" s="756"/>
      <c r="E88" s="756"/>
      <c r="F88" s="756"/>
      <c r="G88" s="756"/>
      <c r="H88" s="756"/>
      <c r="I88" s="756"/>
      <c r="J88" s="756"/>
      <c r="K88" s="756"/>
      <c r="L88" s="756"/>
      <c r="M88" s="757"/>
      <c r="N88" s="166">
        <f>N78+N86</f>
        <v>4078065.0960731395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24"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764"/>
      <c r="C1" s="776"/>
      <c r="D1" s="777"/>
      <c r="E1" s="777"/>
      <c r="F1" s="777"/>
      <c r="G1" s="777"/>
      <c r="H1" s="777"/>
      <c r="I1" s="777"/>
      <c r="J1" s="778"/>
      <c r="K1" s="779" t="s">
        <v>2036</v>
      </c>
      <c r="L1" s="781" t="s">
        <v>2037</v>
      </c>
      <c r="M1" s="782"/>
      <c r="N1" s="783"/>
    </row>
    <row r="2" spans="2:14">
      <c r="B2" s="765"/>
      <c r="C2" s="742" t="s">
        <v>2038</v>
      </c>
      <c r="D2" s="743"/>
      <c r="E2" s="743"/>
      <c r="F2" s="743"/>
      <c r="G2" s="743"/>
      <c r="H2" s="743"/>
      <c r="I2" s="743"/>
      <c r="J2" s="744"/>
      <c r="K2" s="780"/>
      <c r="L2" s="784"/>
      <c r="M2" s="785"/>
      <c r="N2" s="786"/>
    </row>
    <row r="3" spans="2:14">
      <c r="B3" s="765"/>
      <c r="C3" s="742" t="s">
        <v>2039</v>
      </c>
      <c r="D3" s="743"/>
      <c r="E3" s="743"/>
      <c r="F3" s="743"/>
      <c r="G3" s="743"/>
      <c r="H3" s="743"/>
      <c r="I3" s="743"/>
      <c r="J3" s="744"/>
      <c r="K3" s="767" t="s">
        <v>2040</v>
      </c>
      <c r="L3" s="736">
        <v>1</v>
      </c>
      <c r="M3" s="737"/>
      <c r="N3" s="738"/>
    </row>
    <row r="4" spans="2:14">
      <c r="B4" s="765"/>
      <c r="C4" s="742" t="s">
        <v>2041</v>
      </c>
      <c r="D4" s="743"/>
      <c r="E4" s="743"/>
      <c r="F4" s="743"/>
      <c r="G4" s="743"/>
      <c r="H4" s="743"/>
      <c r="I4" s="743"/>
      <c r="J4" s="744"/>
      <c r="K4" s="787"/>
      <c r="L4" s="739"/>
      <c r="M4" s="740"/>
      <c r="N4" s="741"/>
    </row>
    <row r="5" spans="2:14">
      <c r="B5" s="765"/>
      <c r="C5" s="742" t="s">
        <v>2042</v>
      </c>
      <c r="D5" s="743"/>
      <c r="E5" s="743"/>
      <c r="F5" s="743"/>
      <c r="G5" s="743"/>
      <c r="H5" s="743"/>
      <c r="I5" s="743"/>
      <c r="J5" s="744"/>
      <c r="K5" s="767" t="s">
        <v>2043</v>
      </c>
      <c r="L5" s="769"/>
      <c r="M5" s="769" t="s">
        <v>2044</v>
      </c>
      <c r="N5" s="771"/>
    </row>
    <row r="6" spans="2:14" ht="15.75" thickBot="1">
      <c r="B6" s="766"/>
      <c r="C6" s="773"/>
      <c r="D6" s="774"/>
      <c r="E6" s="774"/>
      <c r="F6" s="774"/>
      <c r="G6" s="774"/>
      <c r="H6" s="774"/>
      <c r="I6" s="774"/>
      <c r="J6" s="775"/>
      <c r="K6" s="768"/>
      <c r="L6" s="770"/>
      <c r="M6" s="770"/>
      <c r="N6" s="772"/>
    </row>
    <row r="7" spans="2:14" ht="15.75" thickBot="1">
      <c r="B7" s="297"/>
      <c r="C7" s="298"/>
      <c r="D7" s="298"/>
      <c r="E7" s="298"/>
      <c r="F7" s="298"/>
      <c r="G7" s="298"/>
      <c r="H7" s="298"/>
      <c r="I7" s="298"/>
      <c r="J7" s="298"/>
      <c r="K7" s="298"/>
      <c r="L7" s="299"/>
      <c r="M7" s="299"/>
      <c r="N7" s="300"/>
    </row>
    <row r="8" spans="2:14" ht="18.75" customHeight="1">
      <c r="B8" s="301"/>
      <c r="C8" s="77"/>
      <c r="D8" s="77"/>
      <c r="E8" s="77"/>
      <c r="F8" s="77"/>
      <c r="G8" s="77"/>
      <c r="H8" s="78"/>
      <c r="I8" s="77"/>
      <c r="J8" s="77"/>
      <c r="K8" s="302" t="s">
        <v>2045</v>
      </c>
      <c r="L8" s="303"/>
      <c r="M8" s="303"/>
      <c r="N8" s="304"/>
    </row>
    <row r="9" spans="2:14">
      <c r="B9" s="305"/>
      <c r="C9" s="79"/>
      <c r="D9" s="79"/>
      <c r="E9" s="79"/>
      <c r="F9" s="79"/>
      <c r="G9" s="79"/>
      <c r="H9" s="306"/>
      <c r="I9" s="79"/>
      <c r="J9" s="79"/>
      <c r="K9" s="307"/>
      <c r="L9" s="308" t="s">
        <v>2046</v>
      </c>
      <c r="M9" s="308" t="s">
        <v>2047</v>
      </c>
      <c r="N9" s="309" t="s">
        <v>2048</v>
      </c>
    </row>
    <row r="10" spans="2:14" ht="36">
      <c r="B10" s="745" t="s">
        <v>2049</v>
      </c>
      <c r="C10" s="746"/>
      <c r="D10" s="746"/>
      <c r="E10" s="746"/>
      <c r="F10" s="342" t="s">
        <v>2050</v>
      </c>
      <c r="G10" s="79"/>
      <c r="H10" s="311"/>
      <c r="I10" s="747" t="s">
        <v>2051</v>
      </c>
      <c r="J10" s="747"/>
      <c r="K10" s="343" t="s">
        <v>2050</v>
      </c>
      <c r="L10" s="308"/>
      <c r="M10" s="308"/>
      <c r="N10" s="309"/>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8</v>
      </c>
      <c r="C31" s="81" t="s">
        <v>9</v>
      </c>
      <c r="D31" s="82"/>
      <c r="E31" s="82"/>
      <c r="F31" s="82"/>
      <c r="G31" s="82"/>
      <c r="H31" s="82"/>
      <c r="I31" s="82"/>
      <c r="J31" s="83"/>
      <c r="K31" s="264"/>
      <c r="L31" s="262" t="s">
        <v>10</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t="s">
        <v>939</v>
      </c>
      <c r="B36" s="804" t="str">
        <f>VLOOKUP(A36,EQUIPOS!A6:D154,3,FALSE)</f>
        <v>Guadañadora, Cilindraje 41.5 cm3, Longitud del mango 1450 mm, Peso 7.4 kg</v>
      </c>
      <c r="C36" s="805"/>
      <c r="D36" s="805"/>
      <c r="E36" s="805"/>
      <c r="F36" s="805"/>
      <c r="G36" s="805"/>
      <c r="H36" s="806"/>
      <c r="I36" s="223"/>
      <c r="J36" s="224"/>
      <c r="K36" s="225">
        <f>VLOOKUP(A36,EQUIPOS!A6:D161,4,FALSE)</f>
        <v>14753.71214202032</v>
      </c>
      <c r="L36" s="226"/>
      <c r="M36" s="227">
        <v>0.36</v>
      </c>
      <c r="N36" s="228">
        <f>K36/M36</f>
        <v>40982.533727834227</v>
      </c>
    </row>
    <row r="37" spans="1:14">
      <c r="A37" t="s">
        <v>963</v>
      </c>
      <c r="B37" s="804" t="str">
        <f>VLOOKUP(A37,EQUIPOS!A7:D154,3,FALSE)</f>
        <v>Motosierra, 93.6 cm3 - 7.1 HP, 45-90 cm - 7.9 kg</v>
      </c>
      <c r="C37" s="805"/>
      <c r="D37" s="805"/>
      <c r="E37" s="805"/>
      <c r="F37" s="805"/>
      <c r="G37" s="805"/>
      <c r="H37" s="806"/>
      <c r="I37" s="223"/>
      <c r="J37" s="224"/>
      <c r="K37" s="225">
        <f>VLOOKUP(A37,EQUIPOS!A7:D162,4,FALSE)</f>
        <v>19664.679794371237</v>
      </c>
      <c r="L37" s="226"/>
      <c r="M37" s="227">
        <v>0.10299999999999999</v>
      </c>
      <c r="N37" s="228">
        <f>K37/M37</f>
        <v>190919.22130457513</v>
      </c>
    </row>
    <row r="38" spans="1:14">
      <c r="B38" s="804"/>
      <c r="C38" s="805"/>
      <c r="D38" s="805"/>
      <c r="E38" s="805"/>
      <c r="F38" s="805"/>
      <c r="G38" s="805"/>
      <c r="H38" s="806"/>
      <c r="I38" s="223"/>
      <c r="J38" s="224"/>
      <c r="K38" s="225"/>
      <c r="L38" s="226"/>
      <c r="M38" s="227"/>
      <c r="N38" s="229"/>
    </row>
    <row r="39" spans="1:14">
      <c r="B39" s="804"/>
      <c r="C39" s="805"/>
      <c r="D39" s="805"/>
      <c r="E39" s="805"/>
      <c r="F39" s="805"/>
      <c r="G39" s="805"/>
      <c r="H39" s="806"/>
      <c r="I39" s="807"/>
      <c r="J39" s="808"/>
      <c r="K39" s="230"/>
      <c r="L39" s="809"/>
      <c r="M39" s="810"/>
      <c r="N39" s="231"/>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0.05</v>
      </c>
      <c r="M42" s="817"/>
      <c r="N42" s="105">
        <f>N76*L42</f>
        <v>2173.2810763888888</v>
      </c>
    </row>
    <row r="43" spans="1:14" ht="15.75" thickBot="1">
      <c r="B43" s="755" t="s">
        <v>2072</v>
      </c>
      <c r="C43" s="756"/>
      <c r="D43" s="756"/>
      <c r="E43" s="756"/>
      <c r="F43" s="756"/>
      <c r="G43" s="756"/>
      <c r="H43" s="756"/>
      <c r="I43" s="756"/>
      <c r="J43" s="756"/>
      <c r="K43" s="756"/>
      <c r="L43" s="756"/>
      <c r="M43" s="757"/>
      <c r="N43" s="99">
        <f>SUM(N36:N42)</f>
        <v>234075.03610879826</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40"/>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1880</v>
      </c>
      <c r="B59" s="46" t="str">
        <f>VLOOKUP(A59,TRANSPORTE!A5:D94,3,FALSE)</f>
        <v>Transporte de material desmontado</v>
      </c>
      <c r="C59" s="273"/>
      <c r="D59" s="273"/>
      <c r="E59" s="273"/>
      <c r="F59" s="273"/>
      <c r="G59" s="273"/>
      <c r="H59" s="267" t="str">
        <f>VLOOKUP(A59,TRANSPORTE!A6:D117,2,FALSE)</f>
        <v>tkm</v>
      </c>
      <c r="I59" s="235">
        <v>50</v>
      </c>
      <c r="J59" s="242">
        <v>1</v>
      </c>
      <c r="K59" s="235">
        <f>I59*J59</f>
        <v>50</v>
      </c>
      <c r="L59" s="842">
        <f>'900.2'!N78</f>
        <v>1108.7722293336356</v>
      </c>
      <c r="M59" s="843"/>
      <c r="N59" s="243">
        <f>K59*L59</f>
        <v>55438.611466681774</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45"/>
    </row>
    <row r="65" spans="1:15" ht="15.75" thickBot="1">
      <c r="B65" s="844" t="s">
        <v>2072</v>
      </c>
      <c r="C65" s="798"/>
      <c r="D65" s="798"/>
      <c r="E65" s="798"/>
      <c r="F65" s="798"/>
      <c r="G65" s="798"/>
      <c r="H65" s="798"/>
      <c r="I65" s="798"/>
      <c r="J65" s="798"/>
      <c r="K65" s="798"/>
      <c r="L65" s="798"/>
      <c r="M65" s="799"/>
      <c r="N65" s="104">
        <f>N59+N60+N61+N62+N63</f>
        <v>55438.611466681774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706</v>
      </c>
      <c r="B70" s="49" t="str">
        <f>VLOOKUP(A70,'MANO DE OBRA'!A8:D68,3,FALSE)</f>
        <v>Obrero (2)</v>
      </c>
      <c r="C70" s="47"/>
      <c r="D70" s="47"/>
      <c r="E70" s="47"/>
      <c r="F70" s="47"/>
      <c r="G70" s="47"/>
      <c r="H70" s="47"/>
      <c r="I70" s="248">
        <f>K70/J70*100</f>
        <v>67665.399999999994</v>
      </c>
      <c r="J70" s="249">
        <v>185</v>
      </c>
      <c r="K70" s="250">
        <f>VLOOKUP(A70,'MANO DE OBRA'!A8:D99,4,FALSE)</f>
        <v>125180.98999999999</v>
      </c>
      <c r="L70" s="50"/>
      <c r="M70" s="251">
        <v>2.88</v>
      </c>
      <c r="N70" s="252">
        <f>K70/M70</f>
        <v>43465.621527777774</v>
      </c>
      <c r="O70" s="106"/>
    </row>
    <row r="71" spans="1:15">
      <c r="B71" s="49"/>
      <c r="C71" s="47"/>
      <c r="D71" s="47"/>
      <c r="E71" s="47"/>
      <c r="F71" s="47"/>
      <c r="G71" s="47"/>
      <c r="H71" s="47"/>
      <c r="I71" s="235"/>
      <c r="J71" s="253"/>
      <c r="K71" s="254"/>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N70+N71+N72+N73+N74</f>
        <v>43465.621527777774</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332979.2691032578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66595.853820651566</v>
      </c>
      <c r="M83" s="791"/>
      <c r="N83" s="51"/>
    </row>
    <row r="84" spans="1:14">
      <c r="B84" s="89" t="s">
        <v>2090</v>
      </c>
      <c r="C84" s="90"/>
      <c r="D84" s="90"/>
      <c r="E84" s="90"/>
      <c r="F84" s="90"/>
      <c r="G84" s="90"/>
      <c r="H84" s="90"/>
      <c r="I84" s="87"/>
      <c r="J84" s="88"/>
      <c r="K84" s="260">
        <v>0.05</v>
      </c>
      <c r="L84" s="790">
        <f>N78*K84</f>
        <v>16648.963455162891</v>
      </c>
      <c r="M84" s="791"/>
      <c r="N84" s="51"/>
    </row>
    <row r="85" spans="1:14" ht="15.75" thickBot="1">
      <c r="B85" s="91" t="s">
        <v>2091</v>
      </c>
      <c r="C85" s="92"/>
      <c r="D85" s="92"/>
      <c r="E85" s="92"/>
      <c r="F85" s="92"/>
      <c r="G85" s="92"/>
      <c r="H85" s="92"/>
      <c r="I85" s="93"/>
      <c r="J85" s="94"/>
      <c r="K85" s="261">
        <v>0.05</v>
      </c>
      <c r="L85" s="792">
        <f>N78*K85</f>
        <v>16648.963455162891</v>
      </c>
      <c r="M85" s="793"/>
      <c r="N85" s="51"/>
    </row>
    <row r="86" spans="1:14" ht="15.75" thickBot="1">
      <c r="B86" s="755" t="s">
        <v>2072</v>
      </c>
      <c r="C86" s="756"/>
      <c r="D86" s="756"/>
      <c r="E86" s="756"/>
      <c r="F86" s="756"/>
      <c r="G86" s="756"/>
      <c r="H86" s="756"/>
      <c r="I86" s="756"/>
      <c r="J86" s="756"/>
      <c r="K86" s="756"/>
      <c r="L86" s="756"/>
      <c r="M86" s="757"/>
      <c r="N86" s="52">
        <f>L83+L84+L85</f>
        <v>99893.780730977334</v>
      </c>
    </row>
    <row r="87" spans="1:14" ht="15.75" thickBot="1">
      <c r="B87" s="33"/>
      <c r="C87" s="34"/>
      <c r="D87" s="34"/>
      <c r="E87" s="34"/>
      <c r="F87" s="34"/>
      <c r="G87" s="34"/>
      <c r="H87" s="34"/>
      <c r="I87" s="34"/>
      <c r="J87" s="34"/>
      <c r="K87" s="34"/>
      <c r="L87" s="34"/>
      <c r="M87" s="34"/>
      <c r="N87" s="35"/>
    </row>
    <row r="88" spans="1:14" ht="15.75" thickBot="1">
      <c r="A88" t="s">
        <v>2112</v>
      </c>
      <c r="B88" s="755" t="s">
        <v>2113</v>
      </c>
      <c r="C88" s="756"/>
      <c r="D88" s="756"/>
      <c r="E88" s="756"/>
      <c r="F88" s="756"/>
      <c r="G88" s="756"/>
      <c r="H88" s="756"/>
      <c r="I88" s="756"/>
      <c r="J88" s="756"/>
      <c r="K88" s="756"/>
      <c r="L88" s="756"/>
      <c r="M88" s="757"/>
      <c r="N88" s="166">
        <f>N78+N86</f>
        <v>432873.04983423511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28.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9.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11</v>
      </c>
      <c r="C31" s="81" t="s">
        <v>12</v>
      </c>
      <c r="D31" s="82"/>
      <c r="E31" s="82"/>
      <c r="F31" s="82"/>
      <c r="G31" s="82"/>
      <c r="H31" s="82"/>
      <c r="I31" s="82"/>
      <c r="J31" s="83"/>
      <c r="K31" s="264"/>
      <c r="L31" s="262" t="s">
        <v>13</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t="s">
        <v>819</v>
      </c>
      <c r="B36" s="804" t="str">
        <f>VLOOKUP(A36,EQUIPOS!A6:D154,3,FALSE)</f>
        <v>Cargador : Potencia en el volante 125 hp, Clasificación de RPM del motor 2300.</v>
      </c>
      <c r="C36" s="805"/>
      <c r="D36" s="805"/>
      <c r="E36" s="805"/>
      <c r="F36" s="805"/>
      <c r="G36" s="805"/>
      <c r="H36" s="806"/>
      <c r="I36" s="223"/>
      <c r="J36" s="224"/>
      <c r="K36" s="225">
        <f>VLOOKUP(A36,EQUIPOS!A6:D161,4,FALSE)</f>
        <v>179187.89175590553</v>
      </c>
      <c r="L36" s="226"/>
      <c r="M36" s="227">
        <v>2.375</v>
      </c>
      <c r="N36" s="228">
        <f>K36/M36</f>
        <v>75447.533370907593</v>
      </c>
    </row>
    <row r="37" spans="1:14">
      <c r="A37" t="s">
        <v>847</v>
      </c>
      <c r="B37" s="804" t="str">
        <f>VLOOKUP(A37,EQUIPOS!A7:D154,3,FALSE)</f>
        <v>Compresor 120 HP, con martillo.</v>
      </c>
      <c r="C37" s="805"/>
      <c r="D37" s="805"/>
      <c r="E37" s="805"/>
      <c r="F37" s="805"/>
      <c r="G37" s="805"/>
      <c r="H37" s="806"/>
      <c r="I37" s="223"/>
      <c r="J37" s="224"/>
      <c r="K37" s="225">
        <f>VLOOKUP(A37,EQUIPOS!A7:D162,4,FALSE)</f>
        <v>93467.922479418819</v>
      </c>
      <c r="L37" s="226"/>
      <c r="M37" s="227">
        <v>2.375</v>
      </c>
      <c r="N37" s="228">
        <f>K37/M37</f>
        <v>39354.914728176343</v>
      </c>
    </row>
    <row r="38" spans="1:14">
      <c r="A38" t="s">
        <v>873</v>
      </c>
      <c r="B38" s="804" t="str">
        <f>VLOOKUP(A38,EQUIPOS!A7:D154,3,FALSE)</f>
        <v xml:space="preserve">Equipo de oxicorte, Capacidad de corte: hasta 6´´ (152mm) </v>
      </c>
      <c r="C38" s="805"/>
      <c r="D38" s="805"/>
      <c r="E38" s="805"/>
      <c r="F38" s="805"/>
      <c r="G38" s="805"/>
      <c r="H38" s="806"/>
      <c r="I38" s="223"/>
      <c r="J38" s="224"/>
      <c r="K38" s="225">
        <f>VLOOKUP(A38,EQUIPOS!A7:D162,4,FALSE)</f>
        <v>4532.9341254397186</v>
      </c>
      <c r="L38" s="226"/>
      <c r="M38" s="227">
        <v>2.375</v>
      </c>
      <c r="N38" s="229">
        <f>K38/M38</f>
        <v>1908.6038422904078</v>
      </c>
    </row>
    <row r="39" spans="1:14">
      <c r="B39" s="804"/>
      <c r="C39" s="805"/>
      <c r="D39" s="805"/>
      <c r="E39" s="805"/>
      <c r="F39" s="805"/>
      <c r="G39" s="805"/>
      <c r="H39" s="806"/>
      <c r="I39" s="807"/>
      <c r="J39" s="808"/>
      <c r="K39" s="230"/>
      <c r="L39" s="809"/>
      <c r="M39" s="810"/>
      <c r="N39" s="231"/>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0.1</v>
      </c>
      <c r="M42" s="817"/>
      <c r="N42" s="105">
        <f>N76*L42</f>
        <v>1549.7775190231998</v>
      </c>
    </row>
    <row r="43" spans="1:14" ht="15.75" thickBot="1">
      <c r="B43" s="755" t="s">
        <v>2072</v>
      </c>
      <c r="C43" s="756"/>
      <c r="D43" s="756"/>
      <c r="E43" s="756"/>
      <c r="F43" s="756"/>
      <c r="G43" s="756"/>
      <c r="H43" s="756"/>
      <c r="I43" s="756"/>
      <c r="J43" s="756"/>
      <c r="K43" s="756"/>
      <c r="L43" s="756"/>
      <c r="M43" s="757"/>
      <c r="N43" s="99">
        <f>SUM(N36:N42)</f>
        <v>118260.82946039755</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40"/>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1865</v>
      </c>
      <c r="B59" s="46" t="str">
        <f>VLOOKUP(A59,TRANSPORTE!A5:D94,3,FALSE)</f>
        <v>Transporte de material de demolición</v>
      </c>
      <c r="C59" s="273"/>
      <c r="D59" s="273"/>
      <c r="E59" s="273"/>
      <c r="F59" s="273"/>
      <c r="G59" s="273"/>
      <c r="H59" s="267" t="str">
        <f>VLOOKUP(A59,TRANSPORTE!A6:D117,2,FALSE)</f>
        <v>m3k</v>
      </c>
      <c r="I59" s="235">
        <v>1</v>
      </c>
      <c r="J59" s="242">
        <v>1</v>
      </c>
      <c r="K59" s="235">
        <f>I59*J59</f>
        <v>1</v>
      </c>
      <c r="L59" s="842">
        <f>'900.2'!N78</f>
        <v>1108.7722293336356</v>
      </c>
      <c r="M59" s="843"/>
      <c r="N59" s="243">
        <f>K59*L59</f>
        <v>1108.7722293336356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45"/>
    </row>
    <row r="65" spans="1:15" ht="15.75" thickBot="1">
      <c r="B65" s="844" t="s">
        <v>2072</v>
      </c>
      <c r="C65" s="798"/>
      <c r="D65" s="798"/>
      <c r="E65" s="798"/>
      <c r="F65" s="798"/>
      <c r="G65" s="798"/>
      <c r="H65" s="798"/>
      <c r="I65" s="798"/>
      <c r="J65" s="798"/>
      <c r="K65" s="798"/>
      <c r="L65" s="798"/>
      <c r="M65" s="799"/>
      <c r="N65" s="104">
        <f>N59+N60+N61+N62+N63</f>
        <v>1108.7722293336356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708</v>
      </c>
      <c r="B70" s="49" t="str">
        <f>VLOOKUP(A70,'MANO DE OBRA'!A8:D68,3,FALSE)</f>
        <v>Obrero (3)</v>
      </c>
      <c r="C70" s="47"/>
      <c r="D70" s="47"/>
      <c r="E70" s="47"/>
      <c r="F70" s="47"/>
      <c r="G70" s="47"/>
      <c r="H70" s="47"/>
      <c r="I70" s="248">
        <f>K70/J70*100</f>
        <v>101498.09999999999</v>
      </c>
      <c r="J70" s="249">
        <v>185</v>
      </c>
      <c r="K70" s="250">
        <f>VLOOKUP(A70,'MANO DE OBRA'!A8:D99,4,FALSE)</f>
        <v>187771.48499999999</v>
      </c>
      <c r="L70" s="50"/>
      <c r="M70" s="251">
        <v>19</v>
      </c>
      <c r="N70" s="252">
        <f>K70/M70</f>
        <v>9882.7097368421037</v>
      </c>
      <c r="O70" s="106"/>
    </row>
    <row r="71" spans="1:15">
      <c r="A71" t="s">
        <v>728</v>
      </c>
      <c r="B71" s="49" t="str">
        <f>VLOOKUP(A71,'MANO DE OBRA'!A8:D68,3,FALSE)</f>
        <v>Oficial</v>
      </c>
      <c r="C71" s="47"/>
      <c r="D71" s="47"/>
      <c r="E71" s="47"/>
      <c r="F71" s="47"/>
      <c r="G71" s="47"/>
      <c r="H71" s="47"/>
      <c r="I71" s="248">
        <f>K71/J71*100</f>
        <v>57668.23979157189</v>
      </c>
      <c r="J71" s="249">
        <v>185</v>
      </c>
      <c r="K71" s="254">
        <f>VLOOKUP(A71,'MANO DE OBRA'!A8:D99,4,FALSE)</f>
        <v>106686.24361440798</v>
      </c>
      <c r="L71" s="50"/>
      <c r="M71" s="251">
        <v>19</v>
      </c>
      <c r="N71" s="252">
        <f>K71/M71</f>
        <v>5615.0654533898942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N70+N71+N72+N73+N74</f>
        <v>15497.775190231998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160">
        <f>N43+N54+N65+N76</f>
        <v>134867.37687996318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26973.475375992639</v>
      </c>
      <c r="M83" s="791"/>
      <c r="N83" s="51"/>
    </row>
    <row r="84" spans="1:14">
      <c r="B84" s="89" t="s">
        <v>2090</v>
      </c>
      <c r="C84" s="90"/>
      <c r="D84" s="90"/>
      <c r="E84" s="90"/>
      <c r="F84" s="90"/>
      <c r="G84" s="90"/>
      <c r="H84" s="90"/>
      <c r="I84" s="87"/>
      <c r="J84" s="88"/>
      <c r="K84" s="260">
        <v>0.05</v>
      </c>
      <c r="L84" s="790">
        <f>N78*K84</f>
        <v>6743.3688439981597</v>
      </c>
      <c r="M84" s="791"/>
      <c r="N84" s="51"/>
    </row>
    <row r="85" spans="1:14" ht="15.75" thickBot="1">
      <c r="B85" s="91" t="s">
        <v>2091</v>
      </c>
      <c r="C85" s="92"/>
      <c r="D85" s="92"/>
      <c r="E85" s="92"/>
      <c r="F85" s="92"/>
      <c r="G85" s="92"/>
      <c r="H85" s="92"/>
      <c r="I85" s="93"/>
      <c r="J85" s="94"/>
      <c r="K85" s="261">
        <v>0.05</v>
      </c>
      <c r="L85" s="792">
        <f>N78*K85</f>
        <v>6743.3688439981597</v>
      </c>
      <c r="M85" s="793"/>
      <c r="N85" s="51"/>
    </row>
    <row r="86" spans="1:14" ht="15.75" thickBot="1">
      <c r="B86" s="755" t="s">
        <v>2072</v>
      </c>
      <c r="C86" s="756"/>
      <c r="D86" s="756"/>
      <c r="E86" s="756"/>
      <c r="F86" s="756"/>
      <c r="G86" s="756"/>
      <c r="H86" s="756"/>
      <c r="I86" s="756"/>
      <c r="J86" s="756"/>
      <c r="K86" s="756"/>
      <c r="L86" s="756"/>
      <c r="M86" s="757"/>
      <c r="N86" s="52">
        <f>L83+L84+L85</f>
        <v>40460.213063988966</v>
      </c>
    </row>
    <row r="87" spans="1:14" ht="15.75" thickBot="1">
      <c r="B87" s="33"/>
      <c r="C87" s="34"/>
      <c r="D87" s="34"/>
      <c r="E87" s="34"/>
      <c r="F87" s="34"/>
      <c r="G87" s="34"/>
      <c r="H87" s="34"/>
      <c r="I87" s="34"/>
      <c r="J87" s="34"/>
      <c r="K87" s="34"/>
      <c r="L87" s="34"/>
      <c r="M87" s="34"/>
      <c r="N87" s="35"/>
    </row>
    <row r="88" spans="1:14" ht="15.75" thickBot="1">
      <c r="A88" t="s">
        <v>2112</v>
      </c>
      <c r="B88" s="755" t="s">
        <v>2113</v>
      </c>
      <c r="C88" s="756"/>
      <c r="D88" s="756"/>
      <c r="E88" s="756"/>
      <c r="F88" s="756"/>
      <c r="G88" s="756"/>
      <c r="H88" s="756"/>
      <c r="I88" s="756"/>
      <c r="J88" s="756"/>
      <c r="K88" s="756"/>
      <c r="L88" s="756"/>
      <c r="M88" s="757"/>
      <c r="N88" s="52">
        <f>N78+N86</f>
        <v>175327.58994395216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c r="B106" s="758"/>
      <c r="C106" s="759"/>
      <c r="D106" s="759"/>
      <c r="E106" s="759"/>
      <c r="F106" s="759"/>
      <c r="G106" s="759"/>
      <c r="H106" s="759"/>
      <c r="I106" s="759"/>
      <c r="J106" s="759"/>
      <c r="K106" s="759"/>
      <c r="L106" s="759"/>
      <c r="M106" s="759"/>
      <c r="N106" s="760"/>
    </row>
    <row r="107" spans="2:14" ht="27.7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764"/>
      <c r="C1" s="776"/>
      <c r="D1" s="777"/>
      <c r="E1" s="777"/>
      <c r="F1" s="777"/>
      <c r="G1" s="777"/>
      <c r="H1" s="777"/>
      <c r="I1" s="777"/>
      <c r="J1" s="778"/>
      <c r="K1" s="779" t="s">
        <v>2036</v>
      </c>
      <c r="L1" s="781" t="s">
        <v>2037</v>
      </c>
      <c r="M1" s="782"/>
      <c r="N1" s="783"/>
    </row>
    <row r="2" spans="2:14">
      <c r="B2" s="765"/>
      <c r="C2" s="742" t="s">
        <v>2038</v>
      </c>
      <c r="D2" s="743"/>
      <c r="E2" s="743"/>
      <c r="F2" s="743"/>
      <c r="G2" s="743"/>
      <c r="H2" s="743"/>
      <c r="I2" s="743"/>
      <c r="J2" s="744"/>
      <c r="K2" s="780"/>
      <c r="L2" s="784"/>
      <c r="M2" s="785"/>
      <c r="N2" s="786"/>
    </row>
    <row r="3" spans="2:14">
      <c r="B3" s="765"/>
      <c r="C3" s="742" t="s">
        <v>2039</v>
      </c>
      <c r="D3" s="743"/>
      <c r="E3" s="743"/>
      <c r="F3" s="743"/>
      <c r="G3" s="743"/>
      <c r="H3" s="743"/>
      <c r="I3" s="743"/>
      <c r="J3" s="744"/>
      <c r="K3" s="767" t="s">
        <v>2040</v>
      </c>
      <c r="L3" s="736">
        <v>1</v>
      </c>
      <c r="M3" s="737"/>
      <c r="N3" s="738"/>
    </row>
    <row r="4" spans="2:14">
      <c r="B4" s="765"/>
      <c r="C4" s="742" t="s">
        <v>2041</v>
      </c>
      <c r="D4" s="743"/>
      <c r="E4" s="743"/>
      <c r="F4" s="743"/>
      <c r="G4" s="743"/>
      <c r="H4" s="743"/>
      <c r="I4" s="743"/>
      <c r="J4" s="744"/>
      <c r="K4" s="787"/>
      <c r="L4" s="739"/>
      <c r="M4" s="740"/>
      <c r="N4" s="741"/>
    </row>
    <row r="5" spans="2:14">
      <c r="B5" s="765"/>
      <c r="C5" s="742" t="s">
        <v>2042</v>
      </c>
      <c r="D5" s="743"/>
      <c r="E5" s="743"/>
      <c r="F5" s="743"/>
      <c r="G5" s="743"/>
      <c r="H5" s="743"/>
      <c r="I5" s="743"/>
      <c r="J5" s="744"/>
      <c r="K5" s="767" t="s">
        <v>2043</v>
      </c>
      <c r="L5" s="769"/>
      <c r="M5" s="769" t="s">
        <v>2044</v>
      </c>
      <c r="N5" s="771"/>
    </row>
    <row r="6" spans="2:14" ht="15.75" thickBot="1">
      <c r="B6" s="766"/>
      <c r="C6" s="773"/>
      <c r="D6" s="774"/>
      <c r="E6" s="774"/>
      <c r="F6" s="774"/>
      <c r="G6" s="774"/>
      <c r="H6" s="774"/>
      <c r="I6" s="774"/>
      <c r="J6" s="775"/>
      <c r="K6" s="768"/>
      <c r="L6" s="770"/>
      <c r="M6" s="770"/>
      <c r="N6" s="772"/>
    </row>
    <row r="7" spans="2:14" ht="15.75" thickBot="1">
      <c r="B7" s="297"/>
      <c r="C7" s="298"/>
      <c r="D7" s="298"/>
      <c r="E7" s="298"/>
      <c r="F7" s="298"/>
      <c r="G7" s="298"/>
      <c r="H7" s="298"/>
      <c r="I7" s="298"/>
      <c r="J7" s="298"/>
      <c r="K7" s="298"/>
      <c r="L7" s="299"/>
      <c r="M7" s="299"/>
      <c r="N7" s="300"/>
    </row>
    <row r="8" spans="2:14" ht="19.5" customHeight="1">
      <c r="B8" s="301"/>
      <c r="C8" s="77"/>
      <c r="D8" s="77"/>
      <c r="E8" s="77"/>
      <c r="F8" s="77"/>
      <c r="G8" s="77"/>
      <c r="H8" s="78"/>
      <c r="I8" s="77"/>
      <c r="J8" s="77"/>
      <c r="K8" s="302" t="s">
        <v>2045</v>
      </c>
      <c r="L8" s="303"/>
      <c r="M8" s="303"/>
      <c r="N8" s="304"/>
    </row>
    <row r="9" spans="2:14">
      <c r="B9" s="305"/>
      <c r="C9" s="79"/>
      <c r="D9" s="79"/>
      <c r="E9" s="79"/>
      <c r="F9" s="79"/>
      <c r="G9" s="79"/>
      <c r="H9" s="306"/>
      <c r="I9" s="79"/>
      <c r="J9" s="79"/>
      <c r="K9" s="307"/>
      <c r="L9" s="308" t="s">
        <v>2046</v>
      </c>
      <c r="M9" s="308" t="s">
        <v>2047</v>
      </c>
      <c r="N9" s="309" t="s">
        <v>2048</v>
      </c>
    </row>
    <row r="10" spans="2:14" ht="36">
      <c r="B10" s="745" t="s">
        <v>2049</v>
      </c>
      <c r="C10" s="746"/>
      <c r="D10" s="746"/>
      <c r="E10" s="746"/>
      <c r="F10" s="342" t="s">
        <v>2050</v>
      </c>
      <c r="G10" s="79"/>
      <c r="H10" s="311"/>
      <c r="I10" s="747" t="s">
        <v>2051</v>
      </c>
      <c r="J10" s="747"/>
      <c r="K10" s="343" t="s">
        <v>2050</v>
      </c>
      <c r="L10" s="308"/>
      <c r="M10" s="308"/>
      <c r="N10" s="309"/>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14</v>
      </c>
      <c r="C31" s="81" t="s">
        <v>15</v>
      </c>
      <c r="D31" s="82"/>
      <c r="E31" s="82"/>
      <c r="F31" s="82"/>
      <c r="G31" s="82"/>
      <c r="H31" s="82"/>
      <c r="I31" s="82"/>
      <c r="J31" s="83"/>
      <c r="K31" s="264"/>
      <c r="L31" s="262" t="s">
        <v>13</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t="s">
        <v>1015</v>
      </c>
      <c r="B36" s="804" t="str">
        <f>VLOOKUP(A36,EQUIPOS!A6:D154,3,FALSE)</f>
        <v>Retroexcavadora sobre oruga, potencia 138 HP, balde de 1,5 m3.</v>
      </c>
      <c r="C36" s="805"/>
      <c r="D36" s="805"/>
      <c r="E36" s="805"/>
      <c r="F36" s="805"/>
      <c r="G36" s="805"/>
      <c r="H36" s="806"/>
      <c r="I36" s="223"/>
      <c r="J36" s="224"/>
      <c r="K36" s="225">
        <f>VLOOKUP(A36,EQUIPOS!A6:D161,4,FALSE)</f>
        <v>225564.6286536713</v>
      </c>
      <c r="L36" s="226"/>
      <c r="M36" s="227">
        <v>2.5</v>
      </c>
      <c r="N36" s="228">
        <f>K36/M36</f>
        <v>90225.851461468526</v>
      </c>
    </row>
    <row r="37" spans="1:14">
      <c r="A37" t="s">
        <v>847</v>
      </c>
      <c r="B37" s="804" t="str">
        <f>VLOOKUP(A37,EQUIPOS!A7:D154,3,FALSE)</f>
        <v>Compresor 120 HP, con martillo.</v>
      </c>
      <c r="C37" s="805"/>
      <c r="D37" s="805"/>
      <c r="E37" s="805"/>
      <c r="F37" s="805"/>
      <c r="G37" s="805"/>
      <c r="H37" s="806"/>
      <c r="I37" s="223"/>
      <c r="J37" s="224"/>
      <c r="K37" s="225">
        <f>VLOOKUP(A37,EQUIPOS!A7:D162,4,FALSE)</f>
        <v>93467.922479418819</v>
      </c>
      <c r="L37" s="226"/>
      <c r="M37" s="227">
        <v>2.5</v>
      </c>
      <c r="N37" s="228">
        <f>K37/M37</f>
        <v>37387.168991767525</v>
      </c>
    </row>
    <row r="38" spans="1:14">
      <c r="A38" t="s">
        <v>873</v>
      </c>
      <c r="B38" s="804" t="str">
        <f>VLOOKUP(A38,EQUIPOS!A8:D154,3,FALSE)</f>
        <v xml:space="preserve">Equipo de oxicorte, Capacidad de corte: hasta 6´´ (152mm) </v>
      </c>
      <c r="C38" s="805"/>
      <c r="D38" s="805"/>
      <c r="E38" s="805"/>
      <c r="F38" s="805"/>
      <c r="G38" s="805"/>
      <c r="H38" s="806"/>
      <c r="I38" s="223"/>
      <c r="J38" s="224"/>
      <c r="K38" s="225">
        <f>VLOOKUP(A38,EQUIPOS!A8:D163,4,FALSE)</f>
        <v>4532.9341254397186</v>
      </c>
      <c r="L38" s="226"/>
      <c r="M38" s="227">
        <v>2.5</v>
      </c>
      <c r="N38" s="228">
        <f>K38/M38</f>
        <v>1813.1736501758874</v>
      </c>
    </row>
    <row r="39" spans="1:14">
      <c r="B39" s="804"/>
      <c r="C39" s="805"/>
      <c r="D39" s="805"/>
      <c r="E39" s="805"/>
      <c r="F39" s="805"/>
      <c r="G39" s="805"/>
      <c r="H39" s="806"/>
      <c r="I39" s="807"/>
      <c r="J39" s="808"/>
      <c r="K39" s="230"/>
      <c r="L39" s="809"/>
      <c r="M39" s="810"/>
      <c r="N39" s="231"/>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0.02</v>
      </c>
      <c r="M42" s="817"/>
      <c r="N42" s="105">
        <f>N76*L42</f>
        <v>294.45772861440798</v>
      </c>
    </row>
    <row r="43" spans="1:14" ht="15.75" thickBot="1">
      <c r="B43" s="755" t="s">
        <v>2072</v>
      </c>
      <c r="C43" s="756"/>
      <c r="D43" s="756"/>
      <c r="E43" s="756"/>
      <c r="F43" s="756"/>
      <c r="G43" s="756"/>
      <c r="H43" s="756"/>
      <c r="I43" s="756"/>
      <c r="J43" s="756"/>
      <c r="K43" s="756"/>
      <c r="L43" s="756"/>
      <c r="M43" s="757"/>
      <c r="N43" s="99">
        <f>SUM(N36:N42)</f>
        <v>129720.65183202634</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40"/>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1865</v>
      </c>
      <c r="B59" s="46" t="str">
        <f>VLOOKUP(A59,TRANSPORTE!A5:D94,3,FALSE)</f>
        <v>Transporte de material de demolición</v>
      </c>
      <c r="C59" s="273"/>
      <c r="D59" s="273"/>
      <c r="E59" s="273"/>
      <c r="F59" s="273"/>
      <c r="G59" s="273"/>
      <c r="H59" s="267" t="str">
        <f>VLOOKUP(A59,TRANSPORTE!A6:D117,2,FALSE)</f>
        <v>m3k</v>
      </c>
      <c r="I59" s="235">
        <v>1</v>
      </c>
      <c r="J59" s="242">
        <v>1</v>
      </c>
      <c r="K59" s="235">
        <f>I59*J59</f>
        <v>1</v>
      </c>
      <c r="L59" s="842">
        <f>'900.2'!N78</f>
        <v>1108.7722293336356</v>
      </c>
      <c r="M59" s="843"/>
      <c r="N59" s="243">
        <f>K59*L59</f>
        <v>1108.7722293336356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45"/>
    </row>
    <row r="65" spans="1:15" ht="15.75" thickBot="1">
      <c r="B65" s="844" t="s">
        <v>2072</v>
      </c>
      <c r="C65" s="798"/>
      <c r="D65" s="798"/>
      <c r="E65" s="798"/>
      <c r="F65" s="798"/>
      <c r="G65" s="798"/>
      <c r="H65" s="798"/>
      <c r="I65" s="798"/>
      <c r="J65" s="798"/>
      <c r="K65" s="798"/>
      <c r="L65" s="798"/>
      <c r="M65" s="799"/>
      <c r="N65" s="104">
        <f>N59+N60+N61+N62+N63</f>
        <v>1108.7722293336356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708</v>
      </c>
      <c r="B70" s="49" t="str">
        <f>VLOOKUP(A70,'MANO DE OBRA'!A8:D68,3,FALSE)</f>
        <v>Obrero (3)</v>
      </c>
      <c r="C70" s="47"/>
      <c r="D70" s="47"/>
      <c r="E70" s="47"/>
      <c r="F70" s="47"/>
      <c r="G70" s="47"/>
      <c r="H70" s="47"/>
      <c r="I70" s="248">
        <f>K70/J70*100</f>
        <v>101498.09999999999</v>
      </c>
      <c r="J70" s="249">
        <v>185</v>
      </c>
      <c r="K70" s="250">
        <f>VLOOKUP(A70,'MANO DE OBRA'!A8:D99,4,FALSE)</f>
        <v>187771.48499999999</v>
      </c>
      <c r="L70" s="50"/>
      <c r="M70" s="251">
        <v>20</v>
      </c>
      <c r="N70" s="252">
        <f>K70/M70</f>
        <v>9388.5742499999997</v>
      </c>
      <c r="O70" s="106"/>
    </row>
    <row r="71" spans="1:15">
      <c r="A71" t="s">
        <v>728</v>
      </c>
      <c r="B71" s="49" t="str">
        <f>VLOOKUP(A71,'MANO DE OBRA'!A8:D69,3,FALSE)</f>
        <v>Oficial</v>
      </c>
      <c r="C71" s="47"/>
      <c r="D71" s="47"/>
      <c r="E71" s="47"/>
      <c r="F71" s="47"/>
      <c r="G71" s="47"/>
      <c r="H71" s="47"/>
      <c r="I71" s="248">
        <f>K71/J71*100</f>
        <v>57668.23979157189</v>
      </c>
      <c r="J71" s="249">
        <v>185</v>
      </c>
      <c r="K71" s="250">
        <f>VLOOKUP(A71,'MANO DE OBRA'!A8:D100,4,FALSE)</f>
        <v>106686.24361440798</v>
      </c>
      <c r="L71" s="50"/>
      <c r="M71" s="255">
        <v>20</v>
      </c>
      <c r="N71" s="252">
        <f>K71/M71</f>
        <v>5334.3121807203988</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N70+N71+N72+N73+N74</f>
        <v>14722.886430720398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145552.31049208037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29110.462098416076</v>
      </c>
      <c r="M83" s="791"/>
      <c r="N83" s="51"/>
    </row>
    <row r="84" spans="1:14">
      <c r="B84" s="89" t="s">
        <v>2090</v>
      </c>
      <c r="C84" s="90"/>
      <c r="D84" s="90"/>
      <c r="E84" s="90"/>
      <c r="F84" s="90"/>
      <c r="G84" s="90"/>
      <c r="H84" s="90"/>
      <c r="I84" s="87"/>
      <c r="J84" s="88"/>
      <c r="K84" s="260">
        <v>0.05</v>
      </c>
      <c r="L84" s="790">
        <f>N78*K84</f>
        <v>7277.6155246040189</v>
      </c>
      <c r="M84" s="791"/>
      <c r="N84" s="51"/>
    </row>
    <row r="85" spans="1:14" ht="15.75" thickBot="1">
      <c r="B85" s="91" t="s">
        <v>2091</v>
      </c>
      <c r="C85" s="92"/>
      <c r="D85" s="92"/>
      <c r="E85" s="92"/>
      <c r="F85" s="92"/>
      <c r="G85" s="92"/>
      <c r="H85" s="92"/>
      <c r="I85" s="93"/>
      <c r="J85" s="94"/>
      <c r="K85" s="261">
        <v>0.05</v>
      </c>
      <c r="L85" s="792">
        <f>N78*K85</f>
        <v>7277.6155246040189</v>
      </c>
      <c r="M85" s="793"/>
      <c r="N85" s="51"/>
    </row>
    <row r="86" spans="1:14" ht="15.75" thickBot="1">
      <c r="B86" s="755" t="s">
        <v>2072</v>
      </c>
      <c r="C86" s="756"/>
      <c r="D86" s="756"/>
      <c r="E86" s="756"/>
      <c r="F86" s="756"/>
      <c r="G86" s="756"/>
      <c r="H86" s="756"/>
      <c r="I86" s="756"/>
      <c r="J86" s="756"/>
      <c r="K86" s="756"/>
      <c r="L86" s="756"/>
      <c r="M86" s="757"/>
      <c r="N86" s="52">
        <f>L83+L84+L85</f>
        <v>43665.693147624115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189218.00363970449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28.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764"/>
      <c r="C1" s="776"/>
      <c r="D1" s="777"/>
      <c r="E1" s="777"/>
      <c r="F1" s="777"/>
      <c r="G1" s="777"/>
      <c r="H1" s="777"/>
      <c r="I1" s="777"/>
      <c r="J1" s="778"/>
      <c r="K1" s="779" t="s">
        <v>2036</v>
      </c>
      <c r="L1" s="781" t="s">
        <v>2037</v>
      </c>
      <c r="M1" s="782"/>
      <c r="N1" s="783"/>
    </row>
    <row r="2" spans="2:14">
      <c r="B2" s="765"/>
      <c r="C2" s="742" t="s">
        <v>2038</v>
      </c>
      <c r="D2" s="743"/>
      <c r="E2" s="743"/>
      <c r="F2" s="743"/>
      <c r="G2" s="743"/>
      <c r="H2" s="743"/>
      <c r="I2" s="743"/>
      <c r="J2" s="744"/>
      <c r="K2" s="780"/>
      <c r="L2" s="784"/>
      <c r="M2" s="785"/>
      <c r="N2" s="786"/>
    </row>
    <row r="3" spans="2:14">
      <c r="B3" s="765"/>
      <c r="C3" s="742" t="s">
        <v>2039</v>
      </c>
      <c r="D3" s="743"/>
      <c r="E3" s="743"/>
      <c r="F3" s="743"/>
      <c r="G3" s="743"/>
      <c r="H3" s="743"/>
      <c r="I3" s="743"/>
      <c r="J3" s="744"/>
      <c r="K3" s="767" t="s">
        <v>2040</v>
      </c>
      <c r="L3" s="736">
        <v>1</v>
      </c>
      <c r="M3" s="737"/>
      <c r="N3" s="738"/>
    </row>
    <row r="4" spans="2:14">
      <c r="B4" s="765"/>
      <c r="C4" s="742" t="s">
        <v>2041</v>
      </c>
      <c r="D4" s="743"/>
      <c r="E4" s="743"/>
      <c r="F4" s="743"/>
      <c r="G4" s="743"/>
      <c r="H4" s="743"/>
      <c r="I4" s="743"/>
      <c r="J4" s="744"/>
      <c r="K4" s="787"/>
      <c r="L4" s="739"/>
      <c r="M4" s="740"/>
      <c r="N4" s="741"/>
    </row>
    <row r="5" spans="2:14">
      <c r="B5" s="765"/>
      <c r="C5" s="742" t="s">
        <v>2042</v>
      </c>
      <c r="D5" s="743"/>
      <c r="E5" s="743"/>
      <c r="F5" s="743"/>
      <c r="G5" s="743"/>
      <c r="H5" s="743"/>
      <c r="I5" s="743"/>
      <c r="J5" s="744"/>
      <c r="K5" s="767" t="s">
        <v>2043</v>
      </c>
      <c r="L5" s="769"/>
      <c r="M5" s="769" t="s">
        <v>2044</v>
      </c>
      <c r="N5" s="771"/>
    </row>
    <row r="6" spans="2:14" ht="15.75" thickBot="1">
      <c r="B6" s="766"/>
      <c r="C6" s="773"/>
      <c r="D6" s="774"/>
      <c r="E6" s="774"/>
      <c r="F6" s="774"/>
      <c r="G6" s="774"/>
      <c r="H6" s="774"/>
      <c r="I6" s="774"/>
      <c r="J6" s="775"/>
      <c r="K6" s="768"/>
      <c r="L6" s="770"/>
      <c r="M6" s="770"/>
      <c r="N6" s="772"/>
    </row>
    <row r="7" spans="2:14" ht="15.75" thickBot="1">
      <c r="B7" s="297"/>
      <c r="C7" s="298"/>
      <c r="D7" s="298"/>
      <c r="E7" s="298"/>
      <c r="F7" s="298"/>
      <c r="G7" s="298"/>
      <c r="H7" s="298"/>
      <c r="I7" s="298"/>
      <c r="J7" s="298"/>
      <c r="K7" s="298"/>
      <c r="L7" s="299"/>
      <c r="M7" s="299"/>
      <c r="N7" s="300"/>
    </row>
    <row r="8" spans="2:14" ht="18.75" customHeight="1">
      <c r="B8" s="301"/>
      <c r="C8" s="77"/>
      <c r="D8" s="77"/>
      <c r="E8" s="77"/>
      <c r="F8" s="77"/>
      <c r="G8" s="77"/>
      <c r="H8" s="78"/>
      <c r="I8" s="77"/>
      <c r="J8" s="77"/>
      <c r="K8" s="302" t="s">
        <v>2045</v>
      </c>
      <c r="L8" s="303"/>
      <c r="M8" s="303"/>
      <c r="N8" s="304"/>
    </row>
    <row r="9" spans="2:14">
      <c r="B9" s="305"/>
      <c r="C9" s="79"/>
      <c r="D9" s="79"/>
      <c r="E9" s="79"/>
      <c r="F9" s="79"/>
      <c r="G9" s="79"/>
      <c r="H9" s="306"/>
      <c r="I9" s="79"/>
      <c r="J9" s="79"/>
      <c r="K9" s="307"/>
      <c r="L9" s="308" t="s">
        <v>2046</v>
      </c>
      <c r="M9" s="308" t="s">
        <v>2047</v>
      </c>
      <c r="N9" s="309" t="s">
        <v>2048</v>
      </c>
    </row>
    <row r="10" spans="2:14" ht="36">
      <c r="B10" s="745" t="s">
        <v>2049</v>
      </c>
      <c r="C10" s="746"/>
      <c r="D10" s="746"/>
      <c r="E10" s="746"/>
      <c r="F10" s="342" t="s">
        <v>2050</v>
      </c>
      <c r="G10" s="79"/>
      <c r="H10" s="311"/>
      <c r="I10" s="747" t="s">
        <v>2051</v>
      </c>
      <c r="J10" s="747"/>
      <c r="K10" s="343" t="s">
        <v>2050</v>
      </c>
      <c r="L10" s="308"/>
      <c r="M10" s="308"/>
      <c r="N10" s="309"/>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16</v>
      </c>
      <c r="C31" s="81" t="s">
        <v>17</v>
      </c>
      <c r="D31" s="82"/>
      <c r="E31" s="82"/>
      <c r="F31" s="82"/>
      <c r="G31" s="82"/>
      <c r="H31" s="82"/>
      <c r="I31" s="82"/>
      <c r="J31" s="83"/>
      <c r="K31" s="264"/>
      <c r="L31" s="262" t="s">
        <v>13</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t="s">
        <v>819</v>
      </c>
      <c r="B36" s="804" t="str">
        <f>VLOOKUP(A36,EQUIPOS!A6:D154,3,FALSE)</f>
        <v>Cargador : Potencia en el volante 125 hp, Clasificación de RPM del motor 2300.</v>
      </c>
      <c r="C36" s="805"/>
      <c r="D36" s="805"/>
      <c r="E36" s="805"/>
      <c r="F36" s="805"/>
      <c r="G36" s="805"/>
      <c r="H36" s="806"/>
      <c r="I36" s="223"/>
      <c r="J36" s="224"/>
      <c r="K36" s="225">
        <f>VLOOKUP(A36,EQUIPOS!A6:D161,4,FALSE)</f>
        <v>179187.89175590553</v>
      </c>
      <c r="L36" s="226"/>
      <c r="M36" s="227">
        <v>9.25</v>
      </c>
      <c r="N36" s="228">
        <f>K36/M36</f>
        <v>19371.663973611408</v>
      </c>
    </row>
    <row r="37" spans="1:14">
      <c r="A37" t="s">
        <v>847</v>
      </c>
      <c r="B37" s="804" t="str">
        <f>VLOOKUP(A37,EQUIPOS!A7:D154,3,FALSE)</f>
        <v>Compresor 120 HP, con martillo.</v>
      </c>
      <c r="C37" s="805"/>
      <c r="D37" s="805"/>
      <c r="E37" s="805"/>
      <c r="F37" s="805"/>
      <c r="G37" s="805"/>
      <c r="H37" s="806"/>
      <c r="I37" s="223"/>
      <c r="J37" s="224"/>
      <c r="K37" s="225">
        <f>VLOOKUP(A37,EQUIPOS!A7:D162,4,FALSE)</f>
        <v>93467.922479418819</v>
      </c>
      <c r="L37" s="226"/>
      <c r="M37" s="227">
        <v>9.25</v>
      </c>
      <c r="N37" s="228">
        <f>K37/M37</f>
        <v>10104.640268045277</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31"/>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0.02</v>
      </c>
      <c r="M42" s="817"/>
      <c r="N42" s="105">
        <f>N76*L42</f>
        <v>62.666819895785942</v>
      </c>
    </row>
    <row r="43" spans="1:14" ht="15.75" thickBot="1">
      <c r="B43" s="755" t="s">
        <v>2072</v>
      </c>
      <c r="C43" s="756"/>
      <c r="D43" s="756"/>
      <c r="E43" s="756"/>
      <c r="F43" s="756"/>
      <c r="G43" s="756"/>
      <c r="H43" s="756"/>
      <c r="I43" s="756"/>
      <c r="J43" s="756"/>
      <c r="K43" s="756"/>
      <c r="L43" s="756"/>
      <c r="M43" s="757"/>
      <c r="N43" s="99">
        <f>SUM(N36:N42)</f>
        <v>29538.971061552471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40"/>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1865</v>
      </c>
      <c r="B59" s="46" t="str">
        <f>VLOOKUP(A59,TRANSPORTE!A5:D94,3,FALSE)</f>
        <v>Transporte de material de demolición</v>
      </c>
      <c r="C59" s="273"/>
      <c r="D59" s="273"/>
      <c r="E59" s="273"/>
      <c r="F59" s="273"/>
      <c r="G59" s="273"/>
      <c r="H59" s="267" t="str">
        <f>VLOOKUP(A59,TRANSPORTE!A6:D117,2,FALSE)</f>
        <v>m3k</v>
      </c>
      <c r="I59" s="235">
        <v>1</v>
      </c>
      <c r="J59" s="242">
        <v>1</v>
      </c>
      <c r="K59" s="235">
        <f>I59*J59</f>
        <v>1</v>
      </c>
      <c r="L59" s="842">
        <f>'900.2'!N78</f>
        <v>1108.7722293336356</v>
      </c>
      <c r="M59" s="843"/>
      <c r="N59" s="243">
        <f>K59*L59</f>
        <v>1108.7722293336356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45"/>
    </row>
    <row r="65" spans="1:15" ht="15.75" thickBot="1">
      <c r="B65" s="844" t="s">
        <v>2072</v>
      </c>
      <c r="C65" s="798"/>
      <c r="D65" s="798"/>
      <c r="E65" s="798"/>
      <c r="F65" s="798"/>
      <c r="G65" s="798"/>
      <c r="H65" s="798"/>
      <c r="I65" s="798"/>
      <c r="J65" s="798"/>
      <c r="K65" s="798"/>
      <c r="L65" s="798"/>
      <c r="M65" s="799"/>
      <c r="N65" s="104">
        <f>N59+N60+N61+N62+N63</f>
        <v>1108.7722293336356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706</v>
      </c>
      <c r="B70" s="49" t="str">
        <f>VLOOKUP(A70,'MANO DE OBRA'!A8:D68,3,FALSE)</f>
        <v>Obrero (2)</v>
      </c>
      <c r="C70" s="47"/>
      <c r="D70" s="47"/>
      <c r="E70" s="47"/>
      <c r="F70" s="47"/>
      <c r="G70" s="47"/>
      <c r="H70" s="47"/>
      <c r="I70" s="248">
        <f>K70/J70*100</f>
        <v>67665.399999999994</v>
      </c>
      <c r="J70" s="249">
        <v>185</v>
      </c>
      <c r="K70" s="250">
        <f>VLOOKUP(A70,'MANO DE OBRA'!A8:D99,4,FALSE)</f>
        <v>125180.98999999999</v>
      </c>
      <c r="L70" s="50"/>
      <c r="M70" s="251">
        <v>74</v>
      </c>
      <c r="N70" s="252">
        <f>K70/M70</f>
        <v>1691.6349999999998</v>
      </c>
      <c r="O70" s="106"/>
    </row>
    <row r="71" spans="1:15">
      <c r="A71" t="s">
        <v>728</v>
      </c>
      <c r="B71" s="49" t="str">
        <f>VLOOKUP(A71,'MANO DE OBRA'!A8:D69,3,FALSE)</f>
        <v>Oficial</v>
      </c>
      <c r="C71" s="47"/>
      <c r="D71" s="47"/>
      <c r="E71" s="47"/>
      <c r="F71" s="47"/>
      <c r="G71" s="47"/>
      <c r="H71" s="47"/>
      <c r="I71" s="248">
        <f>K71/J71*100</f>
        <v>57668.23979157189</v>
      </c>
      <c r="J71" s="249">
        <v>185</v>
      </c>
      <c r="K71" s="250">
        <f>VLOOKUP(A71,'MANO DE OBRA'!A8:D100,4,FALSE)</f>
        <v>106686.24361440798</v>
      </c>
      <c r="L71" s="50"/>
      <c r="M71" s="255">
        <v>74</v>
      </c>
      <c r="N71" s="252">
        <f>K71/M71</f>
        <v>1441.7059947892972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N70+N71+N72+N73+N74</f>
        <v>3133.3409947892969</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33781.084285675402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6756.2168571350812</v>
      </c>
      <c r="M83" s="791"/>
      <c r="N83" s="51"/>
    </row>
    <row r="84" spans="1:14">
      <c r="B84" s="89" t="s">
        <v>2090</v>
      </c>
      <c r="C84" s="90"/>
      <c r="D84" s="90"/>
      <c r="E84" s="90"/>
      <c r="F84" s="90"/>
      <c r="G84" s="90"/>
      <c r="H84" s="90"/>
      <c r="I84" s="87"/>
      <c r="J84" s="88"/>
      <c r="K84" s="260">
        <v>0.05</v>
      </c>
      <c r="L84" s="790">
        <f>N78*K84</f>
        <v>1689.0542142837703</v>
      </c>
      <c r="M84" s="791"/>
      <c r="N84" s="51"/>
    </row>
    <row r="85" spans="1:14" ht="15.75" thickBot="1">
      <c r="B85" s="91" t="s">
        <v>2091</v>
      </c>
      <c r="C85" s="92"/>
      <c r="D85" s="92"/>
      <c r="E85" s="92"/>
      <c r="F85" s="92"/>
      <c r="G85" s="92"/>
      <c r="H85" s="92"/>
      <c r="I85" s="93"/>
      <c r="J85" s="94"/>
      <c r="K85" s="261">
        <v>0.05</v>
      </c>
      <c r="L85" s="792">
        <f>N78*K85</f>
        <v>1689.0542142837703</v>
      </c>
      <c r="M85" s="793"/>
      <c r="N85" s="51"/>
    </row>
    <row r="86" spans="1:14" ht="15.75" thickBot="1">
      <c r="B86" s="755" t="s">
        <v>2072</v>
      </c>
      <c r="C86" s="756"/>
      <c r="D86" s="756"/>
      <c r="E86" s="756"/>
      <c r="F86" s="756"/>
      <c r="G86" s="756"/>
      <c r="H86" s="756"/>
      <c r="I86" s="756"/>
      <c r="J86" s="756"/>
      <c r="K86" s="756"/>
      <c r="L86" s="756"/>
      <c r="M86" s="757"/>
      <c r="N86" s="52">
        <f>L83+L84+L85</f>
        <v>10134.32528570262</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43915.409571378026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22.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18</v>
      </c>
      <c r="C31" s="81" t="s">
        <v>19</v>
      </c>
      <c r="D31" s="82"/>
      <c r="E31" s="82"/>
      <c r="F31" s="82"/>
      <c r="G31" s="82"/>
      <c r="H31" s="82"/>
      <c r="I31" s="82"/>
      <c r="J31" s="83"/>
      <c r="K31" s="264"/>
      <c r="L31" s="262" t="s">
        <v>13</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t="s">
        <v>847</v>
      </c>
      <c r="B36" s="804" t="str">
        <f>VLOOKUP(A36,EQUIPOS!A6:D154,3,FALSE)</f>
        <v>Compresor 120 HP, con martillo.</v>
      </c>
      <c r="C36" s="805"/>
      <c r="D36" s="805"/>
      <c r="E36" s="805"/>
      <c r="F36" s="805"/>
      <c r="G36" s="805"/>
      <c r="H36" s="806"/>
      <c r="I36" s="223"/>
      <c r="J36" s="224"/>
      <c r="K36" s="225">
        <f>VLOOKUP(A36,EQUIPOS!A6:D161,4,FALSE)</f>
        <v>93467.922479418819</v>
      </c>
      <c r="L36" s="226"/>
      <c r="M36" s="227">
        <v>2.5</v>
      </c>
      <c r="N36" s="228">
        <f>K36/M36</f>
        <v>37387.168991767525</v>
      </c>
    </row>
    <row r="37" spans="1:14">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31"/>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0.1</v>
      </c>
      <c r="M42" s="817"/>
      <c r="N42" s="105">
        <f>N76*L42</f>
        <v>1251.8099</v>
      </c>
    </row>
    <row r="43" spans="1:14" ht="15.75" thickBot="1">
      <c r="B43" s="755" t="s">
        <v>2072</v>
      </c>
      <c r="C43" s="756"/>
      <c r="D43" s="756"/>
      <c r="E43" s="756"/>
      <c r="F43" s="756"/>
      <c r="G43" s="756"/>
      <c r="H43" s="756"/>
      <c r="I43" s="756"/>
      <c r="J43" s="756"/>
      <c r="K43" s="756"/>
      <c r="L43" s="756"/>
      <c r="M43" s="757"/>
      <c r="N43" s="99">
        <f>SUM(N36:N42)</f>
        <v>38638.978891767525</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40"/>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1865</v>
      </c>
      <c r="B59" s="46" t="str">
        <f>VLOOKUP(A59,TRANSPORTE!A5:D94,3,FALSE)</f>
        <v>Transporte de material de demolición</v>
      </c>
      <c r="C59" s="273"/>
      <c r="D59" s="273"/>
      <c r="E59" s="273"/>
      <c r="F59" s="273"/>
      <c r="G59" s="273"/>
      <c r="H59" s="267" t="str">
        <f>VLOOKUP(A59,TRANSPORTE!A6:D117,2,FALSE)</f>
        <v>m3k</v>
      </c>
      <c r="I59" s="235">
        <v>1</v>
      </c>
      <c r="J59" s="242">
        <v>1</v>
      </c>
      <c r="K59" s="235">
        <f>I59*J59</f>
        <v>1</v>
      </c>
      <c r="L59" s="842">
        <f>'900.2'!N78</f>
        <v>1108.7722293336356</v>
      </c>
      <c r="M59" s="843"/>
      <c r="N59" s="243">
        <f>K59*L59</f>
        <v>1108.7722293336356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45"/>
    </row>
    <row r="65" spans="1:15" ht="15.75" thickBot="1">
      <c r="B65" s="844" t="s">
        <v>2072</v>
      </c>
      <c r="C65" s="798"/>
      <c r="D65" s="798"/>
      <c r="E65" s="798"/>
      <c r="F65" s="798"/>
      <c r="G65" s="798"/>
      <c r="H65" s="798"/>
      <c r="I65" s="798"/>
      <c r="J65" s="798"/>
      <c r="K65" s="798"/>
      <c r="L65" s="798"/>
      <c r="M65" s="799"/>
      <c r="N65" s="104">
        <f>N59+N60+N61+N62+N63</f>
        <v>1108.7722293336356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251">
        <v>20</v>
      </c>
      <c r="N70" s="252">
        <f>K70/M70</f>
        <v>12518.098999999998</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N70+N71+N72+N73+N74</f>
        <v>12518.098999999998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52265.850121101161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10453.170024220233</v>
      </c>
      <c r="M83" s="791"/>
      <c r="N83" s="51"/>
    </row>
    <row r="84" spans="1:14">
      <c r="B84" s="89" t="s">
        <v>2090</v>
      </c>
      <c r="C84" s="90"/>
      <c r="D84" s="90"/>
      <c r="E84" s="90"/>
      <c r="F84" s="90"/>
      <c r="G84" s="90"/>
      <c r="H84" s="90"/>
      <c r="I84" s="87"/>
      <c r="J84" s="88"/>
      <c r="K84" s="260">
        <v>0.05</v>
      </c>
      <c r="L84" s="790">
        <f>N78*K84</f>
        <v>2613.2925060550583</v>
      </c>
      <c r="M84" s="791"/>
      <c r="N84" s="51"/>
    </row>
    <row r="85" spans="1:14" ht="15.75" thickBot="1">
      <c r="B85" s="91" t="s">
        <v>2091</v>
      </c>
      <c r="C85" s="92"/>
      <c r="D85" s="92"/>
      <c r="E85" s="92"/>
      <c r="F85" s="92"/>
      <c r="G85" s="92"/>
      <c r="H85" s="92"/>
      <c r="I85" s="93"/>
      <c r="J85" s="94"/>
      <c r="K85" s="261">
        <v>0.05</v>
      </c>
      <c r="L85" s="792">
        <f>N78*K85</f>
        <v>2613.2925060550583</v>
      </c>
      <c r="M85" s="793"/>
      <c r="N85" s="51"/>
    </row>
    <row r="86" spans="1:14" ht="15.75" thickBot="1">
      <c r="B86" s="755" t="s">
        <v>2072</v>
      </c>
      <c r="C86" s="756"/>
      <c r="D86" s="756"/>
      <c r="E86" s="756"/>
      <c r="F86" s="756"/>
      <c r="G86" s="756"/>
      <c r="H86" s="756"/>
      <c r="I86" s="756"/>
      <c r="J86" s="756"/>
      <c r="K86" s="756"/>
      <c r="L86" s="756"/>
      <c r="M86" s="757"/>
      <c r="N86" s="52">
        <f>L83+L84+L85</f>
        <v>15679.755036330351</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67945.605157431506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20</v>
      </c>
      <c r="C31" s="81" t="s">
        <v>12</v>
      </c>
      <c r="D31" s="82"/>
      <c r="E31" s="82"/>
      <c r="F31" s="82"/>
      <c r="G31" s="82"/>
      <c r="H31" s="82"/>
      <c r="I31" s="82"/>
      <c r="J31" s="83"/>
      <c r="K31" s="264"/>
      <c r="L31" s="262" t="s">
        <v>2065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t="s">
        <v>819</v>
      </c>
      <c r="B36" s="804" t="str">
        <f>VLOOKUP(A36,EQUIPOS!A6:D154,3,FALSE)</f>
        <v>Cargador : Potencia en el volante 125 hp, Clasificación de RPM del motor 2300.</v>
      </c>
      <c r="C36" s="805"/>
      <c r="D36" s="805"/>
      <c r="E36" s="805"/>
      <c r="F36" s="805"/>
      <c r="G36" s="805"/>
      <c r="H36" s="806"/>
      <c r="I36" s="223"/>
      <c r="J36" s="224"/>
      <c r="K36" s="225">
        <f>VLOOKUP(A36,EQUIPOS!A6:D161,4,FALSE)</f>
        <v>179187.89175590553</v>
      </c>
      <c r="L36" s="226"/>
      <c r="M36" s="227">
        <v>2.375</v>
      </c>
      <c r="N36" s="228">
        <f>K36/M36</f>
        <v>75447.533370907593</v>
      </c>
    </row>
    <row r="37" spans="1:14">
      <c r="A37" t="s">
        <v>847</v>
      </c>
      <c r="B37" s="804" t="str">
        <f>VLOOKUP(A37,EQUIPOS!A7:D154,3,FALSE)</f>
        <v>Compresor 120 HP, con martillo.</v>
      </c>
      <c r="C37" s="805"/>
      <c r="D37" s="805"/>
      <c r="E37" s="805"/>
      <c r="F37" s="805"/>
      <c r="G37" s="805"/>
      <c r="H37" s="806"/>
      <c r="I37" s="223"/>
      <c r="J37" s="224"/>
      <c r="K37" s="225">
        <f>VLOOKUP(A37,EQUIPOS!A7:D162,4,FALSE)</f>
        <v>93467.922479418819</v>
      </c>
      <c r="L37" s="226"/>
      <c r="M37" s="227">
        <v>2.375</v>
      </c>
      <c r="N37" s="228">
        <f>K37/M37</f>
        <v>39354.914728176343</v>
      </c>
    </row>
    <row r="38" spans="1:14">
      <c r="A38" t="s">
        <v>873</v>
      </c>
      <c r="B38" s="804" t="str">
        <f>VLOOKUP(A38,EQUIPOS!A8:D154,3,FALSE)</f>
        <v xml:space="preserve">Equipo de oxicorte, Capacidad de corte: hasta 6´´ (152mm) </v>
      </c>
      <c r="C38" s="805"/>
      <c r="D38" s="805"/>
      <c r="E38" s="805"/>
      <c r="F38" s="805"/>
      <c r="G38" s="805"/>
      <c r="H38" s="806"/>
      <c r="I38" s="223"/>
      <c r="J38" s="224"/>
      <c r="K38" s="225">
        <f>VLOOKUP(A38,EQUIPOS!A8:D163,4,FALSE)</f>
        <v>4532.9341254397186</v>
      </c>
      <c r="L38" s="226"/>
      <c r="M38" s="227">
        <v>2.375</v>
      </c>
      <c r="N38" s="228">
        <f>K38/M38</f>
        <v>1908.6038422904078</v>
      </c>
    </row>
    <row r="39" spans="1:14">
      <c r="B39" s="804"/>
      <c r="C39" s="805"/>
      <c r="D39" s="805"/>
      <c r="E39" s="805"/>
      <c r="F39" s="805"/>
      <c r="G39" s="805"/>
      <c r="H39" s="806"/>
      <c r="I39" s="807"/>
      <c r="J39" s="808"/>
      <c r="K39" s="230"/>
      <c r="L39" s="809"/>
      <c r="M39" s="810"/>
      <c r="N39" s="231"/>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0.1</v>
      </c>
      <c r="M42" s="817"/>
      <c r="N42" s="105">
        <f>N76*L42</f>
        <v>1549.7775190231998</v>
      </c>
    </row>
    <row r="43" spans="1:14" ht="15.75" thickBot="1">
      <c r="B43" s="755" t="s">
        <v>2072</v>
      </c>
      <c r="C43" s="756"/>
      <c r="D43" s="756"/>
      <c r="E43" s="756"/>
      <c r="F43" s="756"/>
      <c r="G43" s="756"/>
      <c r="H43" s="756"/>
      <c r="I43" s="756"/>
      <c r="J43" s="756"/>
      <c r="K43" s="756"/>
      <c r="L43" s="756"/>
      <c r="M43" s="757"/>
      <c r="N43" s="99">
        <f>SUM(N36:N42)</f>
        <v>118260.82946039755</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40"/>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1865</v>
      </c>
      <c r="B59" s="46" t="str">
        <f>VLOOKUP(A59,TRANSPORTE!A5:D94,3,FALSE)</f>
        <v>Transporte de material de demolición</v>
      </c>
      <c r="C59" s="273"/>
      <c r="D59" s="273"/>
      <c r="E59" s="273"/>
      <c r="F59" s="273"/>
      <c r="G59" s="273"/>
      <c r="H59" s="267" t="str">
        <f>VLOOKUP(A59,TRANSPORTE!A6:D117,2,FALSE)</f>
        <v>m3k</v>
      </c>
      <c r="I59" s="235">
        <v>1</v>
      </c>
      <c r="J59" s="242">
        <v>1</v>
      </c>
      <c r="K59" s="235">
        <f>I59*J59</f>
        <v>1</v>
      </c>
      <c r="L59" s="842">
        <f>'900.2'!N78</f>
        <v>1108.7722293336356</v>
      </c>
      <c r="M59" s="843"/>
      <c r="N59" s="243">
        <f>K59*L59</f>
        <v>1108.7722293336356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45"/>
    </row>
    <row r="65" spans="1:15" ht="15.75" thickBot="1">
      <c r="B65" s="844" t="s">
        <v>2072</v>
      </c>
      <c r="C65" s="798"/>
      <c r="D65" s="798"/>
      <c r="E65" s="798"/>
      <c r="F65" s="798"/>
      <c r="G65" s="798"/>
      <c r="H65" s="798"/>
      <c r="I65" s="798"/>
      <c r="J65" s="798"/>
      <c r="K65" s="798"/>
      <c r="L65" s="798"/>
      <c r="M65" s="799"/>
      <c r="N65" s="104">
        <f>N59+N60+N61+N62+N63</f>
        <v>1108.7722293336356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708</v>
      </c>
      <c r="B70" s="49" t="str">
        <f>VLOOKUP(A70,'MANO DE OBRA'!A8:D68,3,FALSE)</f>
        <v>Obrero (3)</v>
      </c>
      <c r="C70" s="47"/>
      <c r="D70" s="47"/>
      <c r="E70" s="47"/>
      <c r="F70" s="47"/>
      <c r="G70" s="47"/>
      <c r="H70" s="47"/>
      <c r="I70" s="248">
        <f>K70/J70*100</f>
        <v>101498.09999999999</v>
      </c>
      <c r="J70" s="249">
        <v>185</v>
      </c>
      <c r="K70" s="250">
        <f>VLOOKUP(A70,'MANO DE OBRA'!A8:D99,4,FALSE)</f>
        <v>187771.48499999999</v>
      </c>
      <c r="L70" s="50"/>
      <c r="M70" s="251">
        <v>19</v>
      </c>
      <c r="N70" s="252">
        <f>K70/M70</f>
        <v>9882.7097368421037</v>
      </c>
      <c r="O70" s="106"/>
    </row>
    <row r="71" spans="1:15">
      <c r="A71" t="s">
        <v>728</v>
      </c>
      <c r="B71" s="49" t="str">
        <f>VLOOKUP(A71,'MANO DE OBRA'!A8:D69,3,FALSE)</f>
        <v>Oficial</v>
      </c>
      <c r="C71" s="47"/>
      <c r="D71" s="47"/>
      <c r="E71" s="47"/>
      <c r="F71" s="47"/>
      <c r="G71" s="47"/>
      <c r="H71" s="47"/>
      <c r="I71" s="248">
        <f>K71/J71*100</f>
        <v>57668.23979157189</v>
      </c>
      <c r="J71" s="249">
        <v>185</v>
      </c>
      <c r="K71" s="250">
        <f>VLOOKUP(A71,'MANO DE OBRA'!A8:D100,4,FALSE)</f>
        <v>106686.24361440798</v>
      </c>
      <c r="L71" s="50"/>
      <c r="M71" s="255">
        <v>19</v>
      </c>
      <c r="N71" s="252">
        <f>K71/M71</f>
        <v>5615.0654533898942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N70+N71+N72+N73+N74</f>
        <v>15497.775190231998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134867.37687996318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26973.475375992639</v>
      </c>
      <c r="M83" s="791"/>
      <c r="N83" s="51"/>
    </row>
    <row r="84" spans="1:14">
      <c r="B84" s="89" t="s">
        <v>2090</v>
      </c>
      <c r="C84" s="90"/>
      <c r="D84" s="90"/>
      <c r="E84" s="90"/>
      <c r="F84" s="90"/>
      <c r="G84" s="90"/>
      <c r="H84" s="90"/>
      <c r="I84" s="87"/>
      <c r="J84" s="88"/>
      <c r="K84" s="260">
        <v>0.05</v>
      </c>
      <c r="L84" s="790">
        <f>N78*K84</f>
        <v>6743.3688439981597</v>
      </c>
      <c r="M84" s="791"/>
      <c r="N84" s="51"/>
    </row>
    <row r="85" spans="1:14" ht="15.75" thickBot="1">
      <c r="B85" s="91" t="s">
        <v>2091</v>
      </c>
      <c r="C85" s="92"/>
      <c r="D85" s="92"/>
      <c r="E85" s="92"/>
      <c r="F85" s="92"/>
      <c r="G85" s="92"/>
      <c r="H85" s="92"/>
      <c r="I85" s="93"/>
      <c r="J85" s="94"/>
      <c r="K85" s="261">
        <v>0.05</v>
      </c>
      <c r="L85" s="792">
        <f>N78*K85</f>
        <v>6743.3688439981597</v>
      </c>
      <c r="M85" s="793"/>
      <c r="N85" s="51"/>
    </row>
    <row r="86" spans="1:14" ht="15.75" thickBot="1">
      <c r="B86" s="755" t="s">
        <v>2072</v>
      </c>
      <c r="C86" s="756"/>
      <c r="D86" s="756"/>
      <c r="E86" s="756"/>
      <c r="F86" s="756"/>
      <c r="G86" s="756"/>
      <c r="H86" s="756"/>
      <c r="I86" s="756"/>
      <c r="J86" s="756"/>
      <c r="K86" s="756"/>
      <c r="L86" s="756"/>
      <c r="M86" s="757"/>
      <c r="N86" s="52">
        <f>L83+L84+L85</f>
        <v>40460.213063988966</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175327.58994395216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22</v>
      </c>
      <c r="C31" s="81" t="s">
        <v>15</v>
      </c>
      <c r="D31" s="82"/>
      <c r="E31" s="82"/>
      <c r="F31" s="82"/>
      <c r="G31" s="82"/>
      <c r="H31" s="82"/>
      <c r="I31" s="82"/>
      <c r="J31" s="83"/>
      <c r="K31" s="264"/>
      <c r="L31" s="262" t="s">
        <v>2065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t="s">
        <v>1015</v>
      </c>
      <c r="B36" s="804" t="str">
        <f>VLOOKUP(A36,EQUIPOS!A6:D154,3,FALSE)</f>
        <v>Retroexcavadora sobre oruga, potencia 138 HP, balde de 1,5 m3.</v>
      </c>
      <c r="C36" s="805"/>
      <c r="D36" s="805"/>
      <c r="E36" s="805"/>
      <c r="F36" s="805"/>
      <c r="G36" s="805"/>
      <c r="H36" s="806"/>
      <c r="I36" s="223"/>
      <c r="J36" s="224"/>
      <c r="K36" s="225">
        <f>VLOOKUP(A36,EQUIPOS!A6:D161,4,FALSE)</f>
        <v>225564.6286536713</v>
      </c>
      <c r="L36" s="226"/>
      <c r="M36" s="227">
        <v>2.5</v>
      </c>
      <c r="N36" s="228">
        <f>K36/M36</f>
        <v>90225.851461468526</v>
      </c>
    </row>
    <row r="37" spans="1:14">
      <c r="A37" t="s">
        <v>847</v>
      </c>
      <c r="B37" s="804" t="str">
        <f>VLOOKUP(A37,EQUIPOS!A7:D154,3,FALSE)</f>
        <v>Compresor 120 HP, con martillo.</v>
      </c>
      <c r="C37" s="805"/>
      <c r="D37" s="805"/>
      <c r="E37" s="805"/>
      <c r="F37" s="805"/>
      <c r="G37" s="805"/>
      <c r="H37" s="806"/>
      <c r="I37" s="223"/>
      <c r="J37" s="224"/>
      <c r="K37" s="225">
        <f>VLOOKUP(A37,EQUIPOS!A7:D162,4,FALSE)</f>
        <v>93467.922479418819</v>
      </c>
      <c r="L37" s="226"/>
      <c r="M37" s="227">
        <v>2.5</v>
      </c>
      <c r="N37" s="228">
        <f>K37/M37</f>
        <v>37387.168991767525</v>
      </c>
    </row>
    <row r="38" spans="1:14">
      <c r="A38" t="s">
        <v>873</v>
      </c>
      <c r="B38" s="804" t="str">
        <f>VLOOKUP(A38,EQUIPOS!A8:D154,3,FALSE)</f>
        <v xml:space="preserve">Equipo de oxicorte, Capacidad de corte: hasta 6´´ (152mm) </v>
      </c>
      <c r="C38" s="805"/>
      <c r="D38" s="805"/>
      <c r="E38" s="805"/>
      <c r="F38" s="805"/>
      <c r="G38" s="805"/>
      <c r="H38" s="806"/>
      <c r="I38" s="223"/>
      <c r="J38" s="224"/>
      <c r="K38" s="225">
        <f>VLOOKUP(A38,EQUIPOS!A8:D163,4,FALSE)</f>
        <v>4532.9341254397186</v>
      </c>
      <c r="L38" s="226"/>
      <c r="M38" s="227">
        <v>2.5</v>
      </c>
      <c r="N38" s="228">
        <f>K38/M38</f>
        <v>1813.1736501758874</v>
      </c>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0.02</v>
      </c>
      <c r="M42" s="817"/>
      <c r="N42" s="105">
        <f>N76*L42</f>
        <v>294.45772861440798</v>
      </c>
    </row>
    <row r="43" spans="1:14" ht="15.75" thickBot="1">
      <c r="B43" s="755" t="s">
        <v>2072</v>
      </c>
      <c r="C43" s="756"/>
      <c r="D43" s="756"/>
      <c r="E43" s="756"/>
      <c r="F43" s="756"/>
      <c r="G43" s="756"/>
      <c r="H43" s="756"/>
      <c r="I43" s="756"/>
      <c r="J43" s="756"/>
      <c r="K43" s="756"/>
      <c r="L43" s="756"/>
      <c r="M43" s="757"/>
      <c r="N43" s="99">
        <f>SUM(N36:N42)</f>
        <v>129720.65183202634</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40"/>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1865</v>
      </c>
      <c r="B59" s="46" t="str">
        <f>VLOOKUP(A59,TRANSPORTE!A5:D94,3,FALSE)</f>
        <v>Transporte de material de demolición</v>
      </c>
      <c r="C59" s="273"/>
      <c r="D59" s="273"/>
      <c r="E59" s="273"/>
      <c r="F59" s="273"/>
      <c r="G59" s="273"/>
      <c r="H59" s="267" t="str">
        <f>VLOOKUP(A59,TRANSPORTE!A6:D117,2,FALSE)</f>
        <v>m3k</v>
      </c>
      <c r="I59" s="235">
        <v>1</v>
      </c>
      <c r="J59" s="242">
        <v>1</v>
      </c>
      <c r="K59" s="235">
        <f>I59*J59</f>
        <v>1</v>
      </c>
      <c r="L59" s="842">
        <f>'900.2'!N78</f>
        <v>1108.7722293336356</v>
      </c>
      <c r="M59" s="843"/>
      <c r="N59" s="243">
        <f>K59*L59</f>
        <v>1108.7722293336356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45"/>
    </row>
    <row r="65" spans="1:15" ht="15.75" thickBot="1">
      <c r="B65" s="844" t="s">
        <v>2072</v>
      </c>
      <c r="C65" s="798"/>
      <c r="D65" s="798"/>
      <c r="E65" s="798"/>
      <c r="F65" s="798"/>
      <c r="G65" s="798"/>
      <c r="H65" s="798"/>
      <c r="I65" s="798"/>
      <c r="J65" s="798"/>
      <c r="K65" s="798"/>
      <c r="L65" s="798"/>
      <c r="M65" s="799"/>
      <c r="N65" s="104">
        <f>N59+N60+N61+N62+N63</f>
        <v>1108.7722293336356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708</v>
      </c>
      <c r="B70" s="49" t="str">
        <f>VLOOKUP(A70,'MANO DE OBRA'!A8:D68,3,FALSE)</f>
        <v>Obrero (3)</v>
      </c>
      <c r="C70" s="47"/>
      <c r="D70" s="47"/>
      <c r="E70" s="47"/>
      <c r="F70" s="47"/>
      <c r="G70" s="47"/>
      <c r="H70" s="47"/>
      <c r="I70" s="248">
        <f>K70/J70*100</f>
        <v>101498.09999999999</v>
      </c>
      <c r="J70" s="249">
        <v>185</v>
      </c>
      <c r="K70" s="250">
        <f>VLOOKUP(A70,'MANO DE OBRA'!A8:D99,4,FALSE)</f>
        <v>187771.48499999999</v>
      </c>
      <c r="L70" s="50"/>
      <c r="M70" s="251">
        <v>20</v>
      </c>
      <c r="N70" s="252">
        <f>K70/M70</f>
        <v>9388.5742499999997</v>
      </c>
      <c r="O70" s="106"/>
    </row>
    <row r="71" spans="1:15">
      <c r="A71" t="s">
        <v>728</v>
      </c>
      <c r="B71" s="49" t="str">
        <f>VLOOKUP(A71,'MANO DE OBRA'!A8:D69,3,FALSE)</f>
        <v>Oficial</v>
      </c>
      <c r="C71" s="47"/>
      <c r="D71" s="47"/>
      <c r="E71" s="47"/>
      <c r="F71" s="47"/>
      <c r="G71" s="47"/>
      <c r="H71" s="47"/>
      <c r="I71" s="248">
        <f>K71/J71*100</f>
        <v>57668.23979157189</v>
      </c>
      <c r="J71" s="249">
        <v>185</v>
      </c>
      <c r="K71" s="250">
        <f>VLOOKUP(A71,'MANO DE OBRA'!A8:D100,4,FALSE)</f>
        <v>106686.24361440798</v>
      </c>
      <c r="L71" s="50"/>
      <c r="M71" s="255">
        <v>20</v>
      </c>
      <c r="N71" s="252">
        <f>K71/M71</f>
        <v>5334.3121807203988</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844" t="s">
        <v>2072</v>
      </c>
      <c r="C76" s="798"/>
      <c r="D76" s="798"/>
      <c r="E76" s="798"/>
      <c r="F76" s="798"/>
      <c r="G76" s="798"/>
      <c r="H76" s="798"/>
      <c r="I76" s="798"/>
      <c r="J76" s="798"/>
      <c r="K76" s="798"/>
      <c r="L76" s="798"/>
      <c r="M76" s="799"/>
      <c r="N76" s="402">
        <f>SUM(N70:N75)</f>
        <v>14722.886430720398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145552.31049208037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29110.462098416076</v>
      </c>
      <c r="M83" s="791"/>
      <c r="N83" s="51"/>
    </row>
    <row r="84" spans="1:14">
      <c r="B84" s="89" t="s">
        <v>2090</v>
      </c>
      <c r="C84" s="90"/>
      <c r="D84" s="90"/>
      <c r="E84" s="90"/>
      <c r="F84" s="90"/>
      <c r="G84" s="90"/>
      <c r="H84" s="90"/>
      <c r="I84" s="87"/>
      <c r="J84" s="88"/>
      <c r="K84" s="260">
        <v>0.05</v>
      </c>
      <c r="L84" s="790">
        <f>N78*K84</f>
        <v>7277.6155246040189</v>
      </c>
      <c r="M84" s="791"/>
      <c r="N84" s="51"/>
    </row>
    <row r="85" spans="1:14" ht="15.75" thickBot="1">
      <c r="B85" s="91" t="s">
        <v>2091</v>
      </c>
      <c r="C85" s="92"/>
      <c r="D85" s="92"/>
      <c r="E85" s="92"/>
      <c r="F85" s="92"/>
      <c r="G85" s="92"/>
      <c r="H85" s="92"/>
      <c r="I85" s="93"/>
      <c r="J85" s="94"/>
      <c r="K85" s="261">
        <v>0.05</v>
      </c>
      <c r="L85" s="792">
        <f>N78*K85</f>
        <v>7277.6155246040189</v>
      </c>
      <c r="M85" s="793"/>
      <c r="N85" s="51"/>
    </row>
    <row r="86" spans="1:14" ht="15.75" thickBot="1">
      <c r="B86" s="755" t="s">
        <v>2072</v>
      </c>
      <c r="C86" s="756"/>
      <c r="D86" s="756"/>
      <c r="E86" s="756"/>
      <c r="F86" s="756"/>
      <c r="G86" s="756"/>
      <c r="H86" s="756"/>
      <c r="I86" s="756"/>
      <c r="J86" s="756"/>
      <c r="K86" s="756"/>
      <c r="L86" s="756"/>
      <c r="M86" s="757"/>
      <c r="N86" s="52">
        <f>L83+L84+L85</f>
        <v>43665.693147624115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189218.00363970449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23</v>
      </c>
      <c r="C31" s="81" t="s">
        <v>15</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t="s">
        <v>1015</v>
      </c>
      <c r="B36" s="804" t="str">
        <f>VLOOKUP(A36,EQUIPOS!A6:D154,3,FALSE)</f>
        <v>Retroexcavadora sobre oruga, potencia 138 HP, balde de 1,5 m3.</v>
      </c>
      <c r="C36" s="805"/>
      <c r="D36" s="805"/>
      <c r="E36" s="805"/>
      <c r="F36" s="805"/>
      <c r="G36" s="805"/>
      <c r="H36" s="806"/>
      <c r="I36" s="223"/>
      <c r="J36" s="224"/>
      <c r="K36" s="225">
        <f>VLOOKUP(A36,EQUIPOS!A6:D161,4,FALSE)</f>
        <v>225564.6286536713</v>
      </c>
      <c r="L36" s="226"/>
      <c r="M36" s="227">
        <v>2.5</v>
      </c>
      <c r="N36" s="228">
        <f>K36/M36</f>
        <v>90225.851461468526</v>
      </c>
    </row>
    <row r="37" spans="1:14">
      <c r="A37" t="s">
        <v>847</v>
      </c>
      <c r="B37" s="804" t="str">
        <f>VLOOKUP(A37,EQUIPOS!A7:D154,3,FALSE)</f>
        <v>Compresor 120 HP, con martillo.</v>
      </c>
      <c r="C37" s="805"/>
      <c r="D37" s="805"/>
      <c r="E37" s="805"/>
      <c r="F37" s="805"/>
      <c r="G37" s="805"/>
      <c r="H37" s="806"/>
      <c r="I37" s="223"/>
      <c r="J37" s="224"/>
      <c r="K37" s="225">
        <f>VLOOKUP(A37,EQUIPOS!A7:D162,4,FALSE)</f>
        <v>93467.922479418819</v>
      </c>
      <c r="L37" s="226"/>
      <c r="M37" s="227">
        <v>2.5</v>
      </c>
      <c r="N37" s="228">
        <f>K37/M37</f>
        <v>37387.168991767525</v>
      </c>
    </row>
    <row r="38" spans="1:14">
      <c r="A38" t="s">
        <v>873</v>
      </c>
      <c r="B38" s="804" t="str">
        <f>VLOOKUP(A38,EQUIPOS!A8:D154,3,FALSE)</f>
        <v xml:space="preserve">Equipo de oxicorte, Capacidad de corte: hasta 6´´ (152mm) </v>
      </c>
      <c r="C38" s="805"/>
      <c r="D38" s="805"/>
      <c r="E38" s="805"/>
      <c r="F38" s="805"/>
      <c r="G38" s="805"/>
      <c r="H38" s="806"/>
      <c r="I38" s="223"/>
      <c r="J38" s="224"/>
      <c r="K38" s="225">
        <f>VLOOKUP(A38,EQUIPOS!A8:D163,4,FALSE)</f>
        <v>4532.9341254397186</v>
      </c>
      <c r="L38" s="226"/>
      <c r="M38" s="227">
        <v>2.5</v>
      </c>
      <c r="N38" s="228">
        <f>K38/M38</f>
        <v>1813.1736501758874</v>
      </c>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0.02</v>
      </c>
      <c r="M42" s="817"/>
      <c r="N42" s="105">
        <f>N76*L42</f>
        <v>231.86723361440795</v>
      </c>
    </row>
    <row r="43" spans="1:14" ht="15.75" thickBot="1">
      <c r="B43" s="755" t="s">
        <v>2072</v>
      </c>
      <c r="C43" s="756"/>
      <c r="D43" s="756"/>
      <c r="E43" s="756"/>
      <c r="F43" s="756"/>
      <c r="G43" s="756"/>
      <c r="H43" s="756"/>
      <c r="I43" s="756"/>
      <c r="J43" s="756"/>
      <c r="K43" s="756"/>
      <c r="L43" s="756"/>
      <c r="M43" s="757"/>
      <c r="N43" s="99">
        <f>SUM(N36:N42)</f>
        <v>129658.06133702635</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40"/>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1865</v>
      </c>
      <c r="B59" s="46" t="str">
        <f>VLOOKUP(A59,TRANSPORTE!A5:D94,3,FALSE)</f>
        <v>Transporte de material de demolición</v>
      </c>
      <c r="C59" s="273"/>
      <c r="D59" s="273"/>
      <c r="E59" s="273"/>
      <c r="F59" s="273"/>
      <c r="G59" s="273"/>
      <c r="H59" s="267" t="str">
        <f>VLOOKUP(A59,TRANSPORTE!A6:D117,2,FALSE)</f>
        <v>m3k</v>
      </c>
      <c r="I59" s="235">
        <v>1.4</v>
      </c>
      <c r="J59" s="242">
        <v>1</v>
      </c>
      <c r="K59" s="235">
        <f>I59*J59</f>
        <v>1.4</v>
      </c>
      <c r="L59" s="842">
        <f>'900.2'!N78</f>
        <v>1108.7722293336356</v>
      </c>
      <c r="M59" s="843"/>
      <c r="N59" s="243">
        <f>K59*L59</f>
        <v>1552.2811210670898</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45"/>
    </row>
    <row r="65" spans="1:15" ht="15.75" thickBot="1">
      <c r="B65" s="844" t="s">
        <v>2072</v>
      </c>
      <c r="C65" s="798"/>
      <c r="D65" s="798"/>
      <c r="E65" s="798"/>
      <c r="F65" s="798"/>
      <c r="G65" s="798"/>
      <c r="H65" s="798"/>
      <c r="I65" s="798"/>
      <c r="J65" s="798"/>
      <c r="K65" s="798"/>
      <c r="L65" s="798"/>
      <c r="M65" s="799"/>
      <c r="N65" s="104">
        <f>N59+N60+N61+N62+N63</f>
        <v>1552.2811210670898</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706</v>
      </c>
      <c r="B70" s="49" t="str">
        <f>VLOOKUP(A70,'MANO DE OBRA'!A8:D68,3,FALSE)</f>
        <v>Obrero (2)</v>
      </c>
      <c r="C70" s="47"/>
      <c r="D70" s="47"/>
      <c r="E70" s="47"/>
      <c r="F70" s="47"/>
      <c r="G70" s="47"/>
      <c r="H70" s="47"/>
      <c r="I70" s="248">
        <f>K70/J70*100</f>
        <v>67665.399999999994</v>
      </c>
      <c r="J70" s="249">
        <v>185</v>
      </c>
      <c r="K70" s="250">
        <f>VLOOKUP(A70,'MANO DE OBRA'!A8:D99,4,FALSE)</f>
        <v>125180.98999999999</v>
      </c>
      <c r="L70" s="50"/>
      <c r="M70" s="251">
        <v>20</v>
      </c>
      <c r="N70" s="252">
        <f>K70/M70</f>
        <v>6259.0494999999992</v>
      </c>
      <c r="O70" s="106"/>
    </row>
    <row r="71" spans="1:15">
      <c r="A71" t="s">
        <v>728</v>
      </c>
      <c r="B71" s="49" t="str">
        <f>VLOOKUP(A71,'MANO DE OBRA'!A8:D69,3,FALSE)</f>
        <v>Oficial</v>
      </c>
      <c r="C71" s="47"/>
      <c r="D71" s="47"/>
      <c r="E71" s="47"/>
      <c r="F71" s="47"/>
      <c r="G71" s="47"/>
      <c r="H71" s="47"/>
      <c r="I71" s="248">
        <f>K71/J71*100</f>
        <v>57668.23979157189</v>
      </c>
      <c r="J71" s="249">
        <v>185</v>
      </c>
      <c r="K71" s="250">
        <f>VLOOKUP(A71,'MANO DE OBRA'!A8:D100,4,FALSE)</f>
        <v>106686.24361440798</v>
      </c>
      <c r="L71" s="50"/>
      <c r="M71" s="255">
        <v>20</v>
      </c>
      <c r="N71" s="252">
        <f>K71/M71</f>
        <v>5334.3121807203988</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755" t="s">
        <v>2072</v>
      </c>
      <c r="C76" s="756"/>
      <c r="D76" s="756"/>
      <c r="E76" s="756"/>
      <c r="F76" s="756"/>
      <c r="G76" s="756"/>
      <c r="H76" s="756"/>
      <c r="I76" s="798"/>
      <c r="J76" s="798"/>
      <c r="K76" s="798"/>
      <c r="L76" s="798"/>
      <c r="M76" s="799"/>
      <c r="N76" s="402">
        <f>SUM(N70:N75)</f>
        <v>11593.361680720398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142803.70413881383</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28560.740827762769</v>
      </c>
      <c r="M83" s="791"/>
      <c r="N83" s="51"/>
    </row>
    <row r="84" spans="1:14">
      <c r="B84" s="89" t="s">
        <v>2090</v>
      </c>
      <c r="C84" s="90"/>
      <c r="D84" s="90"/>
      <c r="E84" s="90"/>
      <c r="F84" s="90"/>
      <c r="G84" s="90"/>
      <c r="H84" s="90"/>
      <c r="I84" s="87"/>
      <c r="J84" s="88"/>
      <c r="K84" s="260">
        <v>0.05</v>
      </c>
      <c r="L84" s="790">
        <f>N78*K84</f>
        <v>7140.1852069406923</v>
      </c>
      <c r="M84" s="791"/>
      <c r="N84" s="51"/>
    </row>
    <row r="85" spans="1:14" ht="15.75" thickBot="1">
      <c r="B85" s="91" t="s">
        <v>2091</v>
      </c>
      <c r="C85" s="92"/>
      <c r="D85" s="92"/>
      <c r="E85" s="92"/>
      <c r="F85" s="92"/>
      <c r="G85" s="92"/>
      <c r="H85" s="92"/>
      <c r="I85" s="93"/>
      <c r="J85" s="94"/>
      <c r="K85" s="261">
        <v>0.05</v>
      </c>
      <c r="L85" s="792">
        <f>N78*K85</f>
        <v>7140.1852069406923</v>
      </c>
      <c r="M85" s="793"/>
      <c r="N85" s="51"/>
    </row>
    <row r="86" spans="1:14" ht="15.75" thickBot="1">
      <c r="B86" s="755" t="s">
        <v>2072</v>
      </c>
      <c r="C86" s="756"/>
      <c r="D86" s="756"/>
      <c r="E86" s="756"/>
      <c r="F86" s="756"/>
      <c r="G86" s="756"/>
      <c r="H86" s="756"/>
      <c r="I86" s="756"/>
      <c r="J86" s="756"/>
      <c r="K86" s="756"/>
      <c r="L86" s="756"/>
      <c r="M86" s="757"/>
      <c r="N86" s="52">
        <f>L83+L84+L85</f>
        <v>42841.111241644147</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185644.81538045796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25</v>
      </c>
      <c r="C31" s="81" t="s">
        <v>26</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t="s">
        <v>819</v>
      </c>
      <c r="B36" s="804" t="str">
        <f>VLOOKUP(A36,EQUIPOS!A6:D154,3,FALSE)</f>
        <v>Cargador : Potencia en el volante 125 hp, Clasificación de RPM del motor 2300.</v>
      </c>
      <c r="C36" s="805"/>
      <c r="D36" s="805"/>
      <c r="E36" s="805"/>
      <c r="F36" s="805"/>
      <c r="G36" s="805"/>
      <c r="H36" s="806"/>
      <c r="I36" s="223"/>
      <c r="J36" s="224"/>
      <c r="K36" s="225">
        <f>VLOOKUP(A36,EQUIPOS!A6:D161,4,FALSE)</f>
        <v>179187.89175590553</v>
      </c>
      <c r="L36" s="226"/>
      <c r="M36" s="227">
        <v>22</v>
      </c>
      <c r="N36" s="228">
        <f>K36/M36</f>
        <v>8144.9041707229781</v>
      </c>
    </row>
    <row r="37" spans="1:14">
      <c r="A37" t="s">
        <v>847</v>
      </c>
      <c r="B37" s="804" t="str">
        <f>VLOOKUP(A37,EQUIPOS!A7:D154,3,FALSE)</f>
        <v>Compresor 120 HP, con martillo.</v>
      </c>
      <c r="C37" s="805"/>
      <c r="D37" s="805"/>
      <c r="E37" s="805"/>
      <c r="F37" s="805"/>
      <c r="G37" s="805"/>
      <c r="H37" s="806"/>
      <c r="I37" s="223"/>
      <c r="J37" s="224"/>
      <c r="K37" s="225">
        <f>VLOOKUP(A37,EQUIPOS!A7:D162,4,FALSE)</f>
        <v>93467.922479418819</v>
      </c>
      <c r="L37" s="226"/>
      <c r="M37" s="227">
        <v>22</v>
      </c>
      <c r="N37" s="228">
        <f>K37/M37</f>
        <v>4248.541930882674</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0.02</v>
      </c>
      <c r="M42" s="817"/>
      <c r="N42" s="105">
        <f>N76*L42</f>
        <v>26.34854927436454</v>
      </c>
    </row>
    <row r="43" spans="1:14" ht="15.75" thickBot="1">
      <c r="B43" s="755" t="s">
        <v>2072</v>
      </c>
      <c r="C43" s="756"/>
      <c r="D43" s="756"/>
      <c r="E43" s="756"/>
      <c r="F43" s="756"/>
      <c r="G43" s="756"/>
      <c r="H43" s="756"/>
      <c r="I43" s="756"/>
      <c r="J43" s="756"/>
      <c r="K43" s="756"/>
      <c r="L43" s="756"/>
      <c r="M43" s="757"/>
      <c r="N43" s="99">
        <f>SUM(N36:N42)</f>
        <v>12419.794650880016</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40"/>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1865</v>
      </c>
      <c r="B59" s="46" t="str">
        <f>VLOOKUP(A59,TRANSPORTE!A5:D94,3,FALSE)</f>
        <v>Transporte de material de demolición</v>
      </c>
      <c r="C59" s="273"/>
      <c r="D59" s="273"/>
      <c r="E59" s="273"/>
      <c r="F59" s="273"/>
      <c r="G59" s="273"/>
      <c r="H59" s="267" t="str">
        <f>VLOOKUP(A59,TRANSPORTE!A6:D117,2,FALSE)</f>
        <v>m3k</v>
      </c>
      <c r="I59" s="235">
        <v>0.42</v>
      </c>
      <c r="J59" s="242">
        <v>1</v>
      </c>
      <c r="K59" s="235">
        <f>I59*J59</f>
        <v>0.42</v>
      </c>
      <c r="L59" s="842">
        <f>'900.2'!N78</f>
        <v>1108.7722293336356</v>
      </c>
      <c r="M59" s="843"/>
      <c r="N59" s="243">
        <f>K59*L59</f>
        <v>465.68433632012693</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45"/>
    </row>
    <row r="65" spans="1:15" ht="15.75" thickBot="1">
      <c r="B65" s="844" t="s">
        <v>2072</v>
      </c>
      <c r="C65" s="798"/>
      <c r="D65" s="798"/>
      <c r="E65" s="798"/>
      <c r="F65" s="798"/>
      <c r="G65" s="798"/>
      <c r="H65" s="798"/>
      <c r="I65" s="798"/>
      <c r="J65" s="798"/>
      <c r="K65" s="798"/>
      <c r="L65" s="798"/>
      <c r="M65" s="799"/>
      <c r="N65" s="104">
        <f>N59+N60+N61+N62+N63</f>
        <v>465.68433632012693</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706</v>
      </c>
      <c r="B70" s="49" t="str">
        <f>VLOOKUP(A70,'MANO DE OBRA'!A8:D68,3,FALSE)</f>
        <v>Obrero (2)</v>
      </c>
      <c r="C70" s="47"/>
      <c r="D70" s="47"/>
      <c r="E70" s="47"/>
      <c r="F70" s="47"/>
      <c r="G70" s="47"/>
      <c r="H70" s="47"/>
      <c r="I70" s="248">
        <f>K70/J70*100</f>
        <v>67665.399999999994</v>
      </c>
      <c r="J70" s="249">
        <v>185</v>
      </c>
      <c r="K70" s="250">
        <f>VLOOKUP(A70,'MANO DE OBRA'!A8:D99,4,FALSE)</f>
        <v>125180.98999999999</v>
      </c>
      <c r="L70" s="50"/>
      <c r="M70" s="251">
        <v>176</v>
      </c>
      <c r="N70" s="252">
        <f>K70/M70</f>
        <v>711.2556249999999</v>
      </c>
      <c r="O70" s="106"/>
    </row>
    <row r="71" spans="1:15">
      <c r="A71" t="s">
        <v>728</v>
      </c>
      <c r="B71" s="49" t="str">
        <f>VLOOKUP(A71,'MANO DE OBRA'!A8:D69,3,FALSE)</f>
        <v>Oficial</v>
      </c>
      <c r="C71" s="47"/>
      <c r="D71" s="47"/>
      <c r="E71" s="47"/>
      <c r="F71" s="47"/>
      <c r="G71" s="47"/>
      <c r="H71" s="47"/>
      <c r="I71" s="248">
        <f>K71/J71*100</f>
        <v>57668.23979157189</v>
      </c>
      <c r="J71" s="249">
        <v>185</v>
      </c>
      <c r="K71" s="250">
        <f>VLOOKUP(A71,'MANO DE OBRA'!A8:D100,4,FALSE)</f>
        <v>106686.24361440798</v>
      </c>
      <c r="L71" s="50"/>
      <c r="M71" s="255">
        <v>176</v>
      </c>
      <c r="N71" s="252">
        <f>K71/M71</f>
        <v>606.17183871822715</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755" t="s">
        <v>2072</v>
      </c>
      <c r="C76" s="756"/>
      <c r="D76" s="756"/>
      <c r="E76" s="756"/>
      <c r="F76" s="756"/>
      <c r="G76" s="756"/>
      <c r="H76" s="756"/>
      <c r="I76" s="798"/>
      <c r="J76" s="798"/>
      <c r="K76" s="798"/>
      <c r="L76" s="798"/>
      <c r="M76" s="799"/>
      <c r="N76" s="402">
        <f>SUM(N70:N75)</f>
        <v>1317.427463718227</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14202.90645091837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2840.5812901836744</v>
      </c>
      <c r="M83" s="791"/>
      <c r="N83" s="51"/>
    </row>
    <row r="84" spans="1:14">
      <c r="B84" s="89" t="s">
        <v>2090</v>
      </c>
      <c r="C84" s="90"/>
      <c r="D84" s="90"/>
      <c r="E84" s="90"/>
      <c r="F84" s="90"/>
      <c r="G84" s="90"/>
      <c r="H84" s="90"/>
      <c r="I84" s="87"/>
      <c r="J84" s="88"/>
      <c r="K84" s="260">
        <v>0.05</v>
      </c>
      <c r="L84" s="790">
        <f>N78*K84</f>
        <v>710.14532254591859</v>
      </c>
      <c r="M84" s="791"/>
      <c r="N84" s="51"/>
    </row>
    <row r="85" spans="1:14" ht="15.75" thickBot="1">
      <c r="B85" s="91" t="s">
        <v>2091</v>
      </c>
      <c r="C85" s="92"/>
      <c r="D85" s="92"/>
      <c r="E85" s="92"/>
      <c r="F85" s="92"/>
      <c r="G85" s="92"/>
      <c r="H85" s="92"/>
      <c r="I85" s="93"/>
      <c r="J85" s="94"/>
      <c r="K85" s="261">
        <v>0.05</v>
      </c>
      <c r="L85" s="792">
        <f>N78*K85</f>
        <v>710.14532254591859</v>
      </c>
      <c r="M85" s="793"/>
      <c r="N85" s="51"/>
    </row>
    <row r="86" spans="1:14" ht="15.75" thickBot="1">
      <c r="B86" s="755" t="s">
        <v>2072</v>
      </c>
      <c r="C86" s="756"/>
      <c r="D86" s="756"/>
      <c r="E86" s="756"/>
      <c r="F86" s="756"/>
      <c r="G86" s="756"/>
      <c r="H86" s="756"/>
      <c r="I86" s="756"/>
      <c r="J86" s="756"/>
      <c r="K86" s="756"/>
      <c r="L86" s="756"/>
      <c r="M86" s="757"/>
      <c r="N86" s="52">
        <f>L83+L84+L85</f>
        <v>4260.8719352755115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18463.778386193881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28</v>
      </c>
      <c r="C31" s="81" t="s">
        <v>29</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t="s">
        <v>819</v>
      </c>
      <c r="B36" s="804" t="str">
        <f>VLOOKUP(A36,EQUIPOS!A6:D154,3,FALSE)</f>
        <v>Cargador : Potencia en el volante 125 hp, Clasificación de RPM del motor 2300.</v>
      </c>
      <c r="C36" s="805"/>
      <c r="D36" s="805"/>
      <c r="E36" s="805"/>
      <c r="F36" s="805"/>
      <c r="G36" s="805"/>
      <c r="H36" s="806"/>
      <c r="I36" s="223"/>
      <c r="J36" s="224"/>
      <c r="K36" s="225">
        <f>VLOOKUP(A36,EQUIPOS!A6:D161,4,FALSE)</f>
        <v>179187.89175590553</v>
      </c>
      <c r="L36" s="226"/>
      <c r="M36" s="227">
        <v>22</v>
      </c>
      <c r="N36" s="228">
        <f>K36/M36</f>
        <v>8144.9041707229781</v>
      </c>
    </row>
    <row r="37" spans="1:14">
      <c r="A37" t="s">
        <v>847</v>
      </c>
      <c r="B37" s="804" t="str">
        <f>VLOOKUP(A37,EQUIPOS!A7:D154,3,FALSE)</f>
        <v>Compresor 120 HP, con martillo.</v>
      </c>
      <c r="C37" s="805"/>
      <c r="D37" s="805"/>
      <c r="E37" s="805"/>
      <c r="F37" s="805"/>
      <c r="G37" s="805"/>
      <c r="H37" s="806"/>
      <c r="I37" s="223"/>
      <c r="J37" s="224"/>
      <c r="K37" s="225">
        <f>VLOOKUP(A37,EQUIPOS!A7:D162,4,FALSE)</f>
        <v>93467.922479418819</v>
      </c>
      <c r="L37" s="226"/>
      <c r="M37" s="227">
        <v>22</v>
      </c>
      <c r="N37" s="228">
        <f>K37/M37</f>
        <v>4248.541930882674</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0.02</v>
      </c>
      <c r="M42" s="817"/>
      <c r="N42" s="105">
        <f>N76*L42</f>
        <v>26.34854927436454</v>
      </c>
    </row>
    <row r="43" spans="1:14" ht="15.75" thickBot="1">
      <c r="B43" s="755" t="s">
        <v>2072</v>
      </c>
      <c r="C43" s="756"/>
      <c r="D43" s="756"/>
      <c r="E43" s="756"/>
      <c r="F43" s="756"/>
      <c r="G43" s="756"/>
      <c r="H43" s="756"/>
      <c r="I43" s="756"/>
      <c r="J43" s="756"/>
      <c r="K43" s="756"/>
      <c r="L43" s="756"/>
      <c r="M43" s="757"/>
      <c r="N43" s="99">
        <f>SUM(N36:N42)</f>
        <v>12419.794650880016</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40"/>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1865</v>
      </c>
      <c r="B59" s="46" t="str">
        <f>VLOOKUP(A59,TRANSPORTE!A5:D94,3,FALSE)</f>
        <v>Transporte de material de demolición</v>
      </c>
      <c r="C59" s="273"/>
      <c r="D59" s="273"/>
      <c r="E59" s="273"/>
      <c r="F59" s="273"/>
      <c r="G59" s="273"/>
      <c r="H59" s="267" t="str">
        <f>VLOOKUP(A59,TRANSPORTE!A6:D117,2,FALSE)</f>
        <v>m3k</v>
      </c>
      <c r="I59" s="235">
        <v>0.21</v>
      </c>
      <c r="J59" s="242">
        <v>1</v>
      </c>
      <c r="K59" s="235">
        <f>I59*J59</f>
        <v>0.21</v>
      </c>
      <c r="L59" s="842">
        <f>'900.2'!N78</f>
        <v>1108.7722293336356</v>
      </c>
      <c r="M59" s="843"/>
      <c r="N59" s="243">
        <f>K59*L59</f>
        <v>232.84216816006347</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45"/>
    </row>
    <row r="65" spans="1:15" ht="15.75" thickBot="1">
      <c r="B65" s="844" t="s">
        <v>2072</v>
      </c>
      <c r="C65" s="798"/>
      <c r="D65" s="798"/>
      <c r="E65" s="798"/>
      <c r="F65" s="798"/>
      <c r="G65" s="798"/>
      <c r="H65" s="798"/>
      <c r="I65" s="798"/>
      <c r="J65" s="798"/>
      <c r="K65" s="798"/>
      <c r="L65" s="798"/>
      <c r="M65" s="799"/>
      <c r="N65" s="104">
        <f>N59+N60+N61+N62+N63</f>
        <v>232.84216816006347</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706</v>
      </c>
      <c r="B70" s="49" t="str">
        <f>VLOOKUP(A70,'MANO DE OBRA'!A8:D68,3,FALSE)</f>
        <v>Obrero (2)</v>
      </c>
      <c r="C70" s="47"/>
      <c r="D70" s="47"/>
      <c r="E70" s="47"/>
      <c r="F70" s="47"/>
      <c r="G70" s="47"/>
      <c r="H70" s="47"/>
      <c r="I70" s="248">
        <f>K70/J70*100</f>
        <v>67665.399999999994</v>
      </c>
      <c r="J70" s="249">
        <v>185</v>
      </c>
      <c r="K70" s="250">
        <f>VLOOKUP(A70,'MANO DE OBRA'!A8:D99,4,FALSE)</f>
        <v>125180.98999999999</v>
      </c>
      <c r="L70" s="50"/>
      <c r="M70" s="251">
        <v>176</v>
      </c>
      <c r="N70" s="252">
        <f>K70/M70</f>
        <v>711.2556249999999</v>
      </c>
      <c r="O70" s="106"/>
    </row>
    <row r="71" spans="1:15">
      <c r="A71" t="s">
        <v>728</v>
      </c>
      <c r="B71" s="49" t="str">
        <f>VLOOKUP(A71,'MANO DE OBRA'!A8:D69,3,FALSE)</f>
        <v>Oficial</v>
      </c>
      <c r="C71" s="47"/>
      <c r="D71" s="47"/>
      <c r="E71" s="47"/>
      <c r="F71" s="47"/>
      <c r="G71" s="47"/>
      <c r="H71" s="47"/>
      <c r="I71" s="248">
        <f>K71/J71*100</f>
        <v>57668.23979157189</v>
      </c>
      <c r="J71" s="249">
        <v>185</v>
      </c>
      <c r="K71" s="250">
        <f>VLOOKUP(A71,'MANO DE OBRA'!A8:D100,4,FALSE)</f>
        <v>106686.24361440798</v>
      </c>
      <c r="L71" s="50"/>
      <c r="M71" s="255">
        <v>176</v>
      </c>
      <c r="N71" s="252">
        <f>K71/M71</f>
        <v>606.17183871822715</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1317.427463718227</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13970.064282758307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2794.0128565516616</v>
      </c>
      <c r="M83" s="791"/>
      <c r="N83" s="51"/>
    </row>
    <row r="84" spans="1:14">
      <c r="B84" s="89" t="s">
        <v>2090</v>
      </c>
      <c r="C84" s="90"/>
      <c r="D84" s="90"/>
      <c r="E84" s="90"/>
      <c r="F84" s="90"/>
      <c r="G84" s="90"/>
      <c r="H84" s="90"/>
      <c r="I84" s="87"/>
      <c r="J84" s="88"/>
      <c r="K84" s="260">
        <v>0.05</v>
      </c>
      <c r="L84" s="790">
        <f>N78*K84</f>
        <v>698.50321413791539</v>
      </c>
      <c r="M84" s="791"/>
      <c r="N84" s="51"/>
    </row>
    <row r="85" spans="1:14" ht="15.75" thickBot="1">
      <c r="B85" s="91" t="s">
        <v>2091</v>
      </c>
      <c r="C85" s="92"/>
      <c r="D85" s="92"/>
      <c r="E85" s="92"/>
      <c r="F85" s="92"/>
      <c r="G85" s="92"/>
      <c r="H85" s="92"/>
      <c r="I85" s="93"/>
      <c r="J85" s="94"/>
      <c r="K85" s="261">
        <v>0.05</v>
      </c>
      <c r="L85" s="792">
        <f>N78*K85</f>
        <v>698.50321413791539</v>
      </c>
      <c r="M85" s="793"/>
      <c r="N85" s="51"/>
    </row>
    <row r="86" spans="1:14" ht="15.75" thickBot="1">
      <c r="B86" s="755" t="s">
        <v>2072</v>
      </c>
      <c r="C86" s="756"/>
      <c r="D86" s="756"/>
      <c r="E86" s="756"/>
      <c r="F86" s="756"/>
      <c r="G86" s="756"/>
      <c r="H86" s="756"/>
      <c r="I86" s="756"/>
      <c r="J86" s="756"/>
      <c r="K86" s="756"/>
      <c r="L86" s="756"/>
      <c r="M86" s="757"/>
      <c r="N86" s="52">
        <f>L83+L84+L85</f>
        <v>4191.0192848274919</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18161.0835675858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30</v>
      </c>
      <c r="C31" s="81" t="s">
        <v>31</v>
      </c>
      <c r="D31" s="82"/>
      <c r="E31" s="82"/>
      <c r="F31" s="82"/>
      <c r="G31" s="82"/>
      <c r="H31" s="82"/>
      <c r="I31" s="82"/>
      <c r="J31" s="83"/>
      <c r="K31" s="264"/>
      <c r="L31" s="262" t="s">
        <v>32</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t="s">
        <v>847</v>
      </c>
      <c r="B36" s="804" t="str">
        <f>VLOOKUP(A36,EQUIPOS!A6:D154,3,FALSE)</f>
        <v>Compresor 120 HP, con martillo.</v>
      </c>
      <c r="C36" s="805"/>
      <c r="D36" s="805"/>
      <c r="E36" s="805"/>
      <c r="F36" s="805"/>
      <c r="G36" s="805"/>
      <c r="H36" s="806"/>
      <c r="I36" s="223"/>
      <c r="J36" s="224"/>
      <c r="K36" s="225">
        <f>VLOOKUP(A36,EQUIPOS!A6:D161,4,FALSE)</f>
        <v>93467.922479418819</v>
      </c>
      <c r="L36" s="226"/>
      <c r="M36" s="227">
        <v>20</v>
      </c>
      <c r="N36" s="228">
        <f>K36/M36</f>
        <v>4673.3961239709406</v>
      </c>
    </row>
    <row r="37" spans="1:14">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0.1</v>
      </c>
      <c r="M42" s="817"/>
      <c r="N42" s="105">
        <f>N76*L42</f>
        <v>78.238118749999998</v>
      </c>
    </row>
    <row r="43" spans="1:14" ht="15.75" thickBot="1">
      <c r="B43" s="755" t="s">
        <v>2072</v>
      </c>
      <c r="C43" s="756"/>
      <c r="D43" s="756"/>
      <c r="E43" s="756"/>
      <c r="F43" s="756"/>
      <c r="G43" s="756"/>
      <c r="H43" s="756"/>
      <c r="I43" s="756"/>
      <c r="J43" s="756"/>
      <c r="K43" s="756"/>
      <c r="L43" s="756"/>
      <c r="M43" s="757"/>
      <c r="N43" s="99">
        <f>SUM(N36:N42)</f>
        <v>4751.6342427209402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40"/>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1865</v>
      </c>
      <c r="B59" s="46" t="str">
        <f>VLOOKUP(A59,TRANSPORTE!A5:D94,3,FALSE)</f>
        <v>Transporte de material de demolición</v>
      </c>
      <c r="C59" s="273"/>
      <c r="D59" s="273"/>
      <c r="E59" s="273"/>
      <c r="F59" s="273"/>
      <c r="G59" s="273"/>
      <c r="H59" s="267" t="str">
        <f>VLOOKUP(A59,TRANSPORTE!A6:D117,2,FALSE)</f>
        <v>m3k</v>
      </c>
      <c r="I59" s="235">
        <v>0.08</v>
      </c>
      <c r="J59" s="242">
        <v>1</v>
      </c>
      <c r="K59" s="235">
        <f>I59*J59</f>
        <v>0.08</v>
      </c>
      <c r="L59" s="842">
        <f>'900.2'!N78</f>
        <v>1108.7722293336356</v>
      </c>
      <c r="M59" s="843"/>
      <c r="N59" s="243">
        <f>K59*L59</f>
        <v>88.701778346690844</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88.701778346690844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706</v>
      </c>
      <c r="B70" s="49" t="str">
        <f>VLOOKUP(A70,'MANO DE OBRA'!A8:D68,3,FALSE)</f>
        <v>Obrero (2)</v>
      </c>
      <c r="C70" s="47"/>
      <c r="D70" s="47"/>
      <c r="E70" s="47"/>
      <c r="F70" s="47"/>
      <c r="G70" s="47"/>
      <c r="H70" s="47"/>
      <c r="I70" s="248">
        <f>K70/J70*100</f>
        <v>67665.399999999994</v>
      </c>
      <c r="J70" s="249">
        <v>185</v>
      </c>
      <c r="K70" s="250">
        <f>VLOOKUP(A70,'MANO DE OBRA'!A8:D99,4,FALSE)</f>
        <v>125180.98999999999</v>
      </c>
      <c r="L70" s="50"/>
      <c r="M70" s="251">
        <v>160</v>
      </c>
      <c r="N70" s="252">
        <f>K70/M70</f>
        <v>782.3811874999999</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755" t="s">
        <v>2072</v>
      </c>
      <c r="C76" s="756"/>
      <c r="D76" s="756"/>
      <c r="E76" s="756"/>
      <c r="F76" s="756"/>
      <c r="G76" s="756"/>
      <c r="H76" s="756"/>
      <c r="I76" s="798"/>
      <c r="J76" s="798"/>
      <c r="K76" s="798"/>
      <c r="L76" s="798"/>
      <c r="M76" s="799"/>
      <c r="N76" s="402">
        <f>SUM(N70:N75)</f>
        <v>782.3811874999999</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5622.7172085676311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1124.5434417135264</v>
      </c>
      <c r="M83" s="791"/>
      <c r="N83" s="51"/>
    </row>
    <row r="84" spans="1:14">
      <c r="B84" s="89" t="s">
        <v>2090</v>
      </c>
      <c r="C84" s="90"/>
      <c r="D84" s="90"/>
      <c r="E84" s="90"/>
      <c r="F84" s="90"/>
      <c r="G84" s="90"/>
      <c r="H84" s="90"/>
      <c r="I84" s="87"/>
      <c r="J84" s="88"/>
      <c r="K84" s="260">
        <v>0.05</v>
      </c>
      <c r="L84" s="790">
        <f>N78*K84</f>
        <v>281.13586042838159</v>
      </c>
      <c r="M84" s="791"/>
      <c r="N84" s="51"/>
    </row>
    <row r="85" spans="1:14" ht="15.75" thickBot="1">
      <c r="B85" s="91" t="s">
        <v>2091</v>
      </c>
      <c r="C85" s="92"/>
      <c r="D85" s="92"/>
      <c r="E85" s="92"/>
      <c r="F85" s="92"/>
      <c r="G85" s="92"/>
      <c r="H85" s="92"/>
      <c r="I85" s="93"/>
      <c r="J85" s="94"/>
      <c r="K85" s="261">
        <v>0.05</v>
      </c>
      <c r="L85" s="792">
        <f>N78*K85</f>
        <v>281.13586042838159</v>
      </c>
      <c r="M85" s="793"/>
      <c r="N85" s="51"/>
    </row>
    <row r="86" spans="1:14" ht="15.75" thickBot="1">
      <c r="B86" s="755" t="s">
        <v>2072</v>
      </c>
      <c r="C86" s="756"/>
      <c r="D86" s="756"/>
      <c r="E86" s="756"/>
      <c r="F86" s="756"/>
      <c r="G86" s="756"/>
      <c r="H86" s="756"/>
      <c r="I86" s="756"/>
      <c r="J86" s="756"/>
      <c r="K86" s="756"/>
      <c r="L86" s="756"/>
      <c r="M86" s="757"/>
      <c r="N86" s="52">
        <f>L83+L84+L85</f>
        <v>1686.8151625702897</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7309.5323711379206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33</v>
      </c>
      <c r="C31" s="81" t="s">
        <v>34</v>
      </c>
      <c r="D31" s="82"/>
      <c r="E31" s="82"/>
      <c r="F31" s="82"/>
      <c r="G31" s="82"/>
      <c r="H31" s="82"/>
      <c r="I31" s="82"/>
      <c r="J31" s="83"/>
      <c r="K31" s="264"/>
      <c r="L31" s="262" t="s">
        <v>35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t="s">
        <v>873</v>
      </c>
      <c r="B36" s="804" t="str">
        <f>VLOOKUP(A36,EQUIPOS!A6:D154,3,FALSE)</f>
        <v xml:space="preserve">Equipo de oxicorte, Capacidad de corte: hasta 6´´ (152mm) </v>
      </c>
      <c r="C36" s="805"/>
      <c r="D36" s="805"/>
      <c r="E36" s="805"/>
      <c r="F36" s="805"/>
      <c r="G36" s="805"/>
      <c r="H36" s="806"/>
      <c r="I36" s="223"/>
      <c r="J36" s="224"/>
      <c r="K36" s="225">
        <f>VLOOKUP(A36,EQUIPOS!A6:D161,4,FALSE)</f>
        <v>4532.9341254397186</v>
      </c>
      <c r="L36" s="226"/>
      <c r="M36" s="227">
        <v>321</v>
      </c>
      <c r="N36" s="228">
        <f>K36/M36</f>
        <v>14.121290110404107</v>
      </c>
    </row>
    <row r="37" spans="1:14">
      <c r="A37" t="s">
        <v>937</v>
      </c>
      <c r="B37" s="804" t="str">
        <f>VLOOKUP(A37,EQUIPOS!A7:D154,3,FALSE)</f>
        <v>Grúa telescópica de 50 Ton.</v>
      </c>
      <c r="C37" s="805"/>
      <c r="D37" s="805"/>
      <c r="E37" s="805"/>
      <c r="F37" s="805"/>
      <c r="G37" s="805"/>
      <c r="H37" s="806"/>
      <c r="I37" s="223"/>
      <c r="J37" s="224"/>
      <c r="K37" s="225">
        <f>VLOOKUP(A37,EQUIPOS!A7:D162,4,FALSE)</f>
        <v>325663.74474276172</v>
      </c>
      <c r="L37" s="226"/>
      <c r="M37" s="227">
        <v>321</v>
      </c>
      <c r="N37" s="228">
        <f>K37/M37</f>
        <v>1014.5287998216876</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0.1</v>
      </c>
      <c r="M42" s="817"/>
      <c r="N42" s="105">
        <f>N76*L42</f>
        <v>19.498596573208722</v>
      </c>
    </row>
    <row r="43" spans="1:14" ht="15.75" thickBot="1">
      <c r="B43" s="755" t="s">
        <v>2072</v>
      </c>
      <c r="C43" s="756"/>
      <c r="D43" s="756"/>
      <c r="E43" s="756"/>
      <c r="F43" s="756"/>
      <c r="G43" s="756"/>
      <c r="H43" s="756"/>
      <c r="I43" s="756"/>
      <c r="J43" s="756"/>
      <c r="K43" s="756"/>
      <c r="L43" s="756"/>
      <c r="M43" s="757"/>
      <c r="N43" s="99">
        <f>SUM(N36:N42)</f>
        <v>1048.1486865053005</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40"/>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1990</v>
      </c>
      <c r="B59" s="46" t="str">
        <f>VLOOKUP(A59,TRANSPORTE!A5:D117,3,FALSE)</f>
        <v>Transporte de acero</v>
      </c>
      <c r="C59" s="273"/>
      <c r="D59" s="273"/>
      <c r="E59" s="273"/>
      <c r="F59" s="273"/>
      <c r="G59" s="273"/>
      <c r="H59" s="267" t="str">
        <f>VLOOKUP(A59,TRANSPORTE!A6:D117,2,FALSE)</f>
        <v>tkm</v>
      </c>
      <c r="I59" s="235">
        <v>1</v>
      </c>
      <c r="J59" s="242">
        <v>1</v>
      </c>
      <c r="K59" s="235">
        <f>I59*J59</f>
        <v>1</v>
      </c>
      <c r="L59" s="842">
        <f>VLOOKUP(A59,TRANSPORTE!A5:D117,4,FALSE)</f>
        <v>111.31868746401771</v>
      </c>
      <c r="M59" s="843"/>
      <c r="N59" s="243">
        <f>K59*L59</f>
        <v>111.31868746401771</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111.31868746401771</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718</v>
      </c>
      <c r="B70" s="49" t="str">
        <f>VLOOKUP(A70,'MANO DE OBRA'!A8:D68,3,FALSE)</f>
        <v>Obrero (8)</v>
      </c>
      <c r="C70" s="47"/>
      <c r="D70" s="47"/>
      <c r="E70" s="47"/>
      <c r="F70" s="47"/>
      <c r="G70" s="47"/>
      <c r="H70" s="47"/>
      <c r="I70" s="248">
        <f>K70/J70*100</f>
        <v>270661.59999999998</v>
      </c>
      <c r="J70" s="249">
        <v>185</v>
      </c>
      <c r="K70" s="250">
        <f>VLOOKUP(A70,'MANO DE OBRA'!A8:D99,4,FALSE)</f>
        <v>500723.95999999996</v>
      </c>
      <c r="L70" s="50"/>
      <c r="M70" s="251">
        <v>2568</v>
      </c>
      <c r="N70" s="252">
        <f>K70/M70</f>
        <v>194.98596573208721</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755" t="s">
        <v>2072</v>
      </c>
      <c r="C76" s="756"/>
      <c r="D76" s="756"/>
      <c r="E76" s="756"/>
      <c r="F76" s="756"/>
      <c r="G76" s="756"/>
      <c r="H76" s="756"/>
      <c r="I76" s="798"/>
      <c r="J76" s="798"/>
      <c r="K76" s="798"/>
      <c r="L76" s="798"/>
      <c r="M76" s="799"/>
      <c r="N76" s="402">
        <f>SUM(N70:N75)</f>
        <v>194.98596573208721</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1354.4533397014054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270.89066794028111</v>
      </c>
      <c r="M83" s="791"/>
      <c r="N83" s="51"/>
    </row>
    <row r="84" spans="1:14">
      <c r="B84" s="89" t="s">
        <v>2090</v>
      </c>
      <c r="C84" s="90"/>
      <c r="D84" s="90"/>
      <c r="E84" s="90"/>
      <c r="F84" s="90"/>
      <c r="G84" s="90"/>
      <c r="H84" s="90"/>
      <c r="I84" s="87"/>
      <c r="J84" s="88"/>
      <c r="K84" s="260">
        <v>0.05</v>
      </c>
      <c r="L84" s="790">
        <f>N78*K84</f>
        <v>67.722666985070276</v>
      </c>
      <c r="M84" s="791"/>
      <c r="N84" s="51"/>
    </row>
    <row r="85" spans="1:14" ht="15.75" thickBot="1">
      <c r="B85" s="91" t="s">
        <v>2091</v>
      </c>
      <c r="C85" s="92"/>
      <c r="D85" s="92"/>
      <c r="E85" s="92"/>
      <c r="F85" s="92"/>
      <c r="G85" s="92"/>
      <c r="H85" s="92"/>
      <c r="I85" s="93"/>
      <c r="J85" s="94"/>
      <c r="K85" s="261">
        <v>0.05</v>
      </c>
      <c r="L85" s="792">
        <f>N78*K85</f>
        <v>67.722666985070276</v>
      </c>
      <c r="M85" s="793"/>
      <c r="N85" s="51"/>
    </row>
    <row r="86" spans="1:14" ht="15.75" thickBot="1">
      <c r="B86" s="755" t="s">
        <v>2072</v>
      </c>
      <c r="C86" s="756"/>
      <c r="D86" s="756"/>
      <c r="E86" s="756"/>
      <c r="F86" s="756"/>
      <c r="G86" s="756"/>
      <c r="H86" s="756"/>
      <c r="I86" s="756"/>
      <c r="J86" s="756"/>
      <c r="K86" s="756"/>
      <c r="L86" s="756"/>
      <c r="M86" s="757"/>
      <c r="N86" s="52">
        <f>L83+L84+L85</f>
        <v>406.33600191042171</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1760.7893416118272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36</v>
      </c>
      <c r="C31" s="81" t="s">
        <v>37</v>
      </c>
      <c r="D31" s="82"/>
      <c r="E31" s="82"/>
      <c r="F31" s="82"/>
      <c r="G31" s="82"/>
      <c r="H31" s="82"/>
      <c r="I31" s="82"/>
      <c r="J31" s="83"/>
      <c r="K31" s="264"/>
      <c r="L31" s="262" t="s">
        <v>2065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963</v>
      </c>
      <c r="B36" s="804" t="str">
        <f>VLOOKUP(A36,EQUIPOS!A6:D154,3,FALSE)</f>
        <v>Motosierra, 93.6 cm3 - 7.1 HP, 45-90 cm - 7.9 kg</v>
      </c>
      <c r="C36" s="805"/>
      <c r="D36" s="805"/>
      <c r="E36" s="805"/>
      <c r="F36" s="805"/>
      <c r="G36" s="805"/>
      <c r="H36" s="806"/>
      <c r="I36" s="223"/>
      <c r="J36" s="224"/>
      <c r="K36" s="225">
        <f>VLOOKUP(A36,EQUIPOS!A6:D161,4,FALSE)</f>
        <v>19664.679794371237</v>
      </c>
      <c r="L36" s="226"/>
      <c r="M36" s="227">
        <v>3</v>
      </c>
      <c r="N36" s="228">
        <f>K36/M36</f>
        <v>6554.8932647904121</v>
      </c>
    </row>
    <row r="37" spans="1:14">
      <c r="A37" s="108" t="s">
        <v>1015</v>
      </c>
      <c r="B37" s="804" t="str">
        <f>VLOOKUP(A37,EQUIPOS!A7:D154,3,FALSE)</f>
        <v>Retroexcavadora sobre oruga, potencia 138 HP, balde de 1,5 m3.</v>
      </c>
      <c r="C37" s="805"/>
      <c r="D37" s="805"/>
      <c r="E37" s="805"/>
      <c r="F37" s="805"/>
      <c r="G37" s="805"/>
      <c r="H37" s="806"/>
      <c r="I37" s="223"/>
      <c r="J37" s="224"/>
      <c r="K37" s="225">
        <f>VLOOKUP(A37,EQUIPOS!A7:D162,4,FALSE)</f>
        <v>225564.6286536713</v>
      </c>
      <c r="L37" s="226"/>
      <c r="M37" s="227">
        <v>3</v>
      </c>
      <c r="N37" s="228">
        <f>K37/M37</f>
        <v>75188.209551223772</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0.05</v>
      </c>
      <c r="M42" s="817"/>
      <c r="N42" s="105">
        <f>N76*L42</f>
        <v>743.85046586335</v>
      </c>
    </row>
    <row r="43" spans="1:14" ht="15.75" thickBot="1">
      <c r="B43" s="755" t="s">
        <v>2072</v>
      </c>
      <c r="C43" s="756"/>
      <c r="D43" s="756"/>
      <c r="E43" s="756"/>
      <c r="F43" s="756"/>
      <c r="G43" s="756"/>
      <c r="H43" s="756"/>
      <c r="I43" s="756"/>
      <c r="J43" s="756"/>
      <c r="K43" s="756"/>
      <c r="L43" s="756"/>
      <c r="M43" s="757"/>
      <c r="N43" s="99">
        <f>SUM(N36:N42)</f>
        <v>82486.953281877533</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28"/>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1865</v>
      </c>
      <c r="B59" s="46" t="str">
        <f>VLOOKUP(A59,TRANSPORTE!A5:D117,3,FALSE)</f>
        <v>Transporte de material de demolición</v>
      </c>
      <c r="C59" s="273"/>
      <c r="D59" s="273"/>
      <c r="E59" s="273"/>
      <c r="F59" s="273"/>
      <c r="G59" s="273"/>
      <c r="H59" s="267" t="str">
        <f>VLOOKUP(A59,TRANSPORTE!A6:D117,2,FALSE)</f>
        <v>m3k</v>
      </c>
      <c r="I59" s="235">
        <v>6</v>
      </c>
      <c r="J59" s="242">
        <v>1</v>
      </c>
      <c r="K59" s="235">
        <f>I59*J59</f>
        <v>6</v>
      </c>
      <c r="L59" s="842">
        <f>VLOOKUP(A59,TRANSPORTE!A5:D94,4,FALSE)</f>
        <v>1260.0181096149788</v>
      </c>
      <c r="M59" s="843"/>
      <c r="N59" s="243">
        <f>K59*L59</f>
        <v>7560.1086576898724</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7560.1086576898724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24</v>
      </c>
      <c r="N70" s="252">
        <f>K70/M70</f>
        <v>4445.260150600333</v>
      </c>
      <c r="O70" s="106"/>
    </row>
    <row r="71" spans="1:15">
      <c r="A71" t="s">
        <v>710</v>
      </c>
      <c r="B71" s="49" t="str">
        <f>VLOOKUP(A71,'MANO DE OBRA'!A8:D69,3,FALSE)</f>
        <v>Obrero (4)</v>
      </c>
      <c r="C71" s="47"/>
      <c r="D71" s="47"/>
      <c r="E71" s="47"/>
      <c r="F71" s="47"/>
      <c r="G71" s="47"/>
      <c r="H71" s="47"/>
      <c r="I71" s="248">
        <f>K71/J71*100</f>
        <v>135330.79999999999</v>
      </c>
      <c r="J71" s="249">
        <v>185</v>
      </c>
      <c r="K71" s="250">
        <f>VLOOKUP(A71,'MANO DE OBRA'!A8:D100,4,FALSE)</f>
        <v>250361.97999999998</v>
      </c>
      <c r="L71" s="50"/>
      <c r="M71" s="255">
        <v>24</v>
      </c>
      <c r="N71" s="252">
        <f>K71/M71</f>
        <v>10431.749166666666</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755" t="s">
        <v>2072</v>
      </c>
      <c r="C76" s="756"/>
      <c r="D76" s="756"/>
      <c r="E76" s="756"/>
      <c r="F76" s="756"/>
      <c r="G76" s="756"/>
      <c r="H76" s="756"/>
      <c r="I76" s="798"/>
      <c r="J76" s="798"/>
      <c r="K76" s="798"/>
      <c r="L76" s="798"/>
      <c r="M76" s="799"/>
      <c r="N76" s="402">
        <f>SUM(N70:N75)</f>
        <v>14877.009317266999</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104924.0712568344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20984.814251366883</v>
      </c>
      <c r="M83" s="791"/>
      <c r="N83" s="51"/>
    </row>
    <row r="84" spans="1:14">
      <c r="B84" s="89" t="s">
        <v>2090</v>
      </c>
      <c r="C84" s="90"/>
      <c r="D84" s="90"/>
      <c r="E84" s="90"/>
      <c r="F84" s="90"/>
      <c r="G84" s="90"/>
      <c r="H84" s="90"/>
      <c r="I84" s="87"/>
      <c r="J84" s="88"/>
      <c r="K84" s="260">
        <v>0.05</v>
      </c>
      <c r="L84" s="790">
        <f>N78*K84</f>
        <v>5246.2035628417207</v>
      </c>
      <c r="M84" s="791"/>
      <c r="N84" s="51"/>
    </row>
    <row r="85" spans="1:14" ht="15.75" thickBot="1">
      <c r="B85" s="91" t="s">
        <v>2091</v>
      </c>
      <c r="C85" s="92"/>
      <c r="D85" s="92"/>
      <c r="E85" s="92"/>
      <c r="F85" s="92"/>
      <c r="G85" s="92"/>
      <c r="H85" s="92"/>
      <c r="I85" s="93"/>
      <c r="J85" s="94"/>
      <c r="K85" s="261">
        <v>0.05</v>
      </c>
      <c r="L85" s="792">
        <f>N78*K85</f>
        <v>5246.2035628417207</v>
      </c>
      <c r="M85" s="793"/>
      <c r="N85" s="51"/>
    </row>
    <row r="86" spans="1:14" ht="15.75" thickBot="1">
      <c r="B86" s="755" t="s">
        <v>2072</v>
      </c>
      <c r="C86" s="756"/>
      <c r="D86" s="756"/>
      <c r="E86" s="756"/>
      <c r="F86" s="756"/>
      <c r="G86" s="756"/>
      <c r="H86" s="756"/>
      <c r="I86" s="756"/>
      <c r="J86" s="756"/>
      <c r="K86" s="756"/>
      <c r="L86" s="756"/>
      <c r="M86" s="757"/>
      <c r="N86" s="52">
        <f>L83+L84+L85</f>
        <v>31477.221377050326</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136401.29263388473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27.7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38</v>
      </c>
      <c r="C31" s="81" t="s">
        <v>2115</v>
      </c>
      <c r="D31" s="82"/>
      <c r="E31" s="82"/>
      <c r="F31" s="82"/>
      <c r="G31" s="82"/>
      <c r="H31" s="82"/>
      <c r="I31" s="82"/>
      <c r="J31" s="83"/>
      <c r="K31" s="264"/>
      <c r="L31" s="262" t="s">
        <v>2065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873</v>
      </c>
      <c r="B36" s="804" t="str">
        <f>VLOOKUP(A36,EQUIPOS!A6:D154,3,FALSE)</f>
        <v xml:space="preserve">Equipo de oxicorte, Capacidad de corte: hasta 6´´ (152mm) </v>
      </c>
      <c r="C36" s="805"/>
      <c r="D36" s="805"/>
      <c r="E36" s="805"/>
      <c r="F36" s="805"/>
      <c r="G36" s="805"/>
      <c r="H36" s="806"/>
      <c r="I36" s="223"/>
      <c r="J36" s="224"/>
      <c r="K36" s="225">
        <f>VLOOKUP(A36,EQUIPOS!A6:D161,4,FALSE)</f>
        <v>4532.9341254397186</v>
      </c>
      <c r="L36" s="226"/>
      <c r="M36" s="227">
        <v>4</v>
      </c>
      <c r="N36" s="228">
        <f>K36/M36</f>
        <v>1133.2335313599297</v>
      </c>
    </row>
    <row r="37" spans="1:14">
      <c r="A37" s="108" t="s">
        <v>937</v>
      </c>
      <c r="B37" s="804" t="str">
        <f>VLOOKUP(A37,EQUIPOS!A7:D154,3,FALSE)</f>
        <v>Grúa telescópica de 50 Ton.</v>
      </c>
      <c r="C37" s="805"/>
      <c r="D37" s="805"/>
      <c r="E37" s="805"/>
      <c r="F37" s="805"/>
      <c r="G37" s="805"/>
      <c r="H37" s="806"/>
      <c r="I37" s="223"/>
      <c r="J37" s="224"/>
      <c r="K37" s="225">
        <f>VLOOKUP(A37,EQUIPOS!A7:D162,4,FALSE)</f>
        <v>325663.74474276172</v>
      </c>
      <c r="L37" s="226"/>
      <c r="M37" s="227">
        <v>4</v>
      </c>
      <c r="N37" s="228">
        <f>K37/M37</f>
        <v>81415.936185690429</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0.1</v>
      </c>
      <c r="M42" s="817"/>
      <c r="N42" s="105">
        <f>N76*L42</f>
        <v>1115.7756987950249</v>
      </c>
    </row>
    <row r="43" spans="1:14" ht="15.75" thickBot="1">
      <c r="B43" s="755" t="s">
        <v>2072</v>
      </c>
      <c r="C43" s="756"/>
      <c r="D43" s="756"/>
      <c r="E43" s="756"/>
      <c r="F43" s="756"/>
      <c r="G43" s="756"/>
      <c r="H43" s="756"/>
      <c r="I43" s="756"/>
      <c r="J43" s="756"/>
      <c r="K43" s="756"/>
      <c r="L43" s="756"/>
      <c r="M43" s="757"/>
      <c r="N43" s="99">
        <f>SUM(N36:N42)</f>
        <v>83664.945415845388</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28"/>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f>SUM(N48:N53)</f>
        <v>0</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s="108" t="s">
        <v>2008</v>
      </c>
      <c r="B59" s="46" t="str">
        <f>VLOOKUP(A59,TRANSPORTE!A5:D117,3,FALSE)</f>
        <v xml:space="preserve">Transporte de estructuras metálicas </v>
      </c>
      <c r="C59" s="273"/>
      <c r="D59" s="273"/>
      <c r="E59" s="273"/>
      <c r="F59" s="273"/>
      <c r="G59" s="273"/>
      <c r="H59" s="267" t="str">
        <f>VLOOKUP(A59,TRANSPORTE!A6:D117,2,FALSE)</f>
        <v>kgk</v>
      </c>
      <c r="I59" s="235">
        <v>1</v>
      </c>
      <c r="J59" s="242">
        <v>1</v>
      </c>
      <c r="K59" s="235">
        <f>I59*J59</f>
        <v>1</v>
      </c>
      <c r="L59" s="842">
        <f>VLOOKUP(A59,TRANSPORTE!A5:D117,4,FALSE)</f>
        <v>105.14415135000678</v>
      </c>
      <c r="M59" s="843"/>
      <c r="N59" s="243">
        <f>K59*L59</f>
        <v>105.14415135000678</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105.14415135000678</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32</v>
      </c>
      <c r="N70" s="252">
        <f>K70/M70</f>
        <v>3333.9451129502495</v>
      </c>
      <c r="O70" s="106"/>
    </row>
    <row r="71" spans="1:15">
      <c r="A71" t="s">
        <v>710</v>
      </c>
      <c r="B71" s="49" t="str">
        <f>VLOOKUP(A71,'MANO DE OBRA'!A8:D69,3,FALSE)</f>
        <v>Obrero (4)</v>
      </c>
      <c r="C71" s="47"/>
      <c r="D71" s="47"/>
      <c r="E71" s="47"/>
      <c r="F71" s="47"/>
      <c r="G71" s="47"/>
      <c r="H71" s="47"/>
      <c r="I71" s="248">
        <f>K71/J71*100</f>
        <v>135330.79999999999</v>
      </c>
      <c r="J71" s="249">
        <v>185</v>
      </c>
      <c r="K71" s="250">
        <f>VLOOKUP(A71,'MANO DE OBRA'!A8:D100,4,FALSE)</f>
        <v>250361.97999999998</v>
      </c>
      <c r="L71" s="50"/>
      <c r="M71" s="255">
        <v>32</v>
      </c>
      <c r="N71" s="252">
        <f>K71/M71</f>
        <v>7823.8118749999994</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844" t="s">
        <v>2072</v>
      </c>
      <c r="C76" s="798"/>
      <c r="D76" s="798"/>
      <c r="E76" s="798"/>
      <c r="F76" s="798"/>
      <c r="G76" s="798"/>
      <c r="H76" s="798"/>
      <c r="I76" s="798"/>
      <c r="J76" s="798"/>
      <c r="K76" s="798"/>
      <c r="L76" s="798"/>
      <c r="M76" s="799"/>
      <c r="N76" s="402">
        <f>SUM(N70:N75)</f>
        <v>11157.756987950248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94927.846555145632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18985.569311029129</v>
      </c>
      <c r="M83" s="791"/>
      <c r="N83" s="51"/>
    </row>
    <row r="84" spans="1:14">
      <c r="B84" s="89" t="s">
        <v>2090</v>
      </c>
      <c r="C84" s="90"/>
      <c r="D84" s="90"/>
      <c r="E84" s="90"/>
      <c r="F84" s="90"/>
      <c r="G84" s="90"/>
      <c r="H84" s="90"/>
      <c r="I84" s="87"/>
      <c r="J84" s="88"/>
      <c r="K84" s="260">
        <v>0.05</v>
      </c>
      <c r="L84" s="790">
        <f>N78*K84</f>
        <v>4746.3923277572821</v>
      </c>
      <c r="M84" s="791"/>
      <c r="N84" s="51"/>
    </row>
    <row r="85" spans="1:14" ht="15.75" thickBot="1">
      <c r="B85" s="91" t="s">
        <v>2091</v>
      </c>
      <c r="C85" s="92"/>
      <c r="D85" s="92"/>
      <c r="E85" s="92"/>
      <c r="F85" s="92"/>
      <c r="G85" s="92"/>
      <c r="H85" s="92"/>
      <c r="I85" s="93"/>
      <c r="J85" s="94"/>
      <c r="K85" s="261">
        <v>0.05</v>
      </c>
      <c r="L85" s="792">
        <f>N78*K85</f>
        <v>4746.3923277572821</v>
      </c>
      <c r="M85" s="793"/>
      <c r="N85" s="51"/>
    </row>
    <row r="86" spans="1:14" ht="15.75" thickBot="1">
      <c r="B86" s="755" t="s">
        <v>2072</v>
      </c>
      <c r="C86" s="756"/>
      <c r="D86" s="756"/>
      <c r="E86" s="756"/>
      <c r="F86" s="756"/>
      <c r="G86" s="756"/>
      <c r="H86" s="756"/>
      <c r="I86" s="756"/>
      <c r="J86" s="756"/>
      <c r="K86" s="756"/>
      <c r="L86" s="756"/>
      <c r="M86" s="757"/>
      <c r="N86" s="52">
        <f>L83+L84+L85</f>
        <v>28478.353966543695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123406.20052168933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1.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40</v>
      </c>
      <c r="C31" s="81" t="s">
        <v>41</v>
      </c>
      <c r="D31" s="82"/>
      <c r="E31" s="82"/>
      <c r="F31" s="82"/>
      <c r="G31" s="82"/>
      <c r="H31" s="82"/>
      <c r="I31" s="82"/>
      <c r="J31" s="83"/>
      <c r="K31" s="264"/>
      <c r="L31" s="262" t="s">
        <v>32</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1019</v>
      </c>
      <c r="B36" s="804" t="str">
        <f>VLOOKUP(A36,EQUIPOS!A6:D154,3,FALSE)</f>
        <v>Retroexcavadora, Potencia en el Volante 78 HP 2200 RPM</v>
      </c>
      <c r="C36" s="805"/>
      <c r="D36" s="805"/>
      <c r="E36" s="805"/>
      <c r="F36" s="805"/>
      <c r="G36" s="805"/>
      <c r="H36" s="806"/>
      <c r="I36" s="223"/>
      <c r="J36" s="224"/>
      <c r="K36" s="225">
        <f>VLOOKUP(A36,EQUIPOS!A6:D161,4,FALSE)</f>
        <v>137125.59254141976</v>
      </c>
      <c r="L36" s="226"/>
      <c r="M36" s="227">
        <v>5</v>
      </c>
      <c r="N36" s="228">
        <f>K36/M36</f>
        <v>27425.118508283951</v>
      </c>
    </row>
    <row r="37" spans="1:14">
      <c r="A37" s="108"/>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0.02</v>
      </c>
      <c r="M42" s="817"/>
      <c r="N42" s="105">
        <f>N76*L42</f>
        <v>115.93361680720398</v>
      </c>
    </row>
    <row r="43" spans="1:14" ht="15.75" thickBot="1">
      <c r="B43" s="755" t="s">
        <v>2072</v>
      </c>
      <c r="C43" s="756"/>
      <c r="D43" s="756"/>
      <c r="E43" s="756"/>
      <c r="F43" s="756"/>
      <c r="G43" s="756"/>
      <c r="H43" s="756"/>
      <c r="I43" s="756"/>
      <c r="J43" s="756"/>
      <c r="K43" s="756"/>
      <c r="L43" s="756"/>
      <c r="M43" s="757"/>
      <c r="N43" s="99">
        <f>SUM(N36:N42)</f>
        <v>27541.052125091155</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28"/>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f>SUM(N48:N53)</f>
        <v>0</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1865</v>
      </c>
      <c r="B59" s="46" t="str">
        <f>VLOOKUP(A59,TRANSPORTE!A5:D117,3,FALSE)</f>
        <v>Transporte de material de demolición</v>
      </c>
      <c r="C59" s="273"/>
      <c r="D59" s="273"/>
      <c r="E59" s="273"/>
      <c r="F59" s="273"/>
      <c r="G59" s="273"/>
      <c r="H59" s="267" t="str">
        <f>VLOOKUP(A59,TRANSPORTE!A6:D117,2,FALSE)</f>
        <v>m3k</v>
      </c>
      <c r="I59" s="235">
        <v>0.70199999999999996</v>
      </c>
      <c r="J59" s="242">
        <v>1</v>
      </c>
      <c r="K59" s="235">
        <f>I59*J59</f>
        <v>0.70199999999999996</v>
      </c>
      <c r="L59" s="842">
        <f>VLOOKUP(A59,TRANSPORTE!A5:D94,4,FALSE)</f>
        <v>1260.0181096149788</v>
      </c>
      <c r="M59" s="843"/>
      <c r="N59" s="243">
        <f>K59*L59</f>
        <v>884.53271294971512</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884.53271294971512</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40</v>
      </c>
      <c r="N70" s="252">
        <f>K70/M70</f>
        <v>2667.1560903601994</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40</v>
      </c>
      <c r="N71" s="252">
        <f>K71/M71</f>
        <v>3129.5247499999996</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755" t="s">
        <v>2072</v>
      </c>
      <c r="C76" s="756"/>
      <c r="D76" s="756"/>
      <c r="E76" s="756"/>
      <c r="F76" s="756"/>
      <c r="G76" s="756"/>
      <c r="H76" s="756"/>
      <c r="I76" s="798"/>
      <c r="J76" s="798"/>
      <c r="K76" s="798"/>
      <c r="L76" s="798"/>
      <c r="M76" s="799"/>
      <c r="N76" s="402">
        <f>SUM(N70:N75)</f>
        <v>5796.680840360199</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34222.265678401069</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6844.4531356802145</v>
      </c>
      <c r="M83" s="791"/>
      <c r="N83" s="51"/>
    </row>
    <row r="84" spans="1:14">
      <c r="B84" s="89" t="s">
        <v>2090</v>
      </c>
      <c r="C84" s="90"/>
      <c r="D84" s="90"/>
      <c r="E84" s="90"/>
      <c r="F84" s="90"/>
      <c r="G84" s="90"/>
      <c r="H84" s="90"/>
      <c r="I84" s="87"/>
      <c r="J84" s="88"/>
      <c r="K84" s="260">
        <v>0.05</v>
      </c>
      <c r="L84" s="790">
        <f>N78*K84</f>
        <v>1711.1132839200536</v>
      </c>
      <c r="M84" s="791"/>
      <c r="N84" s="51"/>
    </row>
    <row r="85" spans="1:14" ht="15.75" thickBot="1">
      <c r="B85" s="91" t="s">
        <v>2091</v>
      </c>
      <c r="C85" s="92"/>
      <c r="D85" s="92"/>
      <c r="E85" s="92"/>
      <c r="F85" s="92"/>
      <c r="G85" s="92"/>
      <c r="H85" s="92"/>
      <c r="I85" s="93"/>
      <c r="J85" s="94"/>
      <c r="K85" s="261">
        <v>0.05</v>
      </c>
      <c r="L85" s="792">
        <f>N78*K85</f>
        <v>1711.1132839200536</v>
      </c>
      <c r="M85" s="793"/>
      <c r="N85" s="51"/>
    </row>
    <row r="86" spans="1:14" ht="15.75" thickBot="1">
      <c r="B86" s="755" t="s">
        <v>2072</v>
      </c>
      <c r="C86" s="756"/>
      <c r="D86" s="756"/>
      <c r="E86" s="756"/>
      <c r="F86" s="756"/>
      <c r="G86" s="756"/>
      <c r="H86" s="756"/>
      <c r="I86" s="756"/>
      <c r="J86" s="756"/>
      <c r="K86" s="756"/>
      <c r="L86" s="756"/>
      <c r="M86" s="757"/>
      <c r="N86" s="52">
        <f>L83+L84+L85</f>
        <v>10266.679703520324</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44488.945381921396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1.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42</v>
      </c>
      <c r="C31" s="81" t="s">
        <v>43</v>
      </c>
      <c r="D31" s="82"/>
      <c r="E31" s="82"/>
      <c r="F31" s="82"/>
      <c r="G31" s="82"/>
      <c r="H31" s="82"/>
      <c r="I31" s="82"/>
      <c r="J31" s="83"/>
      <c r="K31" s="264"/>
      <c r="L31" s="262" t="s">
        <v>32</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1019</v>
      </c>
      <c r="B36" s="804" t="str">
        <f>VLOOKUP(A36,EQUIPOS!A6:D154,3,FALSE)</f>
        <v>Retroexcavadora, Potencia en el Volante 78 HP 2200 RPM</v>
      </c>
      <c r="C36" s="805"/>
      <c r="D36" s="805"/>
      <c r="E36" s="805"/>
      <c r="F36" s="805"/>
      <c r="G36" s="805"/>
      <c r="H36" s="806"/>
      <c r="I36" s="223"/>
      <c r="J36" s="224"/>
      <c r="K36" s="225">
        <f>VLOOKUP(A36,EQUIPOS!A6:D161,4,FALSE)</f>
        <v>137125.59254141976</v>
      </c>
      <c r="L36" s="226"/>
      <c r="M36" s="227">
        <v>4</v>
      </c>
      <c r="N36" s="228">
        <f>K36/M36</f>
        <v>34281.398135354939</v>
      </c>
    </row>
    <row r="37" spans="1:14">
      <c r="A37" s="108"/>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0.02</v>
      </c>
      <c r="M42" s="817"/>
      <c r="N42" s="105">
        <f>N76*L42</f>
        <v>78.238118749999998</v>
      </c>
    </row>
    <row r="43" spans="1:14" ht="15.75" thickBot="1">
      <c r="B43" s="755" t="s">
        <v>2072</v>
      </c>
      <c r="C43" s="756"/>
      <c r="D43" s="756"/>
      <c r="E43" s="756"/>
      <c r="F43" s="756"/>
      <c r="G43" s="756"/>
      <c r="H43" s="756"/>
      <c r="I43" s="756"/>
      <c r="J43" s="756"/>
      <c r="K43" s="756"/>
      <c r="L43" s="756"/>
      <c r="M43" s="757"/>
      <c r="N43" s="99">
        <f>SUM(N36:N42)</f>
        <v>34359.636254104938</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28"/>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f>SUM(N48:N53)</f>
        <v>0</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1865</v>
      </c>
      <c r="B59" s="46" t="str">
        <f>VLOOKUP(A59,TRANSPORTE!A5:D117,3,FALSE)</f>
        <v>Transporte de material de demolición</v>
      </c>
      <c r="C59" s="273"/>
      <c r="D59" s="273"/>
      <c r="E59" s="273"/>
      <c r="F59" s="273"/>
      <c r="G59" s="273"/>
      <c r="H59" s="267" t="str">
        <f>VLOOKUP(A59,TRANSPORTE!A6:D117,2,FALSE)</f>
        <v>m3k</v>
      </c>
      <c r="I59" s="235">
        <v>3.03</v>
      </c>
      <c r="J59" s="242">
        <v>1</v>
      </c>
      <c r="K59" s="235">
        <f>I59*J59</f>
        <v>3.03</v>
      </c>
      <c r="L59" s="842">
        <f>VLOOKUP(A59,TRANSPORTE!A5:D94,4,FALSE)</f>
        <v>1260.0181096149788</v>
      </c>
      <c r="M59" s="843"/>
      <c r="N59" s="243">
        <f>K59*L59</f>
        <v>3817.8548721333855</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3817.8548721333855</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706</v>
      </c>
      <c r="B70" s="49" t="str">
        <f>VLOOKUP(A70,'MANO DE OBRA'!A8:D68,3,FALSE)</f>
        <v>Obrero (2)</v>
      </c>
      <c r="C70" s="47"/>
      <c r="D70" s="47"/>
      <c r="E70" s="47"/>
      <c r="F70" s="47"/>
      <c r="G70" s="47"/>
      <c r="H70" s="47"/>
      <c r="I70" s="248">
        <f>K70/J70*100</f>
        <v>67665.399999999994</v>
      </c>
      <c r="J70" s="249">
        <v>185</v>
      </c>
      <c r="K70" s="250">
        <f>VLOOKUP(A70,'MANO DE OBRA'!A8:D99,4,FALSE)</f>
        <v>125180.98999999999</v>
      </c>
      <c r="L70" s="50"/>
      <c r="M70" s="251">
        <v>32</v>
      </c>
      <c r="N70" s="252">
        <f>K70/M70</f>
        <v>3911.9059374999997</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844" t="s">
        <v>2072</v>
      </c>
      <c r="C76" s="798"/>
      <c r="D76" s="798"/>
      <c r="E76" s="798"/>
      <c r="F76" s="798"/>
      <c r="G76" s="798"/>
      <c r="H76" s="798"/>
      <c r="I76" s="798"/>
      <c r="J76" s="798"/>
      <c r="K76" s="798"/>
      <c r="L76" s="798"/>
      <c r="M76" s="799"/>
      <c r="N76" s="402">
        <f>SUM(N70:N75)</f>
        <v>3911.9059374999997</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42089.397063738325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8417.8794127476649</v>
      </c>
      <c r="M83" s="791"/>
      <c r="N83" s="51"/>
    </row>
    <row r="84" spans="1:14">
      <c r="B84" s="89" t="s">
        <v>2090</v>
      </c>
      <c r="C84" s="90"/>
      <c r="D84" s="90"/>
      <c r="E84" s="90"/>
      <c r="F84" s="90"/>
      <c r="G84" s="90"/>
      <c r="H84" s="90"/>
      <c r="I84" s="87"/>
      <c r="J84" s="88"/>
      <c r="K84" s="260">
        <v>0.05</v>
      </c>
      <c r="L84" s="790">
        <f>N78*K84</f>
        <v>2104.4698531869162</v>
      </c>
      <c r="M84" s="791"/>
      <c r="N84" s="51"/>
    </row>
    <row r="85" spans="1:14" ht="15.75" thickBot="1">
      <c r="B85" s="91" t="s">
        <v>2091</v>
      </c>
      <c r="C85" s="92"/>
      <c r="D85" s="92"/>
      <c r="E85" s="92"/>
      <c r="F85" s="92"/>
      <c r="G85" s="92"/>
      <c r="H85" s="92"/>
      <c r="I85" s="93"/>
      <c r="J85" s="94"/>
      <c r="K85" s="261">
        <v>0.05</v>
      </c>
      <c r="L85" s="792">
        <f>N78*K85</f>
        <v>2104.4698531869162</v>
      </c>
      <c r="M85" s="793"/>
      <c r="N85" s="51"/>
    </row>
    <row r="86" spans="1:14" ht="15.75" thickBot="1">
      <c r="B86" s="755" t="s">
        <v>2072</v>
      </c>
      <c r="C86" s="756"/>
      <c r="D86" s="756"/>
      <c r="E86" s="756"/>
      <c r="F86" s="756"/>
      <c r="G86" s="756"/>
      <c r="H86" s="756"/>
      <c r="I86" s="756"/>
      <c r="J86" s="756"/>
      <c r="K86" s="756"/>
      <c r="L86" s="756"/>
      <c r="M86" s="757"/>
      <c r="N86" s="52">
        <f>L83+L84+L85</f>
        <v>12626.819119121497</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54716.216182859818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1.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44</v>
      </c>
      <c r="C31" s="81" t="s">
        <v>45</v>
      </c>
      <c r="D31" s="82"/>
      <c r="E31" s="82"/>
      <c r="F31" s="82"/>
      <c r="G31" s="82"/>
      <c r="H31" s="82"/>
      <c r="I31" s="82"/>
      <c r="J31" s="83"/>
      <c r="K31" s="264"/>
      <c r="L31" s="262" t="s">
        <v>32</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c r="B36" s="804"/>
      <c r="C36" s="805"/>
      <c r="D36" s="805"/>
      <c r="E36" s="805"/>
      <c r="F36" s="805"/>
      <c r="G36" s="805"/>
      <c r="H36" s="806"/>
      <c r="I36" s="223"/>
      <c r="J36" s="224"/>
      <c r="K36" s="225"/>
      <c r="L36" s="226"/>
      <c r="M36" s="227"/>
      <c r="N36" s="228"/>
    </row>
    <row r="37" spans="1:14">
      <c r="A37" s="108"/>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0.1</v>
      </c>
      <c r="M42" s="817"/>
      <c r="N42" s="105">
        <f>N76*L42</f>
        <v>166.90798666666666</v>
      </c>
    </row>
    <row r="43" spans="1:14" ht="15.75" thickBot="1">
      <c r="B43" s="755" t="s">
        <v>2072</v>
      </c>
      <c r="C43" s="756"/>
      <c r="D43" s="756"/>
      <c r="E43" s="756"/>
      <c r="F43" s="756"/>
      <c r="G43" s="756"/>
      <c r="H43" s="756"/>
      <c r="I43" s="756"/>
      <c r="J43" s="756"/>
      <c r="K43" s="756"/>
      <c r="L43" s="756"/>
      <c r="M43" s="757"/>
      <c r="N43" s="99">
        <f>SUM(N36:N42)</f>
        <v>166.90798666666666</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28"/>
    </row>
    <row r="49" spans="2:14">
      <c r="B49" s="43"/>
      <c r="C49" s="237"/>
      <c r="D49" s="237"/>
      <c r="E49" s="237"/>
      <c r="F49" s="237"/>
      <c r="G49" s="237"/>
      <c r="H49" s="237"/>
      <c r="I49" s="224"/>
      <c r="J49" s="201"/>
      <c r="K49" s="238"/>
      <c r="L49" s="223"/>
      <c r="M49" s="239"/>
      <c r="N49" s="240"/>
    </row>
    <row r="50" spans="2:14">
      <c r="B50" s="43"/>
      <c r="C50" s="237"/>
      <c r="D50" s="237"/>
      <c r="E50" s="237"/>
      <c r="F50" s="237"/>
      <c r="G50" s="237"/>
      <c r="H50" s="237"/>
      <c r="I50" s="224"/>
      <c r="J50" s="201"/>
      <c r="K50" s="238"/>
      <c r="L50" s="223"/>
      <c r="M50" s="239"/>
      <c r="N50" s="240"/>
    </row>
    <row r="51" spans="2:14">
      <c r="B51" s="43"/>
      <c r="C51" s="237"/>
      <c r="D51" s="237"/>
      <c r="E51" s="237"/>
      <c r="F51" s="237"/>
      <c r="G51" s="237"/>
      <c r="H51" s="237"/>
      <c r="I51" s="224"/>
      <c r="J51" s="201"/>
      <c r="K51" s="238"/>
      <c r="L51" s="223"/>
      <c r="M51" s="239"/>
      <c r="N51" s="240"/>
    </row>
    <row r="52" spans="2:14">
      <c r="B52" s="43"/>
      <c r="C52" s="237"/>
      <c r="D52" s="237"/>
      <c r="E52" s="237"/>
      <c r="F52" s="237"/>
      <c r="G52" s="237"/>
      <c r="H52" s="237"/>
      <c r="I52" s="224"/>
      <c r="J52" s="201"/>
      <c r="K52" s="238"/>
      <c r="L52" s="223"/>
      <c r="M52" s="239"/>
      <c r="N52" s="240"/>
    </row>
    <row r="53" spans="2:14" ht="15.75" thickBot="1">
      <c r="B53" s="837"/>
      <c r="C53" s="838"/>
      <c r="D53" s="838"/>
      <c r="E53" s="838"/>
      <c r="F53" s="838"/>
      <c r="G53" s="838"/>
      <c r="H53" s="838"/>
      <c r="I53" s="808"/>
      <c r="J53" s="42"/>
      <c r="K53" s="44"/>
      <c r="L53" s="839"/>
      <c r="M53" s="840"/>
      <c r="N53" s="45"/>
    </row>
    <row r="54" spans="2:14" ht="15.75" thickBot="1">
      <c r="B54" s="755" t="s">
        <v>2072</v>
      </c>
      <c r="C54" s="756"/>
      <c r="D54" s="756"/>
      <c r="E54" s="756"/>
      <c r="F54" s="756"/>
      <c r="G54" s="756"/>
      <c r="H54" s="756"/>
      <c r="I54" s="756"/>
      <c r="J54" s="756"/>
      <c r="K54" s="756"/>
      <c r="L54" s="756"/>
      <c r="M54" s="757"/>
      <c r="N54" s="241"/>
    </row>
    <row r="55" spans="2:14">
      <c r="B55" s="33"/>
      <c r="C55" s="34"/>
      <c r="D55" s="34"/>
      <c r="E55" s="34"/>
      <c r="F55" s="34"/>
      <c r="G55" s="34"/>
      <c r="H55" s="34"/>
      <c r="I55" s="34"/>
      <c r="J55" s="34"/>
      <c r="K55" s="34"/>
      <c r="L55" s="34"/>
      <c r="M55" s="34"/>
      <c r="N55" s="35"/>
    </row>
    <row r="56" spans="2:14">
      <c r="B56" s="64" t="s">
        <v>2075</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269" t="s">
        <v>2076</v>
      </c>
      <c r="C58" s="270"/>
      <c r="D58" s="270"/>
      <c r="E58" s="270"/>
      <c r="F58" s="270"/>
      <c r="G58" s="270"/>
      <c r="H58" s="73" t="s">
        <v>2065</v>
      </c>
      <c r="I58" s="74" t="s">
        <v>2077</v>
      </c>
      <c r="J58" s="75" t="s">
        <v>2106</v>
      </c>
      <c r="K58" s="73" t="s">
        <v>2107</v>
      </c>
      <c r="L58" s="841" t="s">
        <v>2080</v>
      </c>
      <c r="M58" s="820"/>
      <c r="N58" s="76" t="s">
        <v>2071</v>
      </c>
    </row>
    <row r="59" spans="2:14">
      <c r="B59" s="46"/>
      <c r="C59" s="273"/>
      <c r="D59" s="273"/>
      <c r="E59" s="273"/>
      <c r="F59" s="273"/>
      <c r="G59" s="273"/>
      <c r="H59" s="267"/>
      <c r="I59" s="235"/>
      <c r="J59" s="242"/>
      <c r="K59" s="235"/>
      <c r="L59" s="842"/>
      <c r="M59" s="843"/>
      <c r="N59" s="243"/>
    </row>
    <row r="60" spans="2:14">
      <c r="B60" s="46"/>
      <c r="C60" s="47"/>
      <c r="D60" s="47"/>
      <c r="E60" s="47"/>
      <c r="F60" s="47"/>
      <c r="G60" s="47"/>
      <c r="H60" s="244"/>
      <c r="I60" s="235"/>
      <c r="J60" s="235"/>
      <c r="K60" s="235"/>
      <c r="L60" s="245"/>
      <c r="M60" s="246"/>
      <c r="N60" s="247"/>
    </row>
    <row r="61" spans="2:14">
      <c r="B61" s="46"/>
      <c r="C61" s="47"/>
      <c r="D61" s="47"/>
      <c r="E61" s="47"/>
      <c r="F61" s="47"/>
      <c r="G61" s="47"/>
      <c r="H61" s="244"/>
      <c r="I61" s="235"/>
      <c r="J61" s="235"/>
      <c r="K61" s="235"/>
      <c r="L61" s="245"/>
      <c r="M61" s="246"/>
      <c r="N61" s="247"/>
    </row>
    <row r="62" spans="2:14">
      <c r="B62" s="46"/>
      <c r="C62" s="47"/>
      <c r="D62" s="47"/>
      <c r="E62" s="47"/>
      <c r="F62" s="47"/>
      <c r="G62" s="47"/>
      <c r="H62" s="244"/>
      <c r="I62" s="235"/>
      <c r="J62" s="235"/>
      <c r="K62" s="235"/>
      <c r="L62" s="245"/>
      <c r="M62" s="246"/>
      <c r="N62" s="247"/>
    </row>
    <row r="63" spans="2:14">
      <c r="B63" s="46"/>
      <c r="C63" s="47"/>
      <c r="D63" s="47"/>
      <c r="E63" s="47"/>
      <c r="F63" s="47"/>
      <c r="G63" s="47"/>
      <c r="H63" s="244"/>
      <c r="I63" s="235"/>
      <c r="J63" s="235"/>
      <c r="K63" s="235"/>
      <c r="L63" s="245"/>
      <c r="M63" s="246"/>
      <c r="N63" s="247"/>
    </row>
    <row r="64" spans="2: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251">
        <v>150</v>
      </c>
      <c r="N70" s="252">
        <f>K70/M70</f>
        <v>1669.0798666666665</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755" t="s">
        <v>2072</v>
      </c>
      <c r="C76" s="756"/>
      <c r="D76" s="756"/>
      <c r="E76" s="756"/>
      <c r="F76" s="756"/>
      <c r="G76" s="756"/>
      <c r="H76" s="756"/>
      <c r="I76" s="798"/>
      <c r="J76" s="798"/>
      <c r="K76" s="798"/>
      <c r="L76" s="798"/>
      <c r="M76" s="799"/>
      <c r="N76" s="402">
        <f>SUM(N70:N75)</f>
        <v>1669.0798666666665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1835.9878533333331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367.19757066666665</v>
      </c>
      <c r="M83" s="791"/>
      <c r="N83" s="51"/>
    </row>
    <row r="84" spans="1:14">
      <c r="B84" s="89" t="s">
        <v>2090</v>
      </c>
      <c r="C84" s="90"/>
      <c r="D84" s="90"/>
      <c r="E84" s="90"/>
      <c r="F84" s="90"/>
      <c r="G84" s="90"/>
      <c r="H84" s="90"/>
      <c r="I84" s="87"/>
      <c r="J84" s="88"/>
      <c r="K84" s="260">
        <v>0.05</v>
      </c>
      <c r="L84" s="790">
        <f>N78*K84</f>
        <v>91.799392666666662</v>
      </c>
      <c r="M84" s="791"/>
      <c r="N84" s="51"/>
    </row>
    <row r="85" spans="1:14" ht="15.75" thickBot="1">
      <c r="B85" s="91" t="s">
        <v>2091</v>
      </c>
      <c r="C85" s="92"/>
      <c r="D85" s="92"/>
      <c r="E85" s="92"/>
      <c r="F85" s="92"/>
      <c r="G85" s="92"/>
      <c r="H85" s="92"/>
      <c r="I85" s="93"/>
      <c r="J85" s="94"/>
      <c r="K85" s="261">
        <v>0.05</v>
      </c>
      <c r="L85" s="792">
        <f>N78*K85</f>
        <v>91.799392666666662</v>
      </c>
      <c r="M85" s="793"/>
      <c r="N85" s="51"/>
    </row>
    <row r="86" spans="1:14" ht="15.75" thickBot="1">
      <c r="B86" s="755" t="s">
        <v>2072</v>
      </c>
      <c r="C86" s="756"/>
      <c r="D86" s="756"/>
      <c r="E86" s="756"/>
      <c r="F86" s="756"/>
      <c r="G86" s="756"/>
      <c r="H86" s="756"/>
      <c r="I86" s="756"/>
      <c r="J86" s="756"/>
      <c r="K86" s="756"/>
      <c r="L86" s="756"/>
      <c r="M86" s="757"/>
      <c r="N86" s="52">
        <f>L83+L84+L85</f>
        <v>550.79635599999995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1.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46</v>
      </c>
      <c r="C31" s="81" t="s">
        <v>2116</v>
      </c>
      <c r="D31" s="82"/>
      <c r="E31" s="82"/>
      <c r="F31" s="82"/>
      <c r="G31" s="82"/>
      <c r="H31" s="82"/>
      <c r="I31" s="82"/>
      <c r="J31" s="83"/>
      <c r="K31" s="264"/>
      <c r="L31" s="262" t="s">
        <v>2065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1001</v>
      </c>
      <c r="B36" s="804" t="str">
        <f>VLOOKUP(A36,EQUIPOS!A6:D154,3,FALSE)</f>
        <v>Retroexcavadora A25C</v>
      </c>
      <c r="C36" s="805"/>
      <c r="D36" s="805"/>
      <c r="E36" s="805"/>
      <c r="F36" s="805"/>
      <c r="G36" s="805"/>
      <c r="H36" s="806"/>
      <c r="I36" s="223"/>
      <c r="J36" s="224"/>
      <c r="K36" s="225">
        <f>VLOOKUP(A36,EQUIPOS!A6:D163,4,FALSE)</f>
        <v>200316.15089299713</v>
      </c>
      <c r="L36" s="226"/>
      <c r="M36" s="227">
        <v>3</v>
      </c>
      <c r="N36" s="228">
        <f>K36/M36</f>
        <v>66772.050297665715</v>
      </c>
    </row>
    <row r="37" spans="1:14">
      <c r="A37" s="108"/>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0.01</v>
      </c>
      <c r="M42" s="817"/>
      <c r="N42" s="105">
        <f>N76*L42</f>
        <v>104.31749166666667</v>
      </c>
    </row>
    <row r="43" spans="1:14" ht="15.75" thickBot="1">
      <c r="B43" s="755" t="s">
        <v>2072</v>
      </c>
      <c r="C43" s="756"/>
      <c r="D43" s="756"/>
      <c r="E43" s="756"/>
      <c r="F43" s="756"/>
      <c r="G43" s="756"/>
      <c r="H43" s="756"/>
      <c r="I43" s="756"/>
      <c r="J43" s="756"/>
      <c r="K43" s="756"/>
      <c r="L43" s="756"/>
      <c r="M43" s="757"/>
      <c r="N43" s="99">
        <f>SUM(N36:N42)</f>
        <v>66876.367789332377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28"/>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f>SUM(N48:N53)</f>
        <v>0</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1983</v>
      </c>
      <c r="B59" s="46" t="str">
        <f>VLOOKUP(A59,TRANSPORTE!A6:D117,3,FALSE)</f>
        <v>Trasporte de material Remoción de Postes</v>
      </c>
      <c r="C59" s="273"/>
      <c r="D59" s="273"/>
      <c r="E59" s="273"/>
      <c r="F59" s="273"/>
      <c r="G59" s="273"/>
      <c r="H59" s="267" t="s">
        <v>1038</v>
      </c>
      <c r="I59" s="235">
        <v>1.7</v>
      </c>
      <c r="J59" s="242">
        <v>1</v>
      </c>
      <c r="K59" s="235">
        <f>I59*J59</f>
        <v>1.7</v>
      </c>
      <c r="L59" s="842">
        <f>VLOOKUP(A59,TRANSPORTE!A6:D117,4,FALSE)</f>
        <v>1260.0181096149788</v>
      </c>
      <c r="M59" s="843"/>
      <c r="N59" s="243">
        <f>K59*L59</f>
        <v>2142.0307863454641</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2142.0307863454641</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251">
        <v>24</v>
      </c>
      <c r="N70" s="252">
        <f>K70/M70</f>
        <v>10431.749166666666</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755" t="s">
        <v>2072</v>
      </c>
      <c r="C76" s="756"/>
      <c r="D76" s="756"/>
      <c r="E76" s="756"/>
      <c r="F76" s="756"/>
      <c r="G76" s="756"/>
      <c r="H76" s="756"/>
      <c r="I76" s="798"/>
      <c r="J76" s="798"/>
      <c r="K76" s="798"/>
      <c r="L76" s="798"/>
      <c r="M76" s="799"/>
      <c r="N76" s="402">
        <f>SUM(N70:N75)</f>
        <v>10431.749166666666</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79450.147742344503</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15890.029548468901</v>
      </c>
      <c r="M83" s="791"/>
      <c r="N83" s="51"/>
    </row>
    <row r="84" spans="1:14">
      <c r="B84" s="89" t="s">
        <v>2090</v>
      </c>
      <c r="C84" s="90"/>
      <c r="D84" s="90"/>
      <c r="E84" s="90"/>
      <c r="F84" s="90"/>
      <c r="G84" s="90"/>
      <c r="H84" s="90"/>
      <c r="I84" s="87"/>
      <c r="J84" s="88"/>
      <c r="K84" s="260">
        <v>0.05</v>
      </c>
      <c r="L84" s="790">
        <f>N78*K84</f>
        <v>3972.5073871172253</v>
      </c>
      <c r="M84" s="791"/>
      <c r="N84" s="51"/>
    </row>
    <row r="85" spans="1:14" ht="15.75" thickBot="1">
      <c r="B85" s="91" t="s">
        <v>2091</v>
      </c>
      <c r="C85" s="92"/>
      <c r="D85" s="92"/>
      <c r="E85" s="92"/>
      <c r="F85" s="92"/>
      <c r="G85" s="92"/>
      <c r="H85" s="92"/>
      <c r="I85" s="93"/>
      <c r="J85" s="94"/>
      <c r="K85" s="261">
        <v>0.05</v>
      </c>
      <c r="L85" s="792">
        <f>N78*K85</f>
        <v>3972.5073871172253</v>
      </c>
      <c r="M85" s="793"/>
      <c r="N85" s="51"/>
    </row>
    <row r="86" spans="1:14" ht="15.75" thickBot="1">
      <c r="B86" s="755" t="s">
        <v>2072</v>
      </c>
      <c r="C86" s="756"/>
      <c r="D86" s="756"/>
      <c r="E86" s="756"/>
      <c r="F86" s="756"/>
      <c r="G86" s="756"/>
      <c r="H86" s="756"/>
      <c r="I86" s="756"/>
      <c r="J86" s="756"/>
      <c r="K86" s="756"/>
      <c r="L86" s="756"/>
      <c r="M86" s="757"/>
      <c r="N86" s="52">
        <f>L83+L84+L85</f>
        <v>23835.04432270335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103285.19206504786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48</v>
      </c>
      <c r="C31" s="81" t="s">
        <v>49</v>
      </c>
      <c r="D31" s="82"/>
      <c r="E31" s="82"/>
      <c r="F31" s="82"/>
      <c r="G31" s="82"/>
      <c r="H31" s="82"/>
      <c r="I31" s="82"/>
      <c r="J31" s="83"/>
      <c r="K31" s="264"/>
      <c r="L31" s="262" t="s">
        <v>2065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1001</v>
      </c>
      <c r="B36" s="804" t="str">
        <f>VLOOKUP(A36,EQUIPOS!A6:D154,3,FALSE)</f>
        <v>Retroexcavadora A25C</v>
      </c>
      <c r="C36" s="805"/>
      <c r="D36" s="805"/>
      <c r="E36" s="805"/>
      <c r="F36" s="805"/>
      <c r="G36" s="805"/>
      <c r="H36" s="806"/>
      <c r="I36" s="223"/>
      <c r="J36" s="224"/>
      <c r="K36" s="225">
        <f>VLOOKUP(A36,EQUIPOS!A6:D163,4,FALSE)</f>
        <v>200316.15089299713</v>
      </c>
      <c r="L36" s="226"/>
      <c r="M36" s="227">
        <v>3</v>
      </c>
      <c r="N36" s="228">
        <f>K36/M36</f>
        <v>66772.050297665715</v>
      </c>
    </row>
    <row r="37" spans="1:14">
      <c r="A37" s="108"/>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0.01</v>
      </c>
      <c r="M42" s="817"/>
      <c r="N42" s="105">
        <f>N76*L42</f>
        <v>104.31749166666667</v>
      </c>
    </row>
    <row r="43" spans="1:14" ht="15.75" thickBot="1">
      <c r="B43" s="755" t="s">
        <v>2072</v>
      </c>
      <c r="C43" s="756"/>
      <c r="D43" s="756"/>
      <c r="E43" s="756"/>
      <c r="F43" s="756"/>
      <c r="G43" s="756"/>
      <c r="H43" s="756"/>
      <c r="I43" s="756"/>
      <c r="J43" s="756"/>
      <c r="K43" s="756"/>
      <c r="L43" s="756"/>
      <c r="M43" s="757"/>
      <c r="N43" s="99">
        <f>SUM(N36:N42)</f>
        <v>66876.367789332377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28"/>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f>SUM(N48:N53)</f>
        <v>0</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1983</v>
      </c>
      <c r="B59" s="46" t="str">
        <f>VLOOKUP(A59,TRANSPORTE!A6:D117,3,FALSE)</f>
        <v>Trasporte de material Remoción de Postes</v>
      </c>
      <c r="C59" s="273"/>
      <c r="D59" s="273"/>
      <c r="E59" s="273"/>
      <c r="F59" s="273"/>
      <c r="G59" s="273"/>
      <c r="H59" s="267" t="s">
        <v>1038</v>
      </c>
      <c r="I59" s="235">
        <v>1.7</v>
      </c>
      <c r="J59" s="242">
        <v>1</v>
      </c>
      <c r="K59" s="235">
        <f>I59*J59</f>
        <v>1.7</v>
      </c>
      <c r="L59" s="842">
        <f>VLOOKUP(A59,TRANSPORTE!A6:D117,4,FALSE)</f>
        <v>1260.0181096149788</v>
      </c>
      <c r="M59" s="843"/>
      <c r="N59" s="243">
        <f>K59*L59</f>
        <v>2142.0307863454641</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2142.0307863454641</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251">
        <v>24</v>
      </c>
      <c r="N70" s="252">
        <f>K70/M70</f>
        <v>10431.749166666666</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755" t="s">
        <v>2072</v>
      </c>
      <c r="C76" s="756"/>
      <c r="D76" s="756"/>
      <c r="E76" s="756"/>
      <c r="F76" s="756"/>
      <c r="G76" s="756"/>
      <c r="H76" s="756"/>
      <c r="I76" s="798"/>
      <c r="J76" s="798"/>
      <c r="K76" s="798"/>
      <c r="L76" s="798"/>
      <c r="M76" s="799"/>
      <c r="N76" s="402">
        <f>SUM(N70:N75)</f>
        <v>10431.749166666666</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79450.147742344503</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15890.029548468901</v>
      </c>
      <c r="M83" s="791"/>
      <c r="N83" s="51"/>
    </row>
    <row r="84" spans="1:14">
      <c r="B84" s="89" t="s">
        <v>2090</v>
      </c>
      <c r="C84" s="90"/>
      <c r="D84" s="90"/>
      <c r="E84" s="90"/>
      <c r="F84" s="90"/>
      <c r="G84" s="90"/>
      <c r="H84" s="90"/>
      <c r="I84" s="87"/>
      <c r="J84" s="88"/>
      <c r="K84" s="260">
        <v>0.05</v>
      </c>
      <c r="L84" s="790">
        <f>N78*K84</f>
        <v>3972.5073871172253</v>
      </c>
      <c r="M84" s="791"/>
      <c r="N84" s="51"/>
    </row>
    <row r="85" spans="1:14" ht="15.75" thickBot="1">
      <c r="B85" s="91" t="s">
        <v>2091</v>
      </c>
      <c r="C85" s="92"/>
      <c r="D85" s="92"/>
      <c r="E85" s="92"/>
      <c r="F85" s="92"/>
      <c r="G85" s="92"/>
      <c r="H85" s="92"/>
      <c r="I85" s="93"/>
      <c r="J85" s="94"/>
      <c r="K85" s="261">
        <v>0.05</v>
      </c>
      <c r="L85" s="792">
        <f>N78*K85</f>
        <v>3972.5073871172253</v>
      </c>
      <c r="M85" s="793"/>
      <c r="N85" s="51"/>
    </row>
    <row r="86" spans="1:14" ht="15.75" thickBot="1">
      <c r="B86" s="755" t="s">
        <v>2072</v>
      </c>
      <c r="C86" s="756"/>
      <c r="D86" s="756"/>
      <c r="E86" s="756"/>
      <c r="F86" s="756"/>
      <c r="G86" s="756"/>
      <c r="H86" s="756"/>
      <c r="I86" s="756"/>
      <c r="J86" s="756"/>
      <c r="K86" s="756"/>
      <c r="L86" s="756"/>
      <c r="M86" s="757"/>
      <c r="N86" s="52">
        <f>L83+L84+L85</f>
        <v>23835.04432270335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103285.19206504786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topLeftCell="A73"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50</v>
      </c>
      <c r="C31" s="81" t="s">
        <v>51</v>
      </c>
      <c r="D31" s="82"/>
      <c r="E31" s="82"/>
      <c r="F31" s="82"/>
      <c r="G31" s="82"/>
      <c r="H31" s="82"/>
      <c r="I31" s="82"/>
      <c r="J31" s="83"/>
      <c r="K31" s="264"/>
      <c r="L31" s="262" t="s">
        <v>32</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1015</v>
      </c>
      <c r="B36" s="804" t="str">
        <f>VLOOKUP(A36,EQUIPOS!A6:D154,3,FALSE)</f>
        <v>Retroexcavadora sobre oruga, potencia 138 HP, balde de 1,5 m3.</v>
      </c>
      <c r="C36" s="805"/>
      <c r="D36" s="805"/>
      <c r="E36" s="805"/>
      <c r="F36" s="805"/>
      <c r="G36" s="805"/>
      <c r="H36" s="806"/>
      <c r="I36" s="223"/>
      <c r="J36" s="224"/>
      <c r="K36" s="225">
        <f>VLOOKUP(A36,EQUIPOS!A6:D163,4,FALSE)</f>
        <v>225564.6286536713</v>
      </c>
      <c r="L36" s="226"/>
      <c r="M36" s="227">
        <v>45</v>
      </c>
      <c r="N36" s="228">
        <f>K36/M36</f>
        <v>5012.5473034149181</v>
      </c>
    </row>
    <row r="37" spans="1:14">
      <c r="A37" s="108"/>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0.01</v>
      </c>
      <c r="M42" s="817"/>
      <c r="N42" s="105">
        <f>N76*L42</f>
        <v>1.738624861111111</v>
      </c>
    </row>
    <row r="43" spans="1:14" ht="15.75" thickBot="1">
      <c r="B43" s="755" t="s">
        <v>2072</v>
      </c>
      <c r="C43" s="756"/>
      <c r="D43" s="756"/>
      <c r="E43" s="756"/>
      <c r="F43" s="756"/>
      <c r="G43" s="756"/>
      <c r="H43" s="756"/>
      <c r="I43" s="756"/>
      <c r="J43" s="756"/>
      <c r="K43" s="756"/>
      <c r="L43" s="756"/>
      <c r="M43" s="757"/>
      <c r="N43" s="99">
        <f>SUM(N36:N42)</f>
        <v>5014.2859282760292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28"/>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f>SUM(N48:N53)</f>
        <v>0</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2008</v>
      </c>
      <c r="B59" s="46" t="str">
        <f>VLOOKUP(A59,TRANSPORTE!A6:D117,3,FALSE)</f>
        <v xml:space="preserve">Transporte de estructuras metálicas </v>
      </c>
      <c r="C59" s="273"/>
      <c r="D59" s="273"/>
      <c r="E59" s="273"/>
      <c r="F59" s="273"/>
      <c r="G59" s="273"/>
      <c r="H59" s="267" t="s">
        <v>1038</v>
      </c>
      <c r="I59" s="235">
        <v>35.700000000000003</v>
      </c>
      <c r="J59" s="242">
        <v>1</v>
      </c>
      <c r="K59" s="235">
        <f>I59*J59</f>
        <v>35.700000000000003</v>
      </c>
      <c r="L59" s="842">
        <f>VLOOKUP(A59,TRANSPORTE!A6:D117,4,FALSE)</f>
        <v>105.14415135000678</v>
      </c>
      <c r="M59" s="843"/>
      <c r="N59" s="243">
        <f>K59*L59</f>
        <v>3753.6462031952424</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3753.6462031952424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769</v>
      </c>
      <c r="B70" s="49" t="str">
        <f>VLOOKUP(A70,'MANO DE OBRA'!A8:D68,3,FALSE)</f>
        <v xml:space="preserve">Obrero </v>
      </c>
      <c r="C70" s="47"/>
      <c r="D70" s="47"/>
      <c r="E70" s="47"/>
      <c r="F70" s="47"/>
      <c r="G70" s="47"/>
      <c r="H70" s="47"/>
      <c r="I70" s="248">
        <f>K70/J70*100</f>
        <v>33832.699999999997</v>
      </c>
      <c r="J70" s="249">
        <v>185</v>
      </c>
      <c r="K70" s="250">
        <f>VLOOKUP(A70,'MANO DE OBRA'!A8:D99,4,FALSE)</f>
        <v>62590.494999999995</v>
      </c>
      <c r="L70" s="50"/>
      <c r="M70" s="251">
        <v>360</v>
      </c>
      <c r="N70" s="252">
        <f>K70/M70</f>
        <v>173.86248611111111</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755" t="s">
        <v>2072</v>
      </c>
      <c r="C76" s="756"/>
      <c r="D76" s="756"/>
      <c r="E76" s="756"/>
      <c r="F76" s="756"/>
      <c r="G76" s="756"/>
      <c r="H76" s="756"/>
      <c r="I76" s="798"/>
      <c r="J76" s="798"/>
      <c r="K76" s="798"/>
      <c r="L76" s="798"/>
      <c r="M76" s="799"/>
      <c r="N76" s="402">
        <f>SUM(N70:N75)</f>
        <v>173.86248611111111</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8941.7946175823836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1788.3589235164768</v>
      </c>
      <c r="M83" s="791"/>
      <c r="N83" s="51"/>
    </row>
    <row r="84" spans="1:14">
      <c r="B84" s="89" t="s">
        <v>2090</v>
      </c>
      <c r="C84" s="90"/>
      <c r="D84" s="90"/>
      <c r="E84" s="90"/>
      <c r="F84" s="90"/>
      <c r="G84" s="90"/>
      <c r="H84" s="90"/>
      <c r="I84" s="87"/>
      <c r="J84" s="88"/>
      <c r="K84" s="260">
        <v>0.05</v>
      </c>
      <c r="L84" s="790">
        <f>N78*K84</f>
        <v>447.0897308791192</v>
      </c>
      <c r="M84" s="791"/>
      <c r="N84" s="51"/>
    </row>
    <row r="85" spans="1:14" ht="15.75" thickBot="1">
      <c r="B85" s="91" t="s">
        <v>2091</v>
      </c>
      <c r="C85" s="92"/>
      <c r="D85" s="92"/>
      <c r="E85" s="92"/>
      <c r="F85" s="92"/>
      <c r="G85" s="92"/>
      <c r="H85" s="92"/>
      <c r="I85" s="93"/>
      <c r="J85" s="94"/>
      <c r="K85" s="261">
        <v>0.05</v>
      </c>
      <c r="L85" s="792">
        <f>N78*K85</f>
        <v>447.0897308791192</v>
      </c>
      <c r="M85" s="793"/>
      <c r="N85" s="51"/>
    </row>
    <row r="86" spans="1:14" ht="15.75" thickBot="1">
      <c r="B86" s="755" t="s">
        <v>2072</v>
      </c>
      <c r="C86" s="756"/>
      <c r="D86" s="756"/>
      <c r="E86" s="756"/>
      <c r="F86" s="756"/>
      <c r="G86" s="756"/>
      <c r="H86" s="756"/>
      <c r="I86" s="756"/>
      <c r="J86" s="756"/>
      <c r="K86" s="756"/>
      <c r="L86" s="756"/>
      <c r="M86" s="757"/>
      <c r="N86" s="52">
        <f>L83+L84+L85</f>
        <v>2682.538385274715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11624.333002857098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2.2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46"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52</v>
      </c>
      <c r="C31" s="81" t="s">
        <v>53</v>
      </c>
      <c r="D31" s="82"/>
      <c r="E31" s="82"/>
      <c r="F31" s="82"/>
      <c r="G31" s="82"/>
      <c r="H31" s="82"/>
      <c r="I31" s="82"/>
      <c r="J31" s="83"/>
      <c r="K31" s="264"/>
      <c r="L31" s="262" t="s">
        <v>32</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c r="B36" s="804"/>
      <c r="C36" s="805"/>
      <c r="D36" s="805"/>
      <c r="E36" s="805"/>
      <c r="F36" s="805"/>
      <c r="G36" s="805"/>
      <c r="H36" s="806"/>
      <c r="I36" s="223"/>
      <c r="J36" s="224"/>
      <c r="K36" s="225"/>
      <c r="L36" s="226"/>
      <c r="M36" s="227"/>
      <c r="N36" s="228"/>
    </row>
    <row r="37" spans="1:14">
      <c r="A37" s="108"/>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0.1</v>
      </c>
      <c r="M42" s="817"/>
      <c r="N42" s="105">
        <f>N76*L42</f>
        <v>69.544994444444441</v>
      </c>
    </row>
    <row r="43" spans="1:14" ht="15.75" thickBot="1">
      <c r="B43" s="755" t="s">
        <v>2072</v>
      </c>
      <c r="C43" s="756"/>
      <c r="D43" s="756"/>
      <c r="E43" s="756"/>
      <c r="F43" s="756"/>
      <c r="G43" s="756"/>
      <c r="H43" s="756"/>
      <c r="I43" s="756"/>
      <c r="J43" s="756"/>
      <c r="K43" s="756"/>
      <c r="L43" s="756"/>
      <c r="M43" s="757"/>
      <c r="N43" s="99">
        <f>SUM(N36:N42)</f>
        <v>69.544994444444441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28"/>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f>SUM(N48:N53)</f>
        <v>0</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2008</v>
      </c>
      <c r="B59" s="46" t="str">
        <f>VLOOKUP(A59,TRANSPORTE!A6:D117,3,FALSE)</f>
        <v xml:space="preserve">Transporte de estructuras metálicas </v>
      </c>
      <c r="C59" s="273"/>
      <c r="D59" s="273"/>
      <c r="E59" s="273"/>
      <c r="F59" s="273"/>
      <c r="G59" s="273"/>
      <c r="H59" s="267" t="s">
        <v>1038</v>
      </c>
      <c r="I59" s="235">
        <v>10.25</v>
      </c>
      <c r="J59" s="242">
        <v>1</v>
      </c>
      <c r="K59" s="235">
        <f>I59*J59</f>
        <v>10.25</v>
      </c>
      <c r="L59" s="842">
        <f>VLOOKUP(A59,TRANSPORTE!A6:D117,4,FALSE)</f>
        <v>105.14415135000678</v>
      </c>
      <c r="M59" s="843"/>
      <c r="N59" s="243">
        <f>K59*L59</f>
        <v>1077.7275513375696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1077.7275513375696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251">
        <v>360</v>
      </c>
      <c r="N70" s="252">
        <f>K70/M70</f>
        <v>695.44994444444444</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755" t="s">
        <v>2072</v>
      </c>
      <c r="C76" s="756"/>
      <c r="D76" s="756"/>
      <c r="E76" s="756"/>
      <c r="F76" s="756"/>
      <c r="G76" s="756"/>
      <c r="H76" s="756"/>
      <c r="I76" s="798"/>
      <c r="J76" s="798"/>
      <c r="K76" s="798"/>
      <c r="L76" s="798"/>
      <c r="M76" s="799"/>
      <c r="N76" s="402">
        <f>SUM(N70:N75)</f>
        <v>695.44994444444444</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1842.7224902264584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368.54449804529168</v>
      </c>
      <c r="M83" s="791"/>
      <c r="N83" s="51"/>
    </row>
    <row r="84" spans="1:14">
      <c r="B84" s="89" t="s">
        <v>2090</v>
      </c>
      <c r="C84" s="90"/>
      <c r="D84" s="90"/>
      <c r="E84" s="90"/>
      <c r="F84" s="90"/>
      <c r="G84" s="90"/>
      <c r="H84" s="90"/>
      <c r="I84" s="87"/>
      <c r="J84" s="88"/>
      <c r="K84" s="260">
        <v>0.05</v>
      </c>
      <c r="L84" s="790">
        <f>N78*K84</f>
        <v>92.136124511322919</v>
      </c>
      <c r="M84" s="791"/>
      <c r="N84" s="51"/>
    </row>
    <row r="85" spans="1:14" ht="15.75" thickBot="1">
      <c r="B85" s="91" t="s">
        <v>2091</v>
      </c>
      <c r="C85" s="92"/>
      <c r="D85" s="92"/>
      <c r="E85" s="92"/>
      <c r="F85" s="92"/>
      <c r="G85" s="92"/>
      <c r="H85" s="92"/>
      <c r="I85" s="93"/>
      <c r="J85" s="94"/>
      <c r="K85" s="261">
        <v>0.05</v>
      </c>
      <c r="L85" s="792">
        <f>N78*K85</f>
        <v>92.136124511322919</v>
      </c>
      <c r="M85" s="793"/>
      <c r="N85" s="51"/>
    </row>
    <row r="86" spans="1:14" ht="15.75" thickBot="1">
      <c r="B86" s="755" t="s">
        <v>2072</v>
      </c>
      <c r="C86" s="756"/>
      <c r="D86" s="756"/>
      <c r="E86" s="756"/>
      <c r="F86" s="756"/>
      <c r="G86" s="756"/>
      <c r="H86" s="756"/>
      <c r="I86" s="756"/>
      <c r="J86" s="756"/>
      <c r="K86" s="756"/>
      <c r="L86" s="756"/>
      <c r="M86" s="757"/>
      <c r="N86" s="52">
        <f>L83+L84+L85</f>
        <v>552.81674706793751</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2395.5392372943961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1.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54</v>
      </c>
      <c r="C31" s="81" t="s">
        <v>55</v>
      </c>
      <c r="D31" s="82"/>
      <c r="E31" s="82"/>
      <c r="F31" s="82"/>
      <c r="G31" s="82"/>
      <c r="H31" s="82"/>
      <c r="I31" s="82"/>
      <c r="J31" s="83"/>
      <c r="K31" s="264"/>
      <c r="L31" s="262" t="s">
        <v>32</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1015</v>
      </c>
      <c r="B36" s="804" t="str">
        <f>VLOOKUP(A36,EQUIPOS!A6:D154,3,FALSE)</f>
        <v>Retroexcavadora sobre oruga, potencia 138 HP, balde de 1,5 m3.</v>
      </c>
      <c r="C36" s="805"/>
      <c r="D36" s="805"/>
      <c r="E36" s="805"/>
      <c r="F36" s="805"/>
      <c r="G36" s="805"/>
      <c r="H36" s="806"/>
      <c r="I36" s="223"/>
      <c r="J36" s="224"/>
      <c r="K36" s="225">
        <f>VLOOKUP(A36,EQUIPOS!A6:D163,4,FALSE)</f>
        <v>225564.6286536713</v>
      </c>
      <c r="L36" s="226"/>
      <c r="M36" s="227">
        <v>45</v>
      </c>
      <c r="N36" s="228">
        <f>K36/M36</f>
        <v>5012.5473034149181</v>
      </c>
    </row>
    <row r="37" spans="1:14">
      <c r="A37" s="108"/>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0.01</v>
      </c>
      <c r="M42" s="817"/>
      <c r="N42" s="105">
        <f>N76*L42</f>
        <v>1.738624861111111</v>
      </c>
    </row>
    <row r="43" spans="1:14" ht="15.75" thickBot="1">
      <c r="B43" s="755" t="s">
        <v>2072</v>
      </c>
      <c r="C43" s="756"/>
      <c r="D43" s="756"/>
      <c r="E43" s="756"/>
      <c r="F43" s="756"/>
      <c r="G43" s="756"/>
      <c r="H43" s="756"/>
      <c r="I43" s="756"/>
      <c r="J43" s="756"/>
      <c r="K43" s="756"/>
      <c r="L43" s="756"/>
      <c r="M43" s="757"/>
      <c r="N43" s="99">
        <f>SUM(N36:N42)</f>
        <v>5014.2859282760292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28"/>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241">
        <f>SUM(N48:N53)</f>
        <v>0</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1994</v>
      </c>
      <c r="B59" s="46" t="str">
        <f>VLOOKUP(A59,TRANSPORTE!A6:D117,3,FALSE)</f>
        <v>Transporte de barrera de seguridad</v>
      </c>
      <c r="C59" s="273"/>
      <c r="D59" s="273"/>
      <c r="E59" s="273"/>
      <c r="F59" s="273"/>
      <c r="G59" s="273"/>
      <c r="H59" s="267" t="s">
        <v>1038</v>
      </c>
      <c r="I59" s="235">
        <v>0.81049499999999997</v>
      </c>
      <c r="J59" s="242">
        <v>1</v>
      </c>
      <c r="K59" s="235">
        <f>I59*J59</f>
        <v>0.81049499999999997</v>
      </c>
      <c r="L59" s="842">
        <f>VLOOKUP(A59,TRANSPORTE!A6:D117,4,FALSE)</f>
        <v>1277.8221642536162</v>
      </c>
      <c r="M59" s="843"/>
      <c r="N59" s="243">
        <f>K59*L59</f>
        <v>1035.6684750167346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1035.6684750167346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769</v>
      </c>
      <c r="B70" s="49" t="str">
        <f>VLOOKUP(A70,'MANO DE OBRA'!A8:D68,3,FALSE)</f>
        <v xml:space="preserve">Obrero </v>
      </c>
      <c r="C70" s="47"/>
      <c r="D70" s="47"/>
      <c r="E70" s="47"/>
      <c r="F70" s="47"/>
      <c r="G70" s="47"/>
      <c r="H70" s="47"/>
      <c r="I70" s="248">
        <f>K70/J70*100</f>
        <v>33832.699999999997</v>
      </c>
      <c r="J70" s="249">
        <v>185</v>
      </c>
      <c r="K70" s="250">
        <f>VLOOKUP(A70,'MANO DE OBRA'!A8:D99,4,FALSE)</f>
        <v>62590.494999999995</v>
      </c>
      <c r="L70" s="50"/>
      <c r="M70" s="251">
        <v>360</v>
      </c>
      <c r="N70" s="252">
        <f>K70/M70</f>
        <v>173.86248611111111</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173.86248611111111</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6223.8168894038754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1244.7633778807751</v>
      </c>
      <c r="M83" s="791"/>
      <c r="N83" s="51"/>
    </row>
    <row r="84" spans="1:14">
      <c r="B84" s="89" t="s">
        <v>2090</v>
      </c>
      <c r="C84" s="90"/>
      <c r="D84" s="90"/>
      <c r="E84" s="90"/>
      <c r="F84" s="90"/>
      <c r="G84" s="90"/>
      <c r="H84" s="90"/>
      <c r="I84" s="87"/>
      <c r="J84" s="88"/>
      <c r="K84" s="260">
        <v>0.05</v>
      </c>
      <c r="L84" s="790">
        <f>N78*K84</f>
        <v>311.19084447019378</v>
      </c>
      <c r="M84" s="791"/>
      <c r="N84" s="51"/>
    </row>
    <row r="85" spans="1:14" ht="15.75" thickBot="1">
      <c r="B85" s="91" t="s">
        <v>2091</v>
      </c>
      <c r="C85" s="92"/>
      <c r="D85" s="92"/>
      <c r="E85" s="92"/>
      <c r="F85" s="92"/>
      <c r="G85" s="92"/>
      <c r="H85" s="92"/>
      <c r="I85" s="93"/>
      <c r="J85" s="94"/>
      <c r="K85" s="261">
        <v>0.05</v>
      </c>
      <c r="L85" s="792">
        <f>N78*K85</f>
        <v>311.19084447019378</v>
      </c>
      <c r="M85" s="793"/>
      <c r="N85" s="51"/>
    </row>
    <row r="86" spans="1:14" ht="15.75" thickBot="1">
      <c r="B86" s="755" t="s">
        <v>2072</v>
      </c>
      <c r="C86" s="756"/>
      <c r="D86" s="756"/>
      <c r="E86" s="756"/>
      <c r="F86" s="756"/>
      <c r="G86" s="756"/>
      <c r="H86" s="756"/>
      <c r="I86" s="756"/>
      <c r="J86" s="756"/>
      <c r="K86" s="756"/>
      <c r="L86" s="756"/>
      <c r="M86" s="757"/>
      <c r="N86" s="52">
        <f>L83+L84+L85</f>
        <v>1867.1450668211626</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8090.9619562250382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1.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56</v>
      </c>
      <c r="C31" s="81" t="s">
        <v>57</v>
      </c>
      <c r="D31" s="82"/>
      <c r="E31" s="82"/>
      <c r="F31" s="82"/>
      <c r="G31" s="82"/>
      <c r="H31" s="82"/>
      <c r="I31" s="82"/>
      <c r="J31" s="83"/>
      <c r="K31" s="264"/>
      <c r="L31" s="262" t="s">
        <v>2065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805</v>
      </c>
      <c r="B36" s="804" t="str">
        <f>VLOOKUP(A36,EQUIPOS!A6:D154,3,FALSE)</f>
        <v>Camabaja</v>
      </c>
      <c r="C36" s="805"/>
      <c r="D36" s="805"/>
      <c r="E36" s="805"/>
      <c r="F36" s="805"/>
      <c r="G36" s="805"/>
      <c r="H36" s="806"/>
      <c r="I36" s="223"/>
      <c r="J36" s="224"/>
      <c r="K36" s="225">
        <f>VLOOKUP(A36,EQUIPOS!A5:D154,4,FALSE)</f>
        <v>226216.64978265576</v>
      </c>
      <c r="L36" s="226"/>
      <c r="M36" s="227">
        <v>0.625</v>
      </c>
      <c r="N36" s="228">
        <f>K36/M36</f>
        <v>361946.63965224923</v>
      </c>
    </row>
    <row r="37" spans="1:14">
      <c r="A37" s="108" t="s">
        <v>923</v>
      </c>
      <c r="B37" s="804" t="str">
        <f>VLOOKUP(A37,EQUIPOS!A7:D154,3,FALSE)</f>
        <v>Grúa (capacidad 15 ton)</v>
      </c>
      <c r="C37" s="805"/>
      <c r="D37" s="805"/>
      <c r="E37" s="805"/>
      <c r="F37" s="805"/>
      <c r="G37" s="805"/>
      <c r="H37" s="806"/>
      <c r="I37" s="223"/>
      <c r="J37" s="224"/>
      <c r="K37" s="225">
        <f>VLOOKUP(A37,EQUIPOS!A6:D154,4,FALSE)</f>
        <v>162103.55089751523</v>
      </c>
      <c r="L37" s="226"/>
      <c r="M37" s="227">
        <v>0.625</v>
      </c>
      <c r="N37" s="228">
        <f>K37/M37</f>
        <v>259365.68143602437</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0.05</v>
      </c>
      <c r="M42" s="817"/>
      <c r="N42" s="105">
        <f>N76*L42</f>
        <v>3129.52475</v>
      </c>
    </row>
    <row r="43" spans="1:14" ht="15.75" thickBot="1">
      <c r="B43" s="755" t="s">
        <v>2072</v>
      </c>
      <c r="C43" s="756"/>
      <c r="D43" s="756"/>
      <c r="E43" s="756"/>
      <c r="F43" s="756"/>
      <c r="G43" s="756"/>
      <c r="H43" s="756"/>
      <c r="I43" s="756"/>
      <c r="J43" s="756"/>
      <c r="K43" s="756"/>
      <c r="L43" s="756"/>
      <c r="M43" s="757"/>
      <c r="N43" s="345">
        <f>SUM(N36:N42)</f>
        <v>624441.84583827353</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1295</v>
      </c>
      <c r="B48" s="43" t="str">
        <f>VLOOKUP(A48,MATERIALES!A4:D373,3,FALSE)</f>
        <v>Costal de fibra o fique</v>
      </c>
      <c r="C48" s="237"/>
      <c r="D48" s="237"/>
      <c r="E48" s="237"/>
      <c r="F48" s="237"/>
      <c r="G48" s="237"/>
      <c r="H48" s="237"/>
      <c r="I48" s="224"/>
      <c r="J48" s="201" t="str">
        <f>VLOOKUP(A48,MATERIALES!A4:D373,2,FALSE)</f>
        <v>u</v>
      </c>
      <c r="K48" s="238">
        <v>10</v>
      </c>
      <c r="L48" s="223"/>
      <c r="M48" s="239">
        <f>VLOOKUP(A48,MATERIALES!A5:D373,4,FALSE)</f>
        <v>1328.7395374245107</v>
      </c>
      <c r="N48" s="228">
        <f>K48*M48</f>
        <v>13287.395374245107</v>
      </c>
    </row>
    <row r="49" spans="1:14">
      <c r="A49" t="s">
        <v>1252</v>
      </c>
      <c r="B49" s="43" t="str">
        <f>VLOOKUP(A49,MATERIALES!A5:D373,3,FALSE)</f>
        <v>Cicatrizante (para remoción de especies vegetales)</v>
      </c>
      <c r="C49" s="237"/>
      <c r="D49" s="237"/>
      <c r="E49" s="237"/>
      <c r="F49" s="237"/>
      <c r="G49" s="237"/>
      <c r="H49" s="237"/>
      <c r="I49" s="224"/>
      <c r="J49" s="201" t="str">
        <f>VLOOKUP(A49,MATERIALES!A5:D373,2,FALSE)</f>
        <v>kg</v>
      </c>
      <c r="K49" s="238">
        <v>1</v>
      </c>
      <c r="L49" s="223"/>
      <c r="M49" s="239">
        <f>VLOOKUP(A49,MATERIALES!A6:D373,4,FALSE)</f>
        <v>21741.964561794346</v>
      </c>
      <c r="N49" s="228">
        <f>K49*M49</f>
        <v>21741.964561794346</v>
      </c>
    </row>
    <row r="50" spans="1:14">
      <c r="A50" s="108" t="s">
        <v>1591</v>
      </c>
      <c r="B50" s="43" t="str">
        <f>VLOOKUP(A50,MATERIALES!A6:D373,3,FALSE)</f>
        <v>Nutrientes (para remoción de especies vegetales) (dap, triple 15 o similar) (ítem 201.9)</v>
      </c>
      <c r="C50" s="237"/>
      <c r="D50" s="237"/>
      <c r="E50" s="237"/>
      <c r="F50" s="237"/>
      <c r="G50" s="237"/>
      <c r="H50" s="237"/>
      <c r="I50" s="224"/>
      <c r="J50" s="201" t="str">
        <f>VLOOKUP(A50,MATERIALES!A6:D373,2,FALSE)</f>
        <v>kg</v>
      </c>
      <c r="K50" s="238">
        <v>1</v>
      </c>
      <c r="L50" s="223"/>
      <c r="M50" s="239">
        <f>VLOOKUP(A50,MATERIALES!A6:D373,4,FALSE)</f>
        <v>5133.2000662555274</v>
      </c>
      <c r="N50" s="228">
        <f>K50*M50</f>
        <v>5133.2000662555274</v>
      </c>
    </row>
    <row r="51" spans="1:14">
      <c r="A51" t="s">
        <v>1732</v>
      </c>
      <c r="B51" s="43" t="str">
        <f>VLOOKUP(A51,MATERIALES!A6:D373,3,FALSE)</f>
        <v xml:space="preserve">Tierra abonada </v>
      </c>
      <c r="C51" s="237"/>
      <c r="D51" s="237"/>
      <c r="E51" s="237"/>
      <c r="F51" s="237"/>
      <c r="G51" s="237"/>
      <c r="H51" s="237"/>
      <c r="I51" s="224"/>
      <c r="J51" s="201" t="str">
        <f>VLOOKUP(A51,MATERIALES!A6:D373,2,FALSE)</f>
        <v>m3</v>
      </c>
      <c r="K51" s="238">
        <v>2</v>
      </c>
      <c r="L51" s="223"/>
      <c r="M51" s="239">
        <f>VLOOKUP(A51,MATERIALES!A6:D373,4,FALSE)</f>
        <v>49851.551757096095</v>
      </c>
      <c r="N51" s="228">
        <f>K51*M51</f>
        <v>99703.103514192189</v>
      </c>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139865.66351648717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712</v>
      </c>
      <c r="B70" s="49" t="str">
        <f>VLOOKUP(A70,'MANO DE OBRA'!A8:D68,3,FALSE)</f>
        <v>Obrero (5)</v>
      </c>
      <c r="C70" s="47"/>
      <c r="D70" s="47"/>
      <c r="E70" s="47"/>
      <c r="F70" s="47"/>
      <c r="G70" s="47"/>
      <c r="H70" s="47"/>
      <c r="I70" s="248">
        <f>K70/J70*100</f>
        <v>169163.49999999997</v>
      </c>
      <c r="J70" s="249">
        <v>185</v>
      </c>
      <c r="K70" s="250">
        <f>VLOOKUP(A70,'MANO DE OBRA'!A8:D99,4,FALSE)</f>
        <v>312952.47499999998</v>
      </c>
      <c r="L70" s="50"/>
      <c r="M70" s="251">
        <v>5</v>
      </c>
      <c r="N70" s="346">
        <f>K70/M70</f>
        <v>62590.494999999995</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755" t="s">
        <v>2072</v>
      </c>
      <c r="C76" s="756"/>
      <c r="D76" s="756"/>
      <c r="E76" s="756"/>
      <c r="F76" s="756"/>
      <c r="G76" s="756"/>
      <c r="H76" s="756"/>
      <c r="I76" s="798"/>
      <c r="J76" s="798"/>
      <c r="K76" s="798"/>
      <c r="L76" s="798"/>
      <c r="M76" s="799"/>
      <c r="N76" s="402">
        <f>SUM(N70:N75)</f>
        <v>62590.494999999995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826898.00435476063</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165379.60087095213</v>
      </c>
      <c r="M83" s="791"/>
      <c r="N83" s="51"/>
    </row>
    <row r="84" spans="1:14">
      <c r="B84" s="89" t="s">
        <v>2090</v>
      </c>
      <c r="C84" s="90"/>
      <c r="D84" s="90"/>
      <c r="E84" s="90"/>
      <c r="F84" s="90"/>
      <c r="G84" s="90"/>
      <c r="H84" s="90"/>
      <c r="I84" s="87"/>
      <c r="J84" s="88"/>
      <c r="K84" s="260">
        <v>0.05</v>
      </c>
      <c r="L84" s="790">
        <f>N78*K84</f>
        <v>41344.900217738032</v>
      </c>
      <c r="M84" s="791"/>
      <c r="N84" s="51"/>
    </row>
    <row r="85" spans="1:14" ht="15.75" thickBot="1">
      <c r="B85" s="91" t="s">
        <v>2091</v>
      </c>
      <c r="C85" s="92"/>
      <c r="D85" s="92"/>
      <c r="E85" s="92"/>
      <c r="F85" s="92"/>
      <c r="G85" s="92"/>
      <c r="H85" s="92"/>
      <c r="I85" s="93"/>
      <c r="J85" s="94"/>
      <c r="K85" s="261">
        <v>0.05</v>
      </c>
      <c r="L85" s="792">
        <f>N78*K85</f>
        <v>41344.900217738032</v>
      </c>
      <c r="M85" s="793"/>
      <c r="N85" s="51"/>
    </row>
    <row r="86" spans="1:14" ht="15.75" thickBot="1">
      <c r="B86" s="755" t="s">
        <v>2072</v>
      </c>
      <c r="C86" s="756"/>
      <c r="D86" s="756"/>
      <c r="E86" s="756"/>
      <c r="F86" s="756"/>
      <c r="G86" s="756"/>
      <c r="H86" s="756"/>
      <c r="I86" s="756"/>
      <c r="J86" s="756"/>
      <c r="K86" s="756"/>
      <c r="L86" s="756"/>
      <c r="M86" s="757"/>
      <c r="N86" s="52">
        <f>L83+L84+L85</f>
        <v>248069.40130642819</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1074967.4056611888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2.2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58</v>
      </c>
      <c r="C31" s="81" t="s">
        <v>59</v>
      </c>
      <c r="D31" s="82"/>
      <c r="E31" s="82"/>
      <c r="F31" s="82"/>
      <c r="G31" s="82"/>
      <c r="H31" s="82"/>
      <c r="I31" s="82"/>
      <c r="J31" s="83"/>
      <c r="K31" s="264"/>
      <c r="L31" s="262" t="s">
        <v>2065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805</v>
      </c>
      <c r="B36" s="804" t="str">
        <f>VLOOKUP(A36,EQUIPOS!A6:D154,3,FALSE)</f>
        <v>Camabaja</v>
      </c>
      <c r="C36" s="805"/>
      <c r="D36" s="805"/>
      <c r="E36" s="805"/>
      <c r="F36" s="805"/>
      <c r="G36" s="805"/>
      <c r="H36" s="806"/>
      <c r="I36" s="223"/>
      <c r="J36" s="224"/>
      <c r="K36" s="225">
        <f>VLOOKUP(A36,EQUIPOS!A6:D163,4,FALSE)</f>
        <v>226216.64978265576</v>
      </c>
      <c r="L36" s="226"/>
      <c r="M36" s="227">
        <v>0.5</v>
      </c>
      <c r="N36" s="228">
        <f>K36/M36</f>
        <v>452433.29956531152</v>
      </c>
    </row>
    <row r="37" spans="1:14">
      <c r="A37" s="108" t="s">
        <v>923</v>
      </c>
      <c r="B37" s="804" t="str">
        <f>VLOOKUP(A37,EQUIPOS!A7:D154,3,FALSE)</f>
        <v>Grúa (capacidad 15 ton)</v>
      </c>
      <c r="C37" s="805"/>
      <c r="D37" s="805"/>
      <c r="E37" s="805"/>
      <c r="F37" s="805"/>
      <c r="G37" s="805"/>
      <c r="H37" s="806"/>
      <c r="I37" s="223"/>
      <c r="J37" s="224"/>
      <c r="K37" s="225">
        <f>VLOOKUP(A37,EQUIPOS!A7:D164,4,FALSE)</f>
        <v>162103.55089751523</v>
      </c>
      <c r="L37" s="226"/>
      <c r="M37" s="227">
        <v>0.5</v>
      </c>
      <c r="N37" s="228">
        <f>K37/M37</f>
        <v>324207.10179503047</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0.05</v>
      </c>
      <c r="M42" s="817"/>
      <c r="N42" s="105">
        <f>N76*L42</f>
        <v>3911.9059374999997</v>
      </c>
    </row>
    <row r="43" spans="1:14" ht="15.75" thickBot="1">
      <c r="B43" s="755" t="s">
        <v>2072</v>
      </c>
      <c r="C43" s="756"/>
      <c r="D43" s="756"/>
      <c r="E43" s="756"/>
      <c r="F43" s="756"/>
      <c r="G43" s="756"/>
      <c r="H43" s="756"/>
      <c r="I43" s="756"/>
      <c r="J43" s="756"/>
      <c r="K43" s="756"/>
      <c r="L43" s="756"/>
      <c r="M43" s="757"/>
      <c r="N43" s="345">
        <f>SUM(N36:N42)</f>
        <v>780552.307297842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1295</v>
      </c>
      <c r="B48" s="43" t="str">
        <f>VLOOKUP(A48,MATERIALES!A4:D373,3,FALSE)</f>
        <v>Costal de fibra o fique</v>
      </c>
      <c r="C48" s="237"/>
      <c r="D48" s="237"/>
      <c r="E48" s="237"/>
      <c r="F48" s="237"/>
      <c r="G48" s="237"/>
      <c r="H48" s="237"/>
      <c r="I48" s="224"/>
      <c r="J48" s="201" t="str">
        <f>VLOOKUP(A48,MATERIALES!A4:D373,2,FALSE)</f>
        <v>u</v>
      </c>
      <c r="K48" s="238">
        <v>10</v>
      </c>
      <c r="L48" s="223"/>
      <c r="M48" s="239">
        <f>VLOOKUP(A48,MATERIALES!A5:D373,4,FALSE)</f>
        <v>1328.7395374245107</v>
      </c>
      <c r="N48" s="228">
        <f>K48*M48</f>
        <v>13287.395374245107</v>
      </c>
    </row>
    <row r="49" spans="1:14">
      <c r="A49" t="s">
        <v>1252</v>
      </c>
      <c r="B49" s="43" t="str">
        <f>VLOOKUP(A49,MATERIALES!A5:D373,3,FALSE)</f>
        <v>Cicatrizante (para remoción de especies vegetales)</v>
      </c>
      <c r="C49" s="237"/>
      <c r="D49" s="237"/>
      <c r="E49" s="237"/>
      <c r="F49" s="237"/>
      <c r="G49" s="237"/>
      <c r="H49" s="237"/>
      <c r="I49" s="224"/>
      <c r="J49" s="201" t="str">
        <f>VLOOKUP(A49,MATERIALES!A5:D373,2,FALSE)</f>
        <v>kg</v>
      </c>
      <c r="K49" s="238">
        <v>1</v>
      </c>
      <c r="L49" s="223"/>
      <c r="M49" s="239">
        <f>VLOOKUP(A49,MATERIALES!A6:D373,4,FALSE)</f>
        <v>21741.964561794346</v>
      </c>
      <c r="N49" s="228">
        <f>K49*M49</f>
        <v>21741.964561794346</v>
      </c>
    </row>
    <row r="50" spans="1:14">
      <c r="A50" s="108" t="s">
        <v>1591</v>
      </c>
      <c r="B50" s="43" t="str">
        <f>VLOOKUP(A50,MATERIALES!A6:D373,3,FALSE)</f>
        <v>Nutrientes (para remoción de especies vegetales) (dap, triple 15 o similar) (ítem 201.9)</v>
      </c>
      <c r="C50" s="237"/>
      <c r="D50" s="237"/>
      <c r="E50" s="237"/>
      <c r="F50" s="237"/>
      <c r="G50" s="237"/>
      <c r="H50" s="237"/>
      <c r="I50" s="224"/>
      <c r="J50" s="201" t="str">
        <f>VLOOKUP(A50,MATERIALES!A6:D373,2,FALSE)</f>
        <v>kg</v>
      </c>
      <c r="K50" s="238">
        <v>1</v>
      </c>
      <c r="L50" s="223"/>
      <c r="M50" s="239">
        <f>VLOOKUP(A50,MATERIALES!A6:D373,4,FALSE)</f>
        <v>5133.2000662555274</v>
      </c>
      <c r="N50" s="228">
        <f>K50*M50</f>
        <v>5133.2000662555274</v>
      </c>
    </row>
    <row r="51" spans="1:14">
      <c r="A51" t="s">
        <v>1732</v>
      </c>
      <c r="B51" s="43" t="str">
        <f>VLOOKUP(A51,MATERIALES!A6:D373,3,FALSE)</f>
        <v xml:space="preserve">Tierra abonada </v>
      </c>
      <c r="C51" s="237"/>
      <c r="D51" s="237"/>
      <c r="E51" s="237"/>
      <c r="F51" s="237"/>
      <c r="G51" s="237"/>
      <c r="H51" s="237"/>
      <c r="I51" s="224"/>
      <c r="J51" s="201" t="str">
        <f>VLOOKUP(A51,MATERIALES!A6:D373,2,FALSE)</f>
        <v>m3</v>
      </c>
      <c r="K51" s="238">
        <v>2</v>
      </c>
      <c r="L51" s="223"/>
      <c r="M51" s="239">
        <f>VLOOKUP(A51,MATERIALES!A6:D373,4,FALSE)</f>
        <v>49851.551757096095</v>
      </c>
      <c r="N51" s="228">
        <f>K51*M51</f>
        <v>99703.103514192189</v>
      </c>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139865.66351648717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712</v>
      </c>
      <c r="B70" s="49" t="str">
        <f>VLOOKUP(A70,'MANO DE OBRA'!A8:D68,3,FALSE)</f>
        <v>Obrero (5)</v>
      </c>
      <c r="C70" s="47"/>
      <c r="D70" s="47"/>
      <c r="E70" s="47"/>
      <c r="F70" s="47"/>
      <c r="G70" s="47"/>
      <c r="H70" s="47"/>
      <c r="I70" s="248">
        <f>K70/J70*100</f>
        <v>169163.49999999997</v>
      </c>
      <c r="J70" s="249">
        <v>185</v>
      </c>
      <c r="K70" s="250">
        <f>VLOOKUP(A70,'MANO DE OBRA'!A8:D99,4,FALSE)</f>
        <v>312952.47499999998</v>
      </c>
      <c r="L70" s="50"/>
      <c r="M70" s="251">
        <v>4</v>
      </c>
      <c r="N70" s="346">
        <f>K70/M70</f>
        <v>78238.118749999994</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78238.118749999994</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998656.08956432913</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199731.21791286583</v>
      </c>
      <c r="M83" s="791"/>
      <c r="N83" s="51"/>
    </row>
    <row r="84" spans="1:14">
      <c r="B84" s="89" t="s">
        <v>2090</v>
      </c>
      <c r="C84" s="90"/>
      <c r="D84" s="90"/>
      <c r="E84" s="90"/>
      <c r="F84" s="90"/>
      <c r="G84" s="90"/>
      <c r="H84" s="90"/>
      <c r="I84" s="87"/>
      <c r="J84" s="88"/>
      <c r="K84" s="260">
        <v>0.05</v>
      </c>
      <c r="L84" s="790">
        <f>N78*K84</f>
        <v>49932.804478216458</v>
      </c>
      <c r="M84" s="791"/>
      <c r="N84" s="51"/>
    </row>
    <row r="85" spans="1:14" ht="15.75" thickBot="1">
      <c r="B85" s="91" t="s">
        <v>2091</v>
      </c>
      <c r="C85" s="92"/>
      <c r="D85" s="92"/>
      <c r="E85" s="92"/>
      <c r="F85" s="92"/>
      <c r="G85" s="92"/>
      <c r="H85" s="92"/>
      <c r="I85" s="93"/>
      <c r="J85" s="94"/>
      <c r="K85" s="261">
        <v>0.05</v>
      </c>
      <c r="L85" s="792">
        <f>N78*K85</f>
        <v>49932.804478216458</v>
      </c>
      <c r="M85" s="793"/>
      <c r="N85" s="51"/>
    </row>
    <row r="86" spans="1:14" ht="15.75" thickBot="1">
      <c r="B86" s="755" t="s">
        <v>2072</v>
      </c>
      <c r="C86" s="756"/>
      <c r="D86" s="756"/>
      <c r="E86" s="756"/>
      <c r="F86" s="756"/>
      <c r="G86" s="756"/>
      <c r="H86" s="756"/>
      <c r="I86" s="756"/>
      <c r="J86" s="756"/>
      <c r="K86" s="756"/>
      <c r="L86" s="756"/>
      <c r="M86" s="757"/>
      <c r="N86" s="52">
        <f>L83+L84+L85</f>
        <v>299596.82686929876</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1298252.916433628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60</v>
      </c>
      <c r="C31" s="81" t="s">
        <v>61</v>
      </c>
      <c r="D31" s="82"/>
      <c r="E31" s="82"/>
      <c r="F31" s="82"/>
      <c r="G31" s="82"/>
      <c r="H31" s="82"/>
      <c r="I31" s="82"/>
      <c r="J31" s="83"/>
      <c r="K31" s="264"/>
      <c r="L31" s="262" t="s">
        <v>2065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805</v>
      </c>
      <c r="B36" s="804" t="str">
        <f>VLOOKUP(A36,EQUIPOS!A6:D154,3,FALSE)</f>
        <v>Camabaja</v>
      </c>
      <c r="C36" s="805"/>
      <c r="D36" s="805"/>
      <c r="E36" s="805"/>
      <c r="F36" s="805"/>
      <c r="G36" s="805"/>
      <c r="H36" s="806"/>
      <c r="I36" s="223"/>
      <c r="J36" s="224"/>
      <c r="K36" s="225">
        <f>VLOOKUP(A36,EQUIPOS!A6:D163,4,FALSE)</f>
        <v>226216.64978265576</v>
      </c>
      <c r="L36" s="226"/>
      <c r="M36" s="227">
        <v>0.4375</v>
      </c>
      <c r="N36" s="228">
        <f>K36/M36</f>
        <v>517066.62807464175</v>
      </c>
    </row>
    <row r="37" spans="1:14">
      <c r="A37" s="108" t="s">
        <v>923</v>
      </c>
      <c r="B37" s="804" t="str">
        <f>VLOOKUP(A37,EQUIPOS!A7:D154,3,FALSE)</f>
        <v>Grúa (capacidad 15 ton)</v>
      </c>
      <c r="C37" s="805"/>
      <c r="D37" s="805"/>
      <c r="E37" s="805"/>
      <c r="F37" s="805"/>
      <c r="G37" s="805"/>
      <c r="H37" s="806"/>
      <c r="I37" s="223"/>
      <c r="J37" s="224"/>
      <c r="K37" s="225">
        <f>VLOOKUP(A37,EQUIPOS!A7:D164,4,FALSE)</f>
        <v>162103.55089751523</v>
      </c>
      <c r="L37" s="226"/>
      <c r="M37" s="227">
        <v>0.4375</v>
      </c>
      <c r="N37" s="228">
        <f>K37/M37</f>
        <v>370522.40205146337</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0.05</v>
      </c>
      <c r="M42" s="817"/>
      <c r="N42" s="105">
        <f>N76*L42</f>
        <v>4470.7496428571421</v>
      </c>
    </row>
    <row r="43" spans="1:14" ht="15.75" thickBot="1">
      <c r="B43" s="755" t="s">
        <v>2072</v>
      </c>
      <c r="C43" s="756"/>
      <c r="D43" s="756"/>
      <c r="E43" s="756"/>
      <c r="F43" s="756"/>
      <c r="G43" s="756"/>
      <c r="H43" s="756"/>
      <c r="I43" s="756"/>
      <c r="J43" s="756"/>
      <c r="K43" s="756"/>
      <c r="L43" s="756"/>
      <c r="M43" s="757"/>
      <c r="N43" s="345">
        <f>SUM(N36:N42)</f>
        <v>892059.77976896218</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1295</v>
      </c>
      <c r="B48" s="43" t="str">
        <f>VLOOKUP(A48,MATERIALES!A4:D373,3,FALSE)</f>
        <v>Costal de fibra o fique</v>
      </c>
      <c r="C48" s="237"/>
      <c r="D48" s="237"/>
      <c r="E48" s="237"/>
      <c r="F48" s="237"/>
      <c r="G48" s="237"/>
      <c r="H48" s="237"/>
      <c r="I48" s="224"/>
      <c r="J48" s="201" t="str">
        <f>VLOOKUP(A48,MATERIALES!A4:D373,2,FALSE)</f>
        <v>u</v>
      </c>
      <c r="K48" s="238">
        <v>10</v>
      </c>
      <c r="L48" s="223"/>
      <c r="M48" s="239">
        <f>VLOOKUP(A48,MATERIALES!A5:D373,4,FALSE)</f>
        <v>1328.7395374245107</v>
      </c>
      <c r="N48" s="228">
        <f>K48*M48</f>
        <v>13287.395374245107</v>
      </c>
    </row>
    <row r="49" spans="1:14">
      <c r="A49" t="s">
        <v>1252</v>
      </c>
      <c r="B49" s="43" t="str">
        <f>VLOOKUP(A49,MATERIALES!A5:D373,3,FALSE)</f>
        <v>Cicatrizante (para remoción de especies vegetales)</v>
      </c>
      <c r="C49" s="237"/>
      <c r="D49" s="237"/>
      <c r="E49" s="237"/>
      <c r="F49" s="237"/>
      <c r="G49" s="237"/>
      <c r="H49" s="237"/>
      <c r="I49" s="224"/>
      <c r="J49" s="201" t="str">
        <f>VLOOKUP(A49,MATERIALES!A5:D373,2,FALSE)</f>
        <v>kg</v>
      </c>
      <c r="K49" s="238">
        <v>1</v>
      </c>
      <c r="L49" s="223"/>
      <c r="M49" s="239">
        <f>VLOOKUP(A49,MATERIALES!A6:D373,4,FALSE)</f>
        <v>21741.964561794346</v>
      </c>
      <c r="N49" s="228">
        <f>K49*M49</f>
        <v>21741.964561794346</v>
      </c>
    </row>
    <row r="50" spans="1:14">
      <c r="A50" s="108" t="s">
        <v>1591</v>
      </c>
      <c r="B50" s="43" t="str">
        <f>VLOOKUP(A50,MATERIALES!A6:D373,3,FALSE)</f>
        <v>Nutrientes (para remoción de especies vegetales) (dap, triple 15 o similar) (ítem 201.9)</v>
      </c>
      <c r="C50" s="237"/>
      <c r="D50" s="237"/>
      <c r="E50" s="237"/>
      <c r="F50" s="237"/>
      <c r="G50" s="237"/>
      <c r="H50" s="237"/>
      <c r="I50" s="224"/>
      <c r="J50" s="201" t="str">
        <f>VLOOKUP(A50,MATERIALES!A6:D373,2,FALSE)</f>
        <v>kg</v>
      </c>
      <c r="K50" s="238">
        <v>1</v>
      </c>
      <c r="L50" s="223"/>
      <c r="M50" s="239">
        <f>VLOOKUP(A50,MATERIALES!A6:D373,4,FALSE)</f>
        <v>5133.2000662555274</v>
      </c>
      <c r="N50" s="228">
        <f>K50*M50</f>
        <v>5133.2000662555274</v>
      </c>
    </row>
    <row r="51" spans="1:14">
      <c r="A51" t="s">
        <v>1732</v>
      </c>
      <c r="B51" s="43" t="str">
        <f>VLOOKUP(A51,MATERIALES!A6:D373,3,FALSE)</f>
        <v xml:space="preserve">Tierra abonada </v>
      </c>
      <c r="C51" s="237"/>
      <c r="D51" s="237"/>
      <c r="E51" s="237"/>
      <c r="F51" s="237"/>
      <c r="G51" s="237"/>
      <c r="H51" s="237"/>
      <c r="I51" s="224"/>
      <c r="J51" s="201" t="str">
        <f>VLOOKUP(A51,MATERIALES!A6:D373,2,FALSE)</f>
        <v>m3</v>
      </c>
      <c r="K51" s="238">
        <v>2</v>
      </c>
      <c r="L51" s="223"/>
      <c r="M51" s="239">
        <f>VLOOKUP(A51,MATERIALES!A6:D373,4,FALSE)</f>
        <v>49851.551757096095</v>
      </c>
      <c r="N51" s="228">
        <f>K51*M51</f>
        <v>99703.103514192189</v>
      </c>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139865.66351648717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712</v>
      </c>
      <c r="B70" s="49" t="str">
        <f>VLOOKUP(A70,'MANO DE OBRA'!A8:D68,3,FALSE)</f>
        <v>Obrero (5)</v>
      </c>
      <c r="C70" s="47"/>
      <c r="D70" s="47"/>
      <c r="E70" s="47"/>
      <c r="F70" s="47"/>
      <c r="G70" s="47"/>
      <c r="H70" s="47"/>
      <c r="I70" s="248">
        <f>K70/J70*100</f>
        <v>169163.49999999997</v>
      </c>
      <c r="J70" s="249">
        <v>185</v>
      </c>
      <c r="K70" s="250">
        <f>VLOOKUP(A70,'MANO DE OBRA'!A8:D99,4,FALSE)</f>
        <v>312952.47499999998</v>
      </c>
      <c r="L70" s="50"/>
      <c r="M70" s="251">
        <v>3.5</v>
      </c>
      <c r="N70" s="346">
        <f>K70/M70</f>
        <v>89414.992857142846</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89414.992857142846</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1121340.4361425922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224268.08722851845</v>
      </c>
      <c r="M83" s="791"/>
      <c r="N83" s="51"/>
    </row>
    <row r="84" spans="1:14">
      <c r="B84" s="89" t="s">
        <v>2090</v>
      </c>
      <c r="C84" s="90"/>
      <c r="D84" s="90"/>
      <c r="E84" s="90"/>
      <c r="F84" s="90"/>
      <c r="G84" s="90"/>
      <c r="H84" s="90"/>
      <c r="I84" s="87"/>
      <c r="J84" s="88"/>
      <c r="K84" s="260">
        <v>0.05</v>
      </c>
      <c r="L84" s="790">
        <f>N78*K84</f>
        <v>56067.021807129611</v>
      </c>
      <c r="M84" s="791"/>
      <c r="N84" s="51"/>
    </row>
    <row r="85" spans="1:14" ht="15.75" thickBot="1">
      <c r="B85" s="91" t="s">
        <v>2091</v>
      </c>
      <c r="C85" s="92"/>
      <c r="D85" s="92"/>
      <c r="E85" s="92"/>
      <c r="F85" s="92"/>
      <c r="G85" s="92"/>
      <c r="H85" s="92"/>
      <c r="I85" s="93"/>
      <c r="J85" s="94"/>
      <c r="K85" s="261">
        <v>0.05</v>
      </c>
      <c r="L85" s="792">
        <f>N78*K85</f>
        <v>56067.021807129611</v>
      </c>
      <c r="M85" s="793"/>
      <c r="N85" s="51"/>
    </row>
    <row r="86" spans="1:14" ht="15.75" thickBot="1">
      <c r="B86" s="755" t="s">
        <v>2072</v>
      </c>
      <c r="C86" s="756"/>
      <c r="D86" s="756"/>
      <c r="E86" s="756"/>
      <c r="F86" s="756"/>
      <c r="G86" s="756"/>
      <c r="H86" s="756"/>
      <c r="I86" s="756"/>
      <c r="J86" s="756"/>
      <c r="K86" s="756"/>
      <c r="L86" s="756"/>
      <c r="M86" s="757"/>
      <c r="N86" s="52">
        <f>L83+L84+L85</f>
        <v>336402.13084277767</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1457742.5669853699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1.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62</v>
      </c>
      <c r="C31" s="81" t="s">
        <v>63</v>
      </c>
      <c r="D31" s="82"/>
      <c r="E31" s="82"/>
      <c r="F31" s="82"/>
      <c r="G31" s="82"/>
      <c r="H31" s="82"/>
      <c r="I31" s="82"/>
      <c r="J31" s="83"/>
      <c r="K31" s="264"/>
      <c r="L31" s="262" t="s">
        <v>2065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805</v>
      </c>
      <c r="B36" s="804" t="str">
        <f>VLOOKUP(A36,EQUIPOS!A6:D154,3,FALSE)</f>
        <v>Camabaja</v>
      </c>
      <c r="C36" s="805"/>
      <c r="D36" s="805"/>
      <c r="E36" s="805"/>
      <c r="F36" s="805"/>
      <c r="G36" s="805"/>
      <c r="H36" s="806"/>
      <c r="I36" s="223"/>
      <c r="J36" s="224"/>
      <c r="K36" s="225">
        <f>VLOOKUP(A36,EQUIPOS!A6:D163,4,FALSE)</f>
        <v>226216.64978265576</v>
      </c>
      <c r="L36" s="226"/>
      <c r="M36" s="227">
        <v>0.875</v>
      </c>
      <c r="N36" s="228">
        <f>K36/M36</f>
        <v>258533.31403732087</v>
      </c>
    </row>
    <row r="37" spans="1:14">
      <c r="A37" s="108" t="s">
        <v>923</v>
      </c>
      <c r="B37" s="804" t="str">
        <f>VLOOKUP(A37,EQUIPOS!A7:D154,3,FALSE)</f>
        <v>Grúa (capacidad 15 ton)</v>
      </c>
      <c r="C37" s="805"/>
      <c r="D37" s="805"/>
      <c r="E37" s="805"/>
      <c r="F37" s="805"/>
      <c r="G37" s="805"/>
      <c r="H37" s="806"/>
      <c r="I37" s="223"/>
      <c r="J37" s="224"/>
      <c r="K37" s="225">
        <f>VLOOKUP(A37,EQUIPOS!A7:D164,4,FALSE)</f>
        <v>162103.55089751523</v>
      </c>
      <c r="L37" s="226"/>
      <c r="M37" s="227">
        <v>0.875</v>
      </c>
      <c r="N37" s="228">
        <f>K37/M37</f>
        <v>185261.20102573169</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0.05</v>
      </c>
      <c r="M42" s="817"/>
      <c r="N42" s="105">
        <f>N76*L42</f>
        <v>1788.299857142857</v>
      </c>
    </row>
    <row r="43" spans="1:14" ht="15.75" thickBot="1">
      <c r="B43" s="755" t="s">
        <v>2072</v>
      </c>
      <c r="C43" s="756"/>
      <c r="D43" s="756"/>
      <c r="E43" s="756"/>
      <c r="F43" s="756"/>
      <c r="G43" s="756"/>
      <c r="H43" s="756"/>
      <c r="I43" s="756"/>
      <c r="J43" s="756"/>
      <c r="K43" s="756"/>
      <c r="L43" s="756"/>
      <c r="M43" s="757"/>
      <c r="N43" s="345">
        <f>SUM(N36:N42)</f>
        <v>445582.81492019538</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1295</v>
      </c>
      <c r="B48" s="43" t="str">
        <f>VLOOKUP(A48,MATERIALES!A4:D373,3,FALSE)</f>
        <v>Costal de fibra o fique</v>
      </c>
      <c r="C48" s="237"/>
      <c r="D48" s="237"/>
      <c r="E48" s="237"/>
      <c r="F48" s="237"/>
      <c r="G48" s="237"/>
      <c r="H48" s="237"/>
      <c r="I48" s="224"/>
      <c r="J48" s="201" t="str">
        <f>VLOOKUP(A48,MATERIALES!A4:D373,2,FALSE)</f>
        <v>u</v>
      </c>
      <c r="K48" s="238">
        <v>10</v>
      </c>
      <c r="L48" s="223"/>
      <c r="M48" s="239">
        <f>VLOOKUP(A48,MATERIALES!A5:D373,4,FALSE)</f>
        <v>1328.7395374245107</v>
      </c>
      <c r="N48" s="228">
        <f>K48*M48</f>
        <v>13287.395374245107</v>
      </c>
    </row>
    <row r="49" spans="1:14">
      <c r="A49" t="s">
        <v>1252</v>
      </c>
      <c r="B49" s="43" t="str">
        <f>VLOOKUP(A49,MATERIALES!A5:D373,3,FALSE)</f>
        <v>Cicatrizante (para remoción de especies vegetales)</v>
      </c>
      <c r="C49" s="237"/>
      <c r="D49" s="237"/>
      <c r="E49" s="237"/>
      <c r="F49" s="237"/>
      <c r="G49" s="237"/>
      <c r="H49" s="237"/>
      <c r="I49" s="224"/>
      <c r="J49" s="201" t="str">
        <f>VLOOKUP(A49,MATERIALES!A5:D373,2,FALSE)</f>
        <v>kg</v>
      </c>
      <c r="K49" s="238">
        <v>1</v>
      </c>
      <c r="L49" s="223"/>
      <c r="M49" s="239">
        <f>VLOOKUP(A49,MATERIALES!A6:D373,4,FALSE)</f>
        <v>21741.964561794346</v>
      </c>
      <c r="N49" s="228">
        <f>K49*M49</f>
        <v>21741.964561794346</v>
      </c>
    </row>
    <row r="50" spans="1:14">
      <c r="A50" s="108" t="s">
        <v>1591</v>
      </c>
      <c r="B50" s="43" t="str">
        <f>VLOOKUP(A50,MATERIALES!A6:D373,3,FALSE)</f>
        <v>Nutrientes (para remoción de especies vegetales) (dap, triple 15 o similar) (ítem 201.9)</v>
      </c>
      <c r="C50" s="237"/>
      <c r="D50" s="237"/>
      <c r="E50" s="237"/>
      <c r="F50" s="237"/>
      <c r="G50" s="237"/>
      <c r="H50" s="237"/>
      <c r="I50" s="224"/>
      <c r="J50" s="201" t="str">
        <f>VLOOKUP(A50,MATERIALES!A6:D373,2,FALSE)</f>
        <v>kg</v>
      </c>
      <c r="K50" s="238">
        <v>1</v>
      </c>
      <c r="L50" s="223"/>
      <c r="M50" s="239">
        <f>VLOOKUP(A50,MATERIALES!A6:D373,4,FALSE)</f>
        <v>5133.2000662555274</v>
      </c>
      <c r="N50" s="228">
        <f>K50*M50</f>
        <v>5133.2000662555274</v>
      </c>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40162.56000229498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251">
        <v>7</v>
      </c>
      <c r="N70" s="346">
        <f>K70/M70</f>
        <v>35765.997142857137</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35765.997142857137</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521511.37206534744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104302.27441306949</v>
      </c>
      <c r="M83" s="791"/>
      <c r="N83" s="51"/>
    </row>
    <row r="84" spans="1:14">
      <c r="B84" s="89" t="s">
        <v>2090</v>
      </c>
      <c r="C84" s="90"/>
      <c r="D84" s="90"/>
      <c r="E84" s="90"/>
      <c r="F84" s="90"/>
      <c r="G84" s="90"/>
      <c r="H84" s="90"/>
      <c r="I84" s="87"/>
      <c r="J84" s="88"/>
      <c r="K84" s="260">
        <v>0.05</v>
      </c>
      <c r="L84" s="790">
        <f>N78*K84</f>
        <v>26075.568603267373</v>
      </c>
      <c r="M84" s="791"/>
      <c r="N84" s="51"/>
    </row>
    <row r="85" spans="1:14" ht="15.75" thickBot="1">
      <c r="B85" s="91" t="s">
        <v>2091</v>
      </c>
      <c r="C85" s="92"/>
      <c r="D85" s="92"/>
      <c r="E85" s="92"/>
      <c r="F85" s="92"/>
      <c r="G85" s="92"/>
      <c r="H85" s="92"/>
      <c r="I85" s="93"/>
      <c r="J85" s="94"/>
      <c r="K85" s="261">
        <v>0.05</v>
      </c>
      <c r="L85" s="792">
        <f>N78*K85</f>
        <v>26075.568603267373</v>
      </c>
      <c r="M85" s="793"/>
      <c r="N85" s="51"/>
    </row>
    <row r="86" spans="1:14" ht="15.75" thickBot="1">
      <c r="B86" s="755" t="s">
        <v>2072</v>
      </c>
      <c r="C86" s="756"/>
      <c r="D86" s="756"/>
      <c r="E86" s="756"/>
      <c r="F86" s="756"/>
      <c r="G86" s="756"/>
      <c r="H86" s="756"/>
      <c r="I86" s="756"/>
      <c r="J86" s="756"/>
      <c r="K86" s="756"/>
      <c r="L86" s="756"/>
      <c r="M86" s="757"/>
      <c r="N86" s="52">
        <f>L83+L84+L85</f>
        <v>156453.41161960425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677964.78368495172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2.2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ColWidth="11.42578125"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64</v>
      </c>
      <c r="C31" s="81" t="s">
        <v>65</v>
      </c>
      <c r="D31" s="82"/>
      <c r="E31" s="82"/>
      <c r="F31" s="82"/>
      <c r="G31" s="82"/>
      <c r="H31" s="82"/>
      <c r="I31" s="82"/>
      <c r="J31" s="83"/>
      <c r="K31" s="264"/>
      <c r="L31" s="262" t="s">
        <v>2065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805</v>
      </c>
      <c r="B36" s="804" t="str">
        <f>VLOOKUP(A36,EQUIPOS!A6:D154,3,FALSE)</f>
        <v>Camabaja</v>
      </c>
      <c r="C36" s="805"/>
      <c r="D36" s="805"/>
      <c r="E36" s="805"/>
      <c r="F36" s="805"/>
      <c r="G36" s="805"/>
      <c r="H36" s="806"/>
      <c r="I36" s="223"/>
      <c r="J36" s="224"/>
      <c r="K36" s="225">
        <f>VLOOKUP(A36,EQUIPOS!A6:D163,4,FALSE)</f>
        <v>226216.64978265576</v>
      </c>
      <c r="L36" s="226"/>
      <c r="M36" s="227">
        <v>0.75</v>
      </c>
      <c r="N36" s="228">
        <f>K36/M36</f>
        <v>301622.1997102077</v>
      </c>
    </row>
    <row r="37" spans="1:14">
      <c r="A37" s="108" t="s">
        <v>923</v>
      </c>
      <c r="B37" s="804" t="str">
        <f>VLOOKUP(A37,EQUIPOS!A7:D154,3,FALSE)</f>
        <v>Grúa (capacidad 15 ton)</v>
      </c>
      <c r="C37" s="805"/>
      <c r="D37" s="805"/>
      <c r="E37" s="805"/>
      <c r="F37" s="805"/>
      <c r="G37" s="805"/>
      <c r="H37" s="806"/>
      <c r="I37" s="223"/>
      <c r="J37" s="224"/>
      <c r="K37" s="225">
        <f>VLOOKUP(A37,EQUIPOS!A7:D164,4,FALSE)</f>
        <v>162103.55089751523</v>
      </c>
      <c r="L37" s="226"/>
      <c r="M37" s="227">
        <v>0.75</v>
      </c>
      <c r="N37" s="228">
        <f>K37/M37</f>
        <v>216138.06786335364</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0.05</v>
      </c>
      <c r="M42" s="817"/>
      <c r="N42" s="105">
        <f>N76*L42</f>
        <v>2086.3498333333332</v>
      </c>
    </row>
    <row r="43" spans="1:14" ht="15.75" thickBot="1">
      <c r="B43" s="755" t="s">
        <v>2072</v>
      </c>
      <c r="C43" s="756"/>
      <c r="D43" s="756"/>
      <c r="E43" s="756"/>
      <c r="F43" s="756"/>
      <c r="G43" s="756"/>
      <c r="H43" s="756"/>
      <c r="I43" s="756"/>
      <c r="J43" s="756"/>
      <c r="K43" s="756"/>
      <c r="L43" s="756"/>
      <c r="M43" s="757"/>
      <c r="N43" s="345">
        <f>SUM(N36:N42)</f>
        <v>519846.61740689469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1295</v>
      </c>
      <c r="B48" s="43" t="str">
        <f>VLOOKUP(A48,MATERIALES!A4:D373,3,FALSE)</f>
        <v>Costal de fibra o fique</v>
      </c>
      <c r="C48" s="237"/>
      <c r="D48" s="237"/>
      <c r="E48" s="237"/>
      <c r="F48" s="237"/>
      <c r="G48" s="237"/>
      <c r="H48" s="237"/>
      <c r="I48" s="224"/>
      <c r="J48" s="201" t="str">
        <f>VLOOKUP(A48,MATERIALES!A4:D373,2,FALSE)</f>
        <v>u</v>
      </c>
      <c r="K48" s="238">
        <v>10</v>
      </c>
      <c r="L48" s="223"/>
      <c r="M48" s="239">
        <f>VLOOKUP(A48,MATERIALES!A5:D373,4,FALSE)</f>
        <v>1328.7395374245107</v>
      </c>
      <c r="N48" s="228">
        <f>K48*M48</f>
        <v>13287.395374245107</v>
      </c>
    </row>
    <row r="49" spans="1:14">
      <c r="A49" t="s">
        <v>1252</v>
      </c>
      <c r="B49" s="43" t="str">
        <f>VLOOKUP(A49,MATERIALES!A5:D373,3,FALSE)</f>
        <v>Cicatrizante (para remoción de especies vegetales)</v>
      </c>
      <c r="C49" s="237"/>
      <c r="D49" s="237"/>
      <c r="E49" s="237"/>
      <c r="F49" s="237"/>
      <c r="G49" s="237"/>
      <c r="H49" s="237"/>
      <c r="I49" s="224"/>
      <c r="J49" s="201" t="str">
        <f>VLOOKUP(A49,MATERIALES!A5:D373,2,FALSE)</f>
        <v>kg</v>
      </c>
      <c r="K49" s="238">
        <v>1</v>
      </c>
      <c r="L49" s="223"/>
      <c r="M49" s="239">
        <f>VLOOKUP(A49,MATERIALES!A6:D373,4,FALSE)</f>
        <v>21741.964561794346</v>
      </c>
      <c r="N49" s="228">
        <f>K49*M49</f>
        <v>21741.964561794346</v>
      </c>
    </row>
    <row r="50" spans="1:14">
      <c r="A50" s="183" t="s">
        <v>1591</v>
      </c>
      <c r="B50" s="43" t="str">
        <f>VLOOKUP(A50,MATERIALES!A6:D373,3,FALSE)</f>
        <v>Nutrientes (para remoción de especies vegetales) (dap, triple 15 o similar) (ítem 201.9)</v>
      </c>
      <c r="C50" s="237"/>
      <c r="D50" s="237"/>
      <c r="E50" s="237"/>
      <c r="F50" s="237"/>
      <c r="G50" s="237"/>
      <c r="H50" s="237"/>
      <c r="I50" s="224"/>
      <c r="J50" s="201" t="str">
        <f>VLOOKUP(A50,MATERIALES!A6:D373,2,FALSE)</f>
        <v>kg</v>
      </c>
      <c r="K50" s="238">
        <v>1</v>
      </c>
      <c r="L50" s="223"/>
      <c r="M50" s="239">
        <f>VLOOKUP(A50,MATERIALES!A6:D373,4,FALSE)</f>
        <v>5133.2000662555274</v>
      </c>
      <c r="N50" s="228">
        <f>K50*M50</f>
        <v>5133.2000662555274</v>
      </c>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40162.56000229498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s="141"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251">
        <v>6</v>
      </c>
      <c r="N70" s="346">
        <f>K70/M70</f>
        <v>41726.996666666666</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41726.996666666666</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601736.17407585634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120347.23481517128</v>
      </c>
      <c r="M83" s="791"/>
      <c r="N83" s="51"/>
    </row>
    <row r="84" spans="1:14">
      <c r="B84" s="89" t="s">
        <v>2090</v>
      </c>
      <c r="C84" s="90"/>
      <c r="D84" s="90"/>
      <c r="E84" s="90"/>
      <c r="F84" s="90"/>
      <c r="G84" s="90"/>
      <c r="H84" s="90"/>
      <c r="I84" s="87"/>
      <c r="J84" s="88"/>
      <c r="K84" s="260">
        <v>0.05</v>
      </c>
      <c r="L84" s="790">
        <f>N78*K84</f>
        <v>30086.80870379282</v>
      </c>
      <c r="M84" s="791"/>
      <c r="N84" s="51"/>
    </row>
    <row r="85" spans="1:14" ht="15.75" thickBot="1">
      <c r="B85" s="91" t="s">
        <v>2091</v>
      </c>
      <c r="C85" s="92"/>
      <c r="D85" s="92"/>
      <c r="E85" s="92"/>
      <c r="F85" s="92"/>
      <c r="G85" s="92"/>
      <c r="H85" s="92"/>
      <c r="I85" s="93"/>
      <c r="J85" s="94"/>
      <c r="K85" s="261">
        <v>0.05</v>
      </c>
      <c r="L85" s="792">
        <f>N78*K85</f>
        <v>30086.80870379282</v>
      </c>
      <c r="M85" s="793"/>
      <c r="N85" s="51"/>
    </row>
    <row r="86" spans="1:14" ht="15.75" thickBot="1">
      <c r="B86" s="755" t="s">
        <v>2072</v>
      </c>
      <c r="C86" s="756"/>
      <c r="D86" s="756"/>
      <c r="E86" s="756"/>
      <c r="F86" s="756"/>
      <c r="G86" s="756"/>
      <c r="H86" s="756"/>
      <c r="I86" s="756"/>
      <c r="J86" s="756"/>
      <c r="K86" s="756"/>
      <c r="L86" s="756"/>
      <c r="M86" s="757"/>
      <c r="N86" s="52">
        <f>L83+L84+L85</f>
        <v>180520.85222275689</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782257.02629861329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1.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66</v>
      </c>
      <c r="C31" s="81" t="s">
        <v>67</v>
      </c>
      <c r="D31" s="82"/>
      <c r="E31" s="82"/>
      <c r="F31" s="82"/>
      <c r="G31" s="82"/>
      <c r="H31" s="82"/>
      <c r="I31" s="82"/>
      <c r="J31" s="83"/>
      <c r="K31" s="264"/>
      <c r="L31" s="262" t="s">
        <v>2065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805</v>
      </c>
      <c r="B36" s="804" t="str">
        <f>VLOOKUP(A36,EQUIPOS!A6:D154,3,FALSE)</f>
        <v>Camabaja</v>
      </c>
      <c r="C36" s="805"/>
      <c r="D36" s="805"/>
      <c r="E36" s="805"/>
      <c r="F36" s="805"/>
      <c r="G36" s="805"/>
      <c r="H36" s="806"/>
      <c r="I36" s="223"/>
      <c r="J36" s="224"/>
      <c r="K36" s="225">
        <f>VLOOKUP(A36,EQUIPOS!A6:D163,4,FALSE)</f>
        <v>226216.64978265576</v>
      </c>
      <c r="L36" s="226"/>
      <c r="M36" s="227">
        <v>0.6875</v>
      </c>
      <c r="N36" s="228">
        <f>K36/M36</f>
        <v>329042.39968386292</v>
      </c>
    </row>
    <row r="37" spans="1:14">
      <c r="A37" s="108" t="s">
        <v>923</v>
      </c>
      <c r="B37" s="804" t="str">
        <f>VLOOKUP(A37,EQUIPOS!A7:D154,3,FALSE)</f>
        <v>Grúa (capacidad 15 ton)</v>
      </c>
      <c r="C37" s="805"/>
      <c r="D37" s="805"/>
      <c r="E37" s="805"/>
      <c r="F37" s="805"/>
      <c r="G37" s="805"/>
      <c r="H37" s="806"/>
      <c r="I37" s="223"/>
      <c r="J37" s="224"/>
      <c r="K37" s="225">
        <f>VLOOKUP(A37,EQUIPOS!A7:D164,4,FALSE)</f>
        <v>162103.55089751523</v>
      </c>
      <c r="L37" s="226"/>
      <c r="M37" s="227">
        <v>0.6875</v>
      </c>
      <c r="N37" s="228">
        <f>K37/M37</f>
        <v>235786.98312365852</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0.05</v>
      </c>
      <c r="M42" s="817"/>
      <c r="N42" s="105">
        <f>N76*L42</f>
        <v>2276.0179999999996</v>
      </c>
    </row>
    <row r="43" spans="1:14" ht="15.75" thickBot="1">
      <c r="B43" s="755" t="s">
        <v>2072</v>
      </c>
      <c r="C43" s="756"/>
      <c r="D43" s="756"/>
      <c r="E43" s="756"/>
      <c r="F43" s="756"/>
      <c r="G43" s="756"/>
      <c r="H43" s="756"/>
      <c r="I43" s="756"/>
      <c r="J43" s="756"/>
      <c r="K43" s="756"/>
      <c r="L43" s="756"/>
      <c r="M43" s="757"/>
      <c r="N43" s="345">
        <f>SUM(N36:N42)</f>
        <v>567105.40080752142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1295</v>
      </c>
      <c r="B48" s="43" t="str">
        <f>VLOOKUP(A48,MATERIALES!A4:D373,3,FALSE)</f>
        <v>Costal de fibra o fique</v>
      </c>
      <c r="C48" s="237"/>
      <c r="D48" s="237"/>
      <c r="E48" s="237"/>
      <c r="F48" s="237"/>
      <c r="G48" s="237"/>
      <c r="H48" s="237"/>
      <c r="I48" s="224"/>
      <c r="J48" s="201" t="str">
        <f>VLOOKUP(A48,MATERIALES!A4:D373,2,FALSE)</f>
        <v>u</v>
      </c>
      <c r="K48" s="238">
        <v>10</v>
      </c>
      <c r="L48" s="223"/>
      <c r="M48" s="239">
        <f>VLOOKUP(A48,MATERIALES!A5:D373,4,FALSE)</f>
        <v>1328.7395374245107</v>
      </c>
      <c r="N48" s="228">
        <f>K48*M48</f>
        <v>13287.395374245107</v>
      </c>
    </row>
    <row r="49" spans="1:14">
      <c r="A49" t="s">
        <v>1252</v>
      </c>
      <c r="B49" s="43" t="str">
        <f>VLOOKUP(A49,MATERIALES!A5:D373,3,FALSE)</f>
        <v>Cicatrizante (para remoción de especies vegetales)</v>
      </c>
      <c r="C49" s="237"/>
      <c r="D49" s="237"/>
      <c r="E49" s="237"/>
      <c r="F49" s="237"/>
      <c r="G49" s="237"/>
      <c r="H49" s="237"/>
      <c r="I49" s="224"/>
      <c r="J49" s="201" t="str">
        <f>VLOOKUP(A49,MATERIALES!A5:D373,2,FALSE)</f>
        <v>kg</v>
      </c>
      <c r="K49" s="238">
        <v>1</v>
      </c>
      <c r="L49" s="223"/>
      <c r="M49" s="239">
        <f>VLOOKUP(A49,MATERIALES!A6:D373,4,FALSE)</f>
        <v>21741.964561794346</v>
      </c>
      <c r="N49" s="228">
        <f>K49*M49</f>
        <v>21741.964561794346</v>
      </c>
    </row>
    <row r="50" spans="1:14">
      <c r="A50" s="108" t="s">
        <v>1591</v>
      </c>
      <c r="B50" s="43" t="str">
        <f>VLOOKUP(A50,MATERIALES!A6:D373,3,FALSE)</f>
        <v>Nutrientes (para remoción de especies vegetales) (dap, triple 15 o similar) (ítem 201.9)</v>
      </c>
      <c r="C50" s="237"/>
      <c r="D50" s="237"/>
      <c r="E50" s="237"/>
      <c r="F50" s="237"/>
      <c r="G50" s="237"/>
      <c r="H50" s="237"/>
      <c r="I50" s="224"/>
      <c r="J50" s="201" t="str">
        <f>VLOOKUP(A50,MATERIALES!A6:D373,2,FALSE)</f>
        <v>kg</v>
      </c>
      <c r="K50" s="238">
        <v>1</v>
      </c>
      <c r="L50" s="223"/>
      <c r="M50" s="239">
        <f>VLOOKUP(A50,MATERIALES!A6:D373,4,FALSE)</f>
        <v>5133.2000662555274</v>
      </c>
      <c r="N50" s="228">
        <f>K50*M50</f>
        <v>5133.2000662555274</v>
      </c>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40162.56000229498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251">
        <v>5.5</v>
      </c>
      <c r="N70" s="346">
        <f>K70/M70</f>
        <v>45520.359999999993</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45520.359999999993</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652788.32080981636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130557.66416196327</v>
      </c>
      <c r="M83" s="791"/>
      <c r="N83" s="51"/>
    </row>
    <row r="84" spans="1:14">
      <c r="B84" s="89" t="s">
        <v>2090</v>
      </c>
      <c r="C84" s="90"/>
      <c r="D84" s="90"/>
      <c r="E84" s="90"/>
      <c r="F84" s="90"/>
      <c r="G84" s="90"/>
      <c r="H84" s="90"/>
      <c r="I84" s="87"/>
      <c r="J84" s="88"/>
      <c r="K84" s="260">
        <v>0.05</v>
      </c>
      <c r="L84" s="790">
        <f>N78*K84</f>
        <v>32639.416040490818</v>
      </c>
      <c r="M84" s="791"/>
      <c r="N84" s="51"/>
    </row>
    <row r="85" spans="1:14" ht="15.75" thickBot="1">
      <c r="B85" s="91" t="s">
        <v>2091</v>
      </c>
      <c r="C85" s="92"/>
      <c r="D85" s="92"/>
      <c r="E85" s="92"/>
      <c r="F85" s="92"/>
      <c r="G85" s="92"/>
      <c r="H85" s="92"/>
      <c r="I85" s="93"/>
      <c r="J85" s="94"/>
      <c r="K85" s="261">
        <v>0.05</v>
      </c>
      <c r="L85" s="792">
        <f>N78*K85</f>
        <v>32639.416040490818</v>
      </c>
      <c r="M85" s="793"/>
      <c r="N85" s="51"/>
    </row>
    <row r="86" spans="1:14" ht="15.75" thickBot="1">
      <c r="B86" s="755" t="s">
        <v>2072</v>
      </c>
      <c r="C86" s="756"/>
      <c r="D86" s="756"/>
      <c r="E86" s="756"/>
      <c r="F86" s="756"/>
      <c r="G86" s="756"/>
      <c r="H86" s="756"/>
      <c r="I86" s="756"/>
      <c r="J86" s="756"/>
      <c r="K86" s="756"/>
      <c r="L86" s="756"/>
      <c r="M86" s="757"/>
      <c r="N86" s="52">
        <f>L83+L84+L85</f>
        <v>195836.49624294491</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848624.81705276133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1.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68</v>
      </c>
      <c r="C31" s="81" t="s">
        <v>69</v>
      </c>
      <c r="D31" s="82"/>
      <c r="E31" s="82"/>
      <c r="F31" s="82"/>
      <c r="G31" s="82"/>
      <c r="H31" s="82"/>
      <c r="I31" s="82"/>
      <c r="J31" s="83"/>
      <c r="K31" s="264"/>
      <c r="L31" s="262" t="s">
        <v>2065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46" t="s">
        <v>923</v>
      </c>
      <c r="B36" s="804" t="str">
        <f>VLOOKUP(A36,EQUIPOS!A6:D154,3,FALSE)</f>
        <v>Grúa (capacidad 15 ton)</v>
      </c>
      <c r="C36" s="805"/>
      <c r="D36" s="805"/>
      <c r="E36" s="805"/>
      <c r="F36" s="805"/>
      <c r="G36" s="805"/>
      <c r="H36" s="806"/>
      <c r="I36" s="223"/>
      <c r="J36" s="224"/>
      <c r="K36" s="225">
        <f>VLOOKUP(A36,EQUIPOS!A6:D163,4,FALSE)</f>
        <v>162103.55089751523</v>
      </c>
      <c r="L36" s="226"/>
      <c r="M36" s="347">
        <v>1.125</v>
      </c>
      <c r="N36" s="228">
        <f>K36/M36</f>
        <v>144092.04524223576</v>
      </c>
    </row>
    <row r="37" spans="1:14">
      <c r="A37" s="108"/>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0.05</v>
      </c>
      <c r="M42" s="817"/>
      <c r="N42" s="105">
        <f>N76*L42</f>
        <v>1390.8998888888889</v>
      </c>
    </row>
    <row r="43" spans="1:14" ht="15.75" thickBot="1">
      <c r="B43" s="755" t="s">
        <v>2072</v>
      </c>
      <c r="C43" s="756"/>
      <c r="D43" s="756"/>
      <c r="E43" s="756"/>
      <c r="F43" s="756"/>
      <c r="G43" s="756"/>
      <c r="H43" s="756"/>
      <c r="I43" s="756"/>
      <c r="J43" s="756"/>
      <c r="K43" s="756"/>
      <c r="L43" s="756"/>
      <c r="M43" s="757"/>
      <c r="N43" s="345">
        <f>SUM(N36:N42)</f>
        <v>145482.94513112464</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43" t="s">
        <v>1295</v>
      </c>
      <c r="B48" s="43" t="str">
        <f>VLOOKUP(A48,MATERIALES!A4:D373,3,FALSE)</f>
        <v>Costal de fibra o fique</v>
      </c>
      <c r="C48" s="237"/>
      <c r="D48" s="237"/>
      <c r="E48" s="237"/>
      <c r="F48" s="237"/>
      <c r="G48" s="237"/>
      <c r="H48" s="237"/>
      <c r="I48" s="224"/>
      <c r="J48" s="201" t="str">
        <f>VLOOKUP(A48,MATERIALES!A4:D373,2,FALSE)</f>
        <v>u</v>
      </c>
      <c r="K48" s="403">
        <v>10</v>
      </c>
      <c r="L48" s="223"/>
      <c r="M48" s="239">
        <f>VLOOKUP(A48,MATERIALES!A5:D373,4,FALSE)</f>
        <v>1328.7395374245107</v>
      </c>
      <c r="N48" s="228">
        <f>K48*M48</f>
        <v>13287.395374245107</v>
      </c>
    </row>
    <row r="49" spans="1:14">
      <c r="A49" s="143" t="s">
        <v>1591</v>
      </c>
      <c r="B49" s="43" t="str">
        <f>VLOOKUP(A49,MATERIALES!A5:D373,3,FALSE)</f>
        <v>Nutrientes (para remoción de especies vegetales) (dap, triple 15 o similar) (ítem 201.9)</v>
      </c>
      <c r="C49" s="237"/>
      <c r="D49" s="237"/>
      <c r="E49" s="237"/>
      <c r="F49" s="237"/>
      <c r="G49" s="237"/>
      <c r="H49" s="237"/>
      <c r="I49" s="224"/>
      <c r="J49" s="201" t="str">
        <f>VLOOKUP(A49,MATERIALES!A5:D373,2,FALSE)</f>
        <v>kg</v>
      </c>
      <c r="K49" s="403">
        <v>1</v>
      </c>
      <c r="L49" s="223"/>
      <c r="M49" s="239">
        <f>VLOOKUP(A49,MATERIALES!A6:D373,4,FALSE)</f>
        <v>5133.2000662555274</v>
      </c>
      <c r="N49" s="228">
        <f>K49*M49</f>
        <v>5133.2000662555274</v>
      </c>
    </row>
    <row r="50" spans="1:14">
      <c r="A50" s="144" t="s">
        <v>1252</v>
      </c>
      <c r="B50" s="43" t="str">
        <f>VLOOKUP(A50,MATERIALES!A6:D373,3,FALSE)</f>
        <v>Cicatrizante (para remoción de especies vegetales)</v>
      </c>
      <c r="C50" s="237"/>
      <c r="D50" s="237"/>
      <c r="E50" s="237"/>
      <c r="F50" s="237"/>
      <c r="G50" s="237"/>
      <c r="H50" s="237"/>
      <c r="I50" s="224"/>
      <c r="J50" s="201" t="str">
        <f>VLOOKUP(A50,MATERIALES!A6:D373,2,FALSE)</f>
        <v>kg</v>
      </c>
      <c r="K50" s="403">
        <v>1</v>
      </c>
      <c r="L50" s="223"/>
      <c r="M50" s="239">
        <f>VLOOKUP(A50,MATERIALES!A6:D373,4,FALSE)</f>
        <v>21741.964561794346</v>
      </c>
      <c r="N50" s="228">
        <f>K50*M50</f>
        <v>21741.964561794346</v>
      </c>
    </row>
    <row r="51" spans="1:14">
      <c r="B51" s="43"/>
      <c r="C51" s="237"/>
      <c r="D51" s="237"/>
      <c r="E51" s="237"/>
      <c r="F51" s="237"/>
      <c r="G51" s="237"/>
      <c r="H51" s="237"/>
      <c r="I51" s="224"/>
      <c r="J51" s="201"/>
      <c r="K51" s="34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40162.56000229498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s="142"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347">
        <v>9</v>
      </c>
      <c r="N70" s="346">
        <f>K70/M70</f>
        <v>27817.997777777775</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755" t="s">
        <v>2072</v>
      </c>
      <c r="C76" s="756"/>
      <c r="D76" s="756"/>
      <c r="E76" s="756"/>
      <c r="F76" s="756"/>
      <c r="G76" s="756"/>
      <c r="H76" s="756"/>
      <c r="I76" s="798"/>
      <c r="J76" s="798"/>
      <c r="K76" s="798"/>
      <c r="L76" s="798"/>
      <c r="M76" s="799"/>
      <c r="N76" s="402">
        <f>SUM(N70:N75)</f>
        <v>27817.997777777775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213463.5029111974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42692.700582239486</v>
      </c>
      <c r="M83" s="791"/>
      <c r="N83" s="51"/>
    </row>
    <row r="84" spans="1:14">
      <c r="B84" s="89" t="s">
        <v>2090</v>
      </c>
      <c r="C84" s="90"/>
      <c r="D84" s="90"/>
      <c r="E84" s="90"/>
      <c r="F84" s="90"/>
      <c r="G84" s="90"/>
      <c r="H84" s="90"/>
      <c r="I84" s="87"/>
      <c r="J84" s="88"/>
      <c r="K84" s="260">
        <v>0.05</v>
      </c>
      <c r="L84" s="790">
        <f>N78*K84</f>
        <v>10673.175145559871</v>
      </c>
      <c r="M84" s="791"/>
      <c r="N84" s="51"/>
    </row>
    <row r="85" spans="1:14" ht="15.75" thickBot="1">
      <c r="B85" s="91" t="s">
        <v>2091</v>
      </c>
      <c r="C85" s="92"/>
      <c r="D85" s="92"/>
      <c r="E85" s="92"/>
      <c r="F85" s="92"/>
      <c r="G85" s="92"/>
      <c r="H85" s="92"/>
      <c r="I85" s="93"/>
      <c r="J85" s="94"/>
      <c r="K85" s="261">
        <v>0.05</v>
      </c>
      <c r="L85" s="792">
        <f>N78*K85</f>
        <v>10673.175145559871</v>
      </c>
      <c r="M85" s="793"/>
      <c r="N85" s="51"/>
    </row>
    <row r="86" spans="1:14" ht="15.75" thickBot="1">
      <c r="B86" s="755" t="s">
        <v>2072</v>
      </c>
      <c r="C86" s="756"/>
      <c r="D86" s="756"/>
      <c r="E86" s="756"/>
      <c r="F86" s="756"/>
      <c r="G86" s="756"/>
      <c r="H86" s="756"/>
      <c r="I86" s="756"/>
      <c r="J86" s="756"/>
      <c r="K86" s="756"/>
      <c r="L86" s="756"/>
      <c r="M86" s="757"/>
      <c r="N86" s="52">
        <f>L83+L84+L85</f>
        <v>64039.050873359229</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277502.55378455663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2.2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70</v>
      </c>
      <c r="C31" s="81" t="s">
        <v>2117</v>
      </c>
      <c r="D31" s="82"/>
      <c r="E31" s="82"/>
      <c r="F31" s="82"/>
      <c r="G31" s="82"/>
      <c r="H31" s="82"/>
      <c r="I31" s="82"/>
      <c r="J31" s="83"/>
      <c r="K31" s="264"/>
      <c r="L31" s="262" t="s">
        <v>2065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46" t="s">
        <v>923</v>
      </c>
      <c r="B36" s="804" t="str">
        <f>VLOOKUP(A36,EQUIPOS!A6:D154,3,FALSE)</f>
        <v>Grúa (capacidad 15 ton)</v>
      </c>
      <c r="C36" s="805"/>
      <c r="D36" s="805"/>
      <c r="E36" s="805"/>
      <c r="F36" s="805"/>
      <c r="G36" s="805"/>
      <c r="H36" s="806"/>
      <c r="I36" s="223"/>
      <c r="J36" s="224"/>
      <c r="K36" s="225">
        <f>VLOOKUP(A36,EQUIPOS!A6:D163,4,FALSE)</f>
        <v>162103.55089751523</v>
      </c>
      <c r="L36" s="226"/>
      <c r="M36" s="404">
        <v>1</v>
      </c>
      <c r="N36" s="228">
        <f>K36/M36</f>
        <v>162103.55089751523</v>
      </c>
    </row>
    <row r="37" spans="1:14">
      <c r="A37" s="146" t="s">
        <v>1077</v>
      </c>
      <c r="B37" s="804" t="str">
        <f>VLOOKUP(A37,EQUIPOS!A7:D154,3,FALSE)</f>
        <v>Volqueta 6 m3</v>
      </c>
      <c r="C37" s="805"/>
      <c r="D37" s="805"/>
      <c r="E37" s="805"/>
      <c r="F37" s="805"/>
      <c r="G37" s="805"/>
      <c r="H37" s="806"/>
      <c r="I37" s="223"/>
      <c r="J37" s="224"/>
      <c r="K37" s="225">
        <f>VLOOKUP(A37,EQUIPOS!A7:D164,4,FALSE)</f>
        <v>73178.967136019943</v>
      </c>
      <c r="L37" s="226"/>
      <c r="M37" s="405">
        <v>1</v>
      </c>
      <c r="N37" s="228">
        <f>K37/M37</f>
        <v>73178.967136019943</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0.05</v>
      </c>
      <c r="M42" s="817"/>
      <c r="N42" s="105">
        <f>N76*L42</f>
        <v>1564.762375</v>
      </c>
    </row>
    <row r="43" spans="1:14" ht="15.75" thickBot="1">
      <c r="B43" s="755" t="s">
        <v>2072</v>
      </c>
      <c r="C43" s="756"/>
      <c r="D43" s="756"/>
      <c r="E43" s="756"/>
      <c r="F43" s="756"/>
      <c r="G43" s="756"/>
      <c r="H43" s="756"/>
      <c r="I43" s="756"/>
      <c r="J43" s="756"/>
      <c r="K43" s="756"/>
      <c r="L43" s="756"/>
      <c r="M43" s="757"/>
      <c r="N43" s="345">
        <f>SUM(N36:N42)</f>
        <v>236847.28040853515</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46" t="s">
        <v>1295</v>
      </c>
      <c r="B48" s="43" t="str">
        <f>VLOOKUP(A48,MATERIALES!A4:D373,3,FALSE)</f>
        <v>Costal de fibra o fique</v>
      </c>
      <c r="C48" s="237"/>
      <c r="D48" s="237"/>
      <c r="E48" s="237"/>
      <c r="F48" s="237"/>
      <c r="G48" s="237"/>
      <c r="H48" s="237"/>
      <c r="I48" s="224"/>
      <c r="J48" s="201" t="str">
        <f>VLOOKUP(A48,MATERIALES!A4:D385,2,FALSE)</f>
        <v>u</v>
      </c>
      <c r="K48" s="403">
        <v>10</v>
      </c>
      <c r="L48" s="223"/>
      <c r="M48" s="239">
        <f>VLOOKUP(A48,MATERIALES!A5:D373,4,FALSE)</f>
        <v>1328.7395374245107</v>
      </c>
      <c r="N48" s="228">
        <f>K48*M48</f>
        <v>13287.395374245107</v>
      </c>
    </row>
    <row r="49" spans="1:14">
      <c r="A49" s="145" t="s">
        <v>1591</v>
      </c>
      <c r="B49" s="43" t="str">
        <f>VLOOKUP(A49,MATERIALES!A5:D373,3,FALSE)</f>
        <v>Nutrientes (para remoción de especies vegetales) (dap, triple 15 o similar) (ítem 201.9)</v>
      </c>
      <c r="C49" s="237"/>
      <c r="D49" s="237"/>
      <c r="E49" s="237"/>
      <c r="F49" s="237"/>
      <c r="G49" s="237"/>
      <c r="H49" s="237"/>
      <c r="I49" s="224"/>
      <c r="J49" s="201" t="str">
        <f>VLOOKUP(A49,MATERIALES!A5:D386,2,FALSE)</f>
        <v>kg</v>
      </c>
      <c r="K49" s="403">
        <v>1</v>
      </c>
      <c r="L49" s="223"/>
      <c r="M49" s="239">
        <f>VLOOKUP(A49,MATERIALES!A6:D373,4,FALSE)</f>
        <v>5133.2000662555274</v>
      </c>
      <c r="N49" s="228">
        <f>K49*M49</f>
        <v>5133.2000662555274</v>
      </c>
    </row>
    <row r="50" spans="1:14">
      <c r="A50" s="146" t="s">
        <v>1252</v>
      </c>
      <c r="B50" s="43" t="str">
        <f>VLOOKUP(A50,MATERIALES!A6:D373,3,FALSE)</f>
        <v>Cicatrizante (para remoción de especies vegetales)</v>
      </c>
      <c r="C50" s="237"/>
      <c r="D50" s="237"/>
      <c r="E50" s="237"/>
      <c r="F50" s="237"/>
      <c r="G50" s="237"/>
      <c r="H50" s="237"/>
      <c r="I50" s="224"/>
      <c r="J50" s="201" t="str">
        <f>VLOOKUP(A50,MATERIALES!A6:D387,2,FALSE)</f>
        <v>kg</v>
      </c>
      <c r="K50" s="403">
        <v>1</v>
      </c>
      <c r="L50" s="223"/>
      <c r="M50" s="239">
        <f>VLOOKUP(A50,MATERIALES!A6:D373,4,FALSE)</f>
        <v>21741.964561794346</v>
      </c>
      <c r="N50" s="228">
        <f>K50*M50</f>
        <v>21741.964561794346</v>
      </c>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40162.56000229498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s="142"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251">
        <v>8</v>
      </c>
      <c r="N70" s="346">
        <f>K70/M70</f>
        <v>31295.247499999998</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31295.247499999998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308305.0879108301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61661.017582166023</v>
      </c>
      <c r="M83" s="791"/>
      <c r="N83" s="51"/>
    </row>
    <row r="84" spans="1:14">
      <c r="B84" s="89" t="s">
        <v>2090</v>
      </c>
      <c r="C84" s="90"/>
      <c r="D84" s="90"/>
      <c r="E84" s="90"/>
      <c r="F84" s="90"/>
      <c r="G84" s="90"/>
      <c r="H84" s="90"/>
      <c r="I84" s="87"/>
      <c r="J84" s="88"/>
      <c r="K84" s="260">
        <v>0.05</v>
      </c>
      <c r="L84" s="790">
        <f>N78*K84</f>
        <v>15415.254395541506</v>
      </c>
      <c r="M84" s="791"/>
      <c r="N84" s="51"/>
    </row>
    <row r="85" spans="1:14" ht="15.75" thickBot="1">
      <c r="B85" s="91" t="s">
        <v>2091</v>
      </c>
      <c r="C85" s="92"/>
      <c r="D85" s="92"/>
      <c r="E85" s="92"/>
      <c r="F85" s="92"/>
      <c r="G85" s="92"/>
      <c r="H85" s="92"/>
      <c r="I85" s="93"/>
      <c r="J85" s="94"/>
      <c r="K85" s="261">
        <v>0.05</v>
      </c>
      <c r="L85" s="792">
        <f>N78*K85</f>
        <v>15415.254395541506</v>
      </c>
      <c r="M85" s="793"/>
      <c r="N85" s="51"/>
    </row>
    <row r="86" spans="1:14" ht="15.75" thickBot="1">
      <c r="B86" s="755" t="s">
        <v>2072</v>
      </c>
      <c r="C86" s="756"/>
      <c r="D86" s="756"/>
      <c r="E86" s="756"/>
      <c r="F86" s="756"/>
      <c r="G86" s="756"/>
      <c r="H86" s="756"/>
      <c r="I86" s="756"/>
      <c r="J86" s="756"/>
      <c r="K86" s="756"/>
      <c r="L86" s="756"/>
      <c r="M86" s="757"/>
      <c r="N86" s="52">
        <f>L83+L84+L85</f>
        <v>92491.526373249028</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400796.61428407911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2102</v>
      </c>
      <c r="C118" s="55"/>
      <c r="D118" s="55"/>
      <c r="E118" s="12"/>
      <c r="F118" s="12"/>
      <c r="G118" s="12"/>
      <c r="H118" s="12"/>
      <c r="I118" s="12"/>
      <c r="J118" s="821"/>
      <c r="K118" s="821"/>
      <c r="L118" s="821"/>
      <c r="M118" s="821"/>
      <c r="N118" s="822"/>
    </row>
    <row r="119" spans="2:14" ht="15.75" customHeight="1"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72</v>
      </c>
      <c r="C31" s="81" t="s">
        <v>73</v>
      </c>
      <c r="D31" s="82"/>
      <c r="E31" s="82"/>
      <c r="F31" s="82"/>
      <c r="G31" s="82"/>
      <c r="H31" s="82"/>
      <c r="I31" s="82"/>
      <c r="J31" s="83"/>
      <c r="K31" s="264"/>
      <c r="L31" s="262" t="s">
        <v>2065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923</v>
      </c>
      <c r="B36" s="804" t="str">
        <f>VLOOKUP(A36,EQUIPOS!A6:D154,3,FALSE)</f>
        <v>Grúa (capacidad 15 ton)</v>
      </c>
      <c r="C36" s="805"/>
      <c r="D36" s="805"/>
      <c r="E36" s="805"/>
      <c r="F36" s="805"/>
      <c r="G36" s="805"/>
      <c r="H36" s="806"/>
      <c r="I36" s="223"/>
      <c r="J36" s="224"/>
      <c r="K36" s="225">
        <f>VLOOKUP(A36,EQUIPOS!A6:D163,4,FALSE)</f>
        <v>162103.55089751523</v>
      </c>
      <c r="L36" s="226"/>
      <c r="M36" s="227">
        <v>0.9375</v>
      </c>
      <c r="N36" s="228">
        <f>K36/M36</f>
        <v>172910.45429068292</v>
      </c>
    </row>
    <row r="37" spans="1:14">
      <c r="A37" s="108" t="s">
        <v>1077</v>
      </c>
      <c r="B37" s="804" t="str">
        <f>VLOOKUP(A37,EQUIPOS!A7:D154,3,FALSE)</f>
        <v>Volqueta 6 m3</v>
      </c>
      <c r="C37" s="805"/>
      <c r="D37" s="805"/>
      <c r="E37" s="805"/>
      <c r="F37" s="805"/>
      <c r="G37" s="805"/>
      <c r="H37" s="806"/>
      <c r="I37" s="223"/>
      <c r="J37" s="224"/>
      <c r="K37" s="225">
        <f>VLOOKUP(A37,EQUIPOS!A7:D164,4,FALSE)</f>
        <v>73178.967136019943</v>
      </c>
      <c r="L37" s="226"/>
      <c r="M37" s="227">
        <v>0.9375</v>
      </c>
      <c r="N37" s="228">
        <f>K37/M37</f>
        <v>78057.564945087943</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0.05</v>
      </c>
      <c r="M42" s="817"/>
      <c r="N42" s="105">
        <f>N76*L42</f>
        <v>1669.0798666666667</v>
      </c>
    </row>
    <row r="43" spans="1:14" ht="15.75" thickBot="1">
      <c r="B43" s="755" t="s">
        <v>2072</v>
      </c>
      <c r="C43" s="756"/>
      <c r="D43" s="756"/>
      <c r="E43" s="756"/>
      <c r="F43" s="756"/>
      <c r="G43" s="756"/>
      <c r="H43" s="756"/>
      <c r="I43" s="756"/>
      <c r="J43" s="756"/>
      <c r="K43" s="756"/>
      <c r="L43" s="756"/>
      <c r="M43" s="757"/>
      <c r="N43" s="345">
        <f>SUM(N36:N42)</f>
        <v>252637.09910243753</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1295</v>
      </c>
      <c r="B48" s="43" t="str">
        <f>VLOOKUP(A48,MATERIALES!A4:D373,3,FALSE)</f>
        <v>Costal de fibra o fique</v>
      </c>
      <c r="C48" s="237"/>
      <c r="D48" s="237"/>
      <c r="E48" s="237"/>
      <c r="F48" s="237"/>
      <c r="G48" s="237"/>
      <c r="H48" s="237"/>
      <c r="I48" s="224"/>
      <c r="J48" s="201" t="str">
        <f>VLOOKUP(A48,MATERIALES!A4:D385,2,FALSE)</f>
        <v>u</v>
      </c>
      <c r="K48" s="238">
        <v>10</v>
      </c>
      <c r="L48" s="223"/>
      <c r="M48" s="239">
        <f>VLOOKUP(A48,MATERIALES!A5:D373,4,FALSE)</f>
        <v>1328.7395374245107</v>
      </c>
      <c r="N48" s="228">
        <f>K48*M48</f>
        <v>13287.395374245107</v>
      </c>
    </row>
    <row r="49" spans="1:14">
      <c r="A49" t="s">
        <v>1252</v>
      </c>
      <c r="B49" s="43" t="str">
        <f>VLOOKUP(A49,MATERIALES!A5:D373,3,FALSE)</f>
        <v>Cicatrizante (para remoción de especies vegetales)</v>
      </c>
      <c r="C49" s="237"/>
      <c r="D49" s="237"/>
      <c r="E49" s="237"/>
      <c r="F49" s="237"/>
      <c r="G49" s="237"/>
      <c r="H49" s="237"/>
      <c r="I49" s="224"/>
      <c r="J49" s="201" t="str">
        <f>VLOOKUP(A49,MATERIALES!A5:D386,2,FALSE)</f>
        <v>kg</v>
      </c>
      <c r="K49" s="238">
        <v>1</v>
      </c>
      <c r="L49" s="223"/>
      <c r="M49" s="239">
        <f>VLOOKUP(A49,MATERIALES!A6:D373,4,FALSE)</f>
        <v>21741.964561794346</v>
      </c>
      <c r="N49" s="228">
        <f>K49*M49</f>
        <v>21741.964561794346</v>
      </c>
    </row>
    <row r="50" spans="1:14">
      <c r="A50" s="108" t="s">
        <v>1591</v>
      </c>
      <c r="B50" s="43" t="str">
        <f>VLOOKUP(A50,MATERIALES!A6:D373,3,FALSE)</f>
        <v>Nutrientes (para remoción de especies vegetales) (dap, triple 15 o similar) (ítem 201.9)</v>
      </c>
      <c r="C50" s="237"/>
      <c r="D50" s="237"/>
      <c r="E50" s="237"/>
      <c r="F50" s="237"/>
      <c r="G50" s="237"/>
      <c r="H50" s="237"/>
      <c r="I50" s="224"/>
      <c r="J50" s="201" t="str">
        <f>VLOOKUP(A50,MATERIALES!A6:D387,2,FALSE)</f>
        <v>kg</v>
      </c>
      <c r="K50" s="238">
        <v>1</v>
      </c>
      <c r="L50" s="223"/>
      <c r="M50" s="239">
        <f>VLOOKUP(A50,MATERIALES!A6:D373,4,FALSE)</f>
        <v>5133.2000662555274</v>
      </c>
      <c r="N50" s="228">
        <f>K50*M50</f>
        <v>5133.2000662555274</v>
      </c>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40162.56000229498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s="142"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349">
        <v>7.5</v>
      </c>
      <c r="N70" s="346">
        <f>K70/M70</f>
        <v>33381.597333333331</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844" t="s">
        <v>2072</v>
      </c>
      <c r="C76" s="798"/>
      <c r="D76" s="798"/>
      <c r="E76" s="798"/>
      <c r="F76" s="798"/>
      <c r="G76" s="798"/>
      <c r="H76" s="798"/>
      <c r="I76" s="798"/>
      <c r="J76" s="798"/>
      <c r="K76" s="798"/>
      <c r="L76" s="798"/>
      <c r="M76" s="799"/>
      <c r="N76" s="402">
        <f>SUM(N70:N75)</f>
        <v>33381.597333333331</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326181.25643806584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65236.251287613173</v>
      </c>
      <c r="M83" s="791"/>
      <c r="N83" s="51"/>
    </row>
    <row r="84" spans="1:14">
      <c r="B84" s="89" t="s">
        <v>2090</v>
      </c>
      <c r="C84" s="90"/>
      <c r="D84" s="90"/>
      <c r="E84" s="90"/>
      <c r="F84" s="90"/>
      <c r="G84" s="90"/>
      <c r="H84" s="90"/>
      <c r="I84" s="87"/>
      <c r="J84" s="88"/>
      <c r="K84" s="260">
        <v>0.05</v>
      </c>
      <c r="L84" s="790">
        <f>N78*K84</f>
        <v>16309.062821903293</v>
      </c>
      <c r="M84" s="791"/>
      <c r="N84" s="51"/>
    </row>
    <row r="85" spans="1:14" ht="15.75" thickBot="1">
      <c r="B85" s="91" t="s">
        <v>2091</v>
      </c>
      <c r="C85" s="92"/>
      <c r="D85" s="92"/>
      <c r="E85" s="92"/>
      <c r="F85" s="92"/>
      <c r="G85" s="92"/>
      <c r="H85" s="92"/>
      <c r="I85" s="93"/>
      <c r="J85" s="94"/>
      <c r="K85" s="261">
        <v>0.05</v>
      </c>
      <c r="L85" s="792">
        <f>N78*K85</f>
        <v>16309.062821903293</v>
      </c>
      <c r="M85" s="793"/>
      <c r="N85" s="51"/>
    </row>
    <row r="86" spans="1:14" ht="15.75" thickBot="1">
      <c r="B86" s="755" t="s">
        <v>2072</v>
      </c>
      <c r="C86" s="756"/>
      <c r="D86" s="756"/>
      <c r="E86" s="756"/>
      <c r="F86" s="756"/>
      <c r="G86" s="756"/>
      <c r="H86" s="756"/>
      <c r="I86" s="756"/>
      <c r="J86" s="756"/>
      <c r="K86" s="756"/>
      <c r="L86" s="756"/>
      <c r="M86" s="757"/>
      <c r="N86" s="52">
        <f>L83+L84+L85</f>
        <v>97854.376931419756</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424035.63336948561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1.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2102</v>
      </c>
      <c r="C118" s="55"/>
      <c r="D118" s="55"/>
      <c r="E118" s="12"/>
      <c r="F118" s="12"/>
      <c r="G118" s="12"/>
      <c r="H118" s="12"/>
      <c r="I118" s="12"/>
      <c r="J118" s="821"/>
      <c r="K118" s="821"/>
      <c r="L118" s="821"/>
      <c r="M118" s="821"/>
      <c r="N118" s="822"/>
    </row>
    <row r="119" spans="2:14" ht="15.75" customHeight="1"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74</v>
      </c>
      <c r="C31" s="81" t="s">
        <v>75</v>
      </c>
      <c r="D31" s="82"/>
      <c r="E31" s="82"/>
      <c r="F31" s="82"/>
      <c r="G31" s="82"/>
      <c r="H31" s="82"/>
      <c r="I31" s="82"/>
      <c r="J31" s="83"/>
      <c r="K31" s="264"/>
      <c r="L31" s="262" t="s">
        <v>2065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923</v>
      </c>
      <c r="B36" s="804" t="str">
        <f>VLOOKUP(A36,EQUIPOS!A6:D154,3,FALSE)</f>
        <v>Grúa (capacidad 15 ton)</v>
      </c>
      <c r="C36" s="805"/>
      <c r="D36" s="805"/>
      <c r="E36" s="805"/>
      <c r="F36" s="805"/>
      <c r="G36" s="805"/>
      <c r="H36" s="806"/>
      <c r="I36" s="223"/>
      <c r="J36" s="224"/>
      <c r="K36" s="225">
        <f>VLOOKUP(A36,EQUIPOS!A6:D163,4,FALSE)</f>
        <v>162103.55089751523</v>
      </c>
      <c r="L36" s="226"/>
      <c r="M36" s="227">
        <v>1.5</v>
      </c>
      <c r="N36" s="228">
        <f>K36/M36</f>
        <v>108069.03393167682</v>
      </c>
    </row>
    <row r="37" spans="1:14">
      <c r="A37" s="108"/>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0.05</v>
      </c>
      <c r="M42" s="817"/>
      <c r="N42" s="105">
        <f>N76*L42</f>
        <v>1043.1749166666666</v>
      </c>
    </row>
    <row r="43" spans="1:14" ht="15.75" thickBot="1">
      <c r="B43" s="755" t="s">
        <v>2072</v>
      </c>
      <c r="C43" s="756"/>
      <c r="D43" s="756"/>
      <c r="E43" s="756"/>
      <c r="F43" s="756"/>
      <c r="G43" s="756"/>
      <c r="H43" s="756"/>
      <c r="I43" s="756"/>
      <c r="J43" s="756"/>
      <c r="K43" s="756"/>
      <c r="L43" s="756"/>
      <c r="M43" s="757"/>
      <c r="N43" s="345">
        <f>SUM(N36:N42)</f>
        <v>109112.20884834349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1295</v>
      </c>
      <c r="B48" s="43" t="str">
        <f>VLOOKUP(A48,MATERIALES!A4:D373,3,FALSE)</f>
        <v>Costal de fibra o fique</v>
      </c>
      <c r="C48" s="237"/>
      <c r="D48" s="237"/>
      <c r="E48" s="237"/>
      <c r="F48" s="237"/>
      <c r="G48" s="237"/>
      <c r="H48" s="237"/>
      <c r="I48" s="224"/>
      <c r="J48" s="201" t="str">
        <f>VLOOKUP(A48,MATERIALES!A4:D385,2,FALSE)</f>
        <v>u</v>
      </c>
      <c r="K48" s="238">
        <v>10</v>
      </c>
      <c r="L48" s="223"/>
      <c r="M48" s="239">
        <f>VLOOKUP(A48,MATERIALES!A5:D373,4,FALSE)</f>
        <v>1328.7395374245107</v>
      </c>
      <c r="N48" s="228">
        <f>K48*M48</f>
        <v>13287.395374245107</v>
      </c>
    </row>
    <row r="49" spans="1:14">
      <c r="A49" t="s">
        <v>1252</v>
      </c>
      <c r="B49" s="43" t="str">
        <f>VLOOKUP(A49,MATERIALES!A5:D373,3,FALSE)</f>
        <v>Cicatrizante (para remoción de especies vegetales)</v>
      </c>
      <c r="C49" s="237"/>
      <c r="D49" s="237"/>
      <c r="E49" s="237"/>
      <c r="F49" s="237"/>
      <c r="G49" s="237"/>
      <c r="H49" s="237"/>
      <c r="I49" s="224"/>
      <c r="J49" s="201" t="str">
        <f>VLOOKUP(A49,MATERIALES!A5:D386,2,FALSE)</f>
        <v>kg</v>
      </c>
      <c r="K49" s="238">
        <v>1</v>
      </c>
      <c r="L49" s="223"/>
      <c r="M49" s="239">
        <f>VLOOKUP(A49,MATERIALES!A6:D373,4,FALSE)</f>
        <v>21741.964561794346</v>
      </c>
      <c r="N49" s="228">
        <f>K49*M49</f>
        <v>21741.964561794346</v>
      </c>
    </row>
    <row r="50" spans="1:14">
      <c r="A50" s="108" t="s">
        <v>1591</v>
      </c>
      <c r="B50" s="43" t="str">
        <f>VLOOKUP(A50,MATERIALES!A6:D373,3,FALSE)</f>
        <v>Nutrientes (para remoción de especies vegetales) (dap, triple 15 o similar) (ítem 201.9)</v>
      </c>
      <c r="C50" s="237"/>
      <c r="D50" s="237"/>
      <c r="E50" s="237"/>
      <c r="F50" s="237"/>
      <c r="G50" s="237"/>
      <c r="H50" s="237"/>
      <c r="I50" s="224"/>
      <c r="J50" s="201" t="str">
        <f>VLOOKUP(A50,MATERIALES!A6:D387,2,FALSE)</f>
        <v>kg</v>
      </c>
      <c r="K50" s="238">
        <v>1</v>
      </c>
      <c r="L50" s="223"/>
      <c r="M50" s="239">
        <f>VLOOKUP(A50,MATERIALES!A6:D373,4,FALSE)</f>
        <v>5133.2000662555274</v>
      </c>
      <c r="N50" s="228">
        <f>K50*M50</f>
        <v>5133.2000662555274</v>
      </c>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40162.56000229498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251">
        <v>12</v>
      </c>
      <c r="N70" s="346">
        <f>K70/M70</f>
        <v>20863.498333333333</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844" t="s">
        <v>2072</v>
      </c>
      <c r="C76" s="798"/>
      <c r="D76" s="798"/>
      <c r="E76" s="798"/>
      <c r="F76" s="798"/>
      <c r="G76" s="798"/>
      <c r="H76" s="798"/>
      <c r="I76" s="798"/>
      <c r="J76" s="798"/>
      <c r="K76" s="798"/>
      <c r="L76" s="798"/>
      <c r="M76" s="799"/>
      <c r="N76" s="402">
        <f>SUM(N70:N75)</f>
        <v>20863.498333333333</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170138.2671839718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34027.65343679436</v>
      </c>
      <c r="M83" s="791"/>
      <c r="N83" s="51"/>
    </row>
    <row r="84" spans="1:14">
      <c r="B84" s="89" t="s">
        <v>2090</v>
      </c>
      <c r="C84" s="90"/>
      <c r="D84" s="90"/>
      <c r="E84" s="90"/>
      <c r="F84" s="90"/>
      <c r="G84" s="90"/>
      <c r="H84" s="90"/>
      <c r="I84" s="87"/>
      <c r="J84" s="88"/>
      <c r="K84" s="260">
        <v>0.05</v>
      </c>
      <c r="L84" s="790">
        <f>N78*K84</f>
        <v>8506.9133591985901</v>
      </c>
      <c r="M84" s="791"/>
      <c r="N84" s="51"/>
    </row>
    <row r="85" spans="1:14" ht="15.75" thickBot="1">
      <c r="B85" s="91" t="s">
        <v>2091</v>
      </c>
      <c r="C85" s="92"/>
      <c r="D85" s="92"/>
      <c r="E85" s="92"/>
      <c r="F85" s="92"/>
      <c r="G85" s="92"/>
      <c r="H85" s="92"/>
      <c r="I85" s="93"/>
      <c r="J85" s="94"/>
      <c r="K85" s="261">
        <v>0.05</v>
      </c>
      <c r="L85" s="792">
        <f>N78*K85</f>
        <v>8506.9133591985901</v>
      </c>
      <c r="M85" s="793"/>
      <c r="N85" s="51"/>
    </row>
    <row r="86" spans="1:14" ht="15.75" thickBot="1">
      <c r="B86" s="755" t="s">
        <v>2072</v>
      </c>
      <c r="C86" s="756"/>
      <c r="D86" s="756"/>
      <c r="E86" s="756"/>
      <c r="F86" s="756"/>
      <c r="G86" s="756"/>
      <c r="H86" s="756"/>
      <c r="I86" s="756"/>
      <c r="J86" s="756"/>
      <c r="K86" s="756"/>
      <c r="L86" s="756"/>
      <c r="M86" s="757"/>
      <c r="N86" s="52">
        <f>L83+L84+L85</f>
        <v>51041.480155191537</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221179.74733916332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2102</v>
      </c>
      <c r="C118" s="55"/>
      <c r="D118" s="55"/>
      <c r="E118" s="12"/>
      <c r="F118" s="12"/>
      <c r="G118" s="12"/>
      <c r="H118" s="12"/>
      <c r="I118" s="12"/>
      <c r="J118" s="821"/>
      <c r="K118" s="821"/>
      <c r="L118" s="821"/>
      <c r="M118" s="821"/>
      <c r="N118" s="822"/>
    </row>
    <row r="119" spans="2:14" ht="15.75" customHeight="1"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76</v>
      </c>
      <c r="C31" s="81" t="s">
        <v>77</v>
      </c>
      <c r="D31" s="82"/>
      <c r="E31" s="82"/>
      <c r="F31" s="82"/>
      <c r="G31" s="82"/>
      <c r="H31" s="82"/>
      <c r="I31" s="82"/>
      <c r="J31" s="83"/>
      <c r="K31" s="264"/>
      <c r="L31" s="262" t="s">
        <v>2065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923</v>
      </c>
      <c r="B36" s="804" t="str">
        <f>VLOOKUP(A36,EQUIPOS!A6:D154,3,FALSE)</f>
        <v>Grúa (capacidad 15 ton)</v>
      </c>
      <c r="C36" s="805"/>
      <c r="D36" s="805"/>
      <c r="E36" s="805"/>
      <c r="F36" s="805"/>
      <c r="G36" s="805"/>
      <c r="H36" s="806"/>
      <c r="I36" s="223"/>
      <c r="J36" s="224"/>
      <c r="K36" s="225">
        <f>VLOOKUP(A36,EQUIPOS!A6:D163,4,FALSE)</f>
        <v>162103.55089751523</v>
      </c>
      <c r="L36" s="226"/>
      <c r="M36" s="227">
        <v>1.375</v>
      </c>
      <c r="N36" s="228">
        <f>K36/M36</f>
        <v>117893.49156182926</v>
      </c>
    </row>
    <row r="37" spans="1:14">
      <c r="A37" s="108" t="s">
        <v>1077</v>
      </c>
      <c r="B37" s="804" t="str">
        <f>VLOOKUP(A37,EQUIPOS!A7:D154,3,FALSE)</f>
        <v>Volqueta 6 m3</v>
      </c>
      <c r="C37" s="805"/>
      <c r="D37" s="805"/>
      <c r="E37" s="805"/>
      <c r="F37" s="805"/>
      <c r="G37" s="805"/>
      <c r="H37" s="806"/>
      <c r="I37" s="223"/>
      <c r="J37" s="224"/>
      <c r="K37" s="225">
        <f>VLOOKUP(A37,EQUIPOS!A7:D164,4,FALSE)</f>
        <v>73178.967136019943</v>
      </c>
      <c r="L37" s="226"/>
      <c r="M37" s="227">
        <v>1.375</v>
      </c>
      <c r="N37" s="228">
        <f>K37/M37</f>
        <v>53221.067008014506</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0.05</v>
      </c>
      <c r="M42" s="817"/>
      <c r="N42" s="105">
        <f>N76*L42</f>
        <v>1138.0089999999998</v>
      </c>
    </row>
    <row r="43" spans="1:14" ht="15.75" thickBot="1">
      <c r="B43" s="755" t="s">
        <v>2072</v>
      </c>
      <c r="C43" s="756"/>
      <c r="D43" s="756"/>
      <c r="E43" s="756"/>
      <c r="F43" s="756"/>
      <c r="G43" s="756"/>
      <c r="H43" s="756"/>
      <c r="I43" s="756"/>
      <c r="J43" s="756"/>
      <c r="K43" s="756"/>
      <c r="L43" s="756"/>
      <c r="M43" s="757"/>
      <c r="N43" s="345">
        <f>SUM(N36:N42)</f>
        <v>172252.56756984376</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1295</v>
      </c>
      <c r="B48" s="43" t="str">
        <f>VLOOKUP(A48,MATERIALES!A4:D373,3,FALSE)</f>
        <v>Costal de fibra o fique</v>
      </c>
      <c r="C48" s="237"/>
      <c r="D48" s="237"/>
      <c r="E48" s="237"/>
      <c r="F48" s="237"/>
      <c r="G48" s="237"/>
      <c r="H48" s="237"/>
      <c r="I48" s="224"/>
      <c r="J48" s="201" t="str">
        <f>VLOOKUP(A48,MATERIALES!A4:D385,2,FALSE)</f>
        <v>u</v>
      </c>
      <c r="K48" s="238">
        <v>10</v>
      </c>
      <c r="L48" s="223"/>
      <c r="M48" s="239">
        <f>VLOOKUP(A48,MATERIALES!A5:D373,4,FALSE)</f>
        <v>1328.7395374245107</v>
      </c>
      <c r="N48" s="228">
        <f>K48*M48</f>
        <v>13287.395374245107</v>
      </c>
    </row>
    <row r="49" spans="1:14">
      <c r="A49" t="s">
        <v>1252</v>
      </c>
      <c r="B49" s="43" t="str">
        <f>VLOOKUP(A49,MATERIALES!A5:D373,3,FALSE)</f>
        <v>Cicatrizante (para remoción de especies vegetales)</v>
      </c>
      <c r="C49" s="237"/>
      <c r="D49" s="237"/>
      <c r="E49" s="237"/>
      <c r="F49" s="237"/>
      <c r="G49" s="237"/>
      <c r="H49" s="237"/>
      <c r="I49" s="224"/>
      <c r="J49" s="201" t="str">
        <f>VLOOKUP(A49,MATERIALES!A5:D386,2,FALSE)</f>
        <v>kg</v>
      </c>
      <c r="K49" s="238">
        <v>1</v>
      </c>
      <c r="L49" s="223"/>
      <c r="M49" s="239">
        <f>VLOOKUP(A49,MATERIALES!A6:D373,4,FALSE)</f>
        <v>21741.964561794346</v>
      </c>
      <c r="N49" s="228">
        <f>K49*M49</f>
        <v>21741.964561794346</v>
      </c>
    </row>
    <row r="50" spans="1:14">
      <c r="A50" s="108" t="s">
        <v>1591</v>
      </c>
      <c r="B50" s="43" t="str">
        <f>VLOOKUP(A50,MATERIALES!A6:D373,3,FALSE)</f>
        <v>Nutrientes (para remoción de especies vegetales) (dap, triple 15 o similar) (ítem 201.9)</v>
      </c>
      <c r="C50" s="237"/>
      <c r="D50" s="237"/>
      <c r="E50" s="237"/>
      <c r="F50" s="237"/>
      <c r="G50" s="237"/>
      <c r="H50" s="237"/>
      <c r="I50" s="224"/>
      <c r="J50" s="201" t="str">
        <f>VLOOKUP(A50,MATERIALES!A6:D387,2,FALSE)</f>
        <v>kg</v>
      </c>
      <c r="K50" s="238">
        <v>1</v>
      </c>
      <c r="L50" s="223"/>
      <c r="M50" s="239">
        <f>VLOOKUP(A50,MATERIALES!A6:D373,4,FALSE)</f>
        <v>5133.2000662555274</v>
      </c>
      <c r="N50" s="228">
        <f>K50*M50</f>
        <v>5133.2000662555274</v>
      </c>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40162.56000229498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251">
        <v>11</v>
      </c>
      <c r="N70" s="346">
        <f>K70/M70</f>
        <v>22760.179999999997</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22760.179999999997</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235175.30757213873</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47035.061514427747</v>
      </c>
      <c r="M83" s="791"/>
      <c r="N83" s="51"/>
    </row>
    <row r="84" spans="1:14">
      <c r="B84" s="89" t="s">
        <v>2090</v>
      </c>
      <c r="C84" s="90"/>
      <c r="D84" s="90"/>
      <c r="E84" s="90"/>
      <c r="F84" s="90"/>
      <c r="G84" s="90"/>
      <c r="H84" s="90"/>
      <c r="I84" s="87"/>
      <c r="J84" s="88"/>
      <c r="K84" s="260">
        <v>0.05</v>
      </c>
      <c r="L84" s="790">
        <f>N78*K84</f>
        <v>11758.765378606937</v>
      </c>
      <c r="M84" s="791"/>
      <c r="N84" s="51"/>
    </row>
    <row r="85" spans="1:14" ht="15.75" thickBot="1">
      <c r="B85" s="91" t="s">
        <v>2091</v>
      </c>
      <c r="C85" s="92"/>
      <c r="D85" s="92"/>
      <c r="E85" s="92"/>
      <c r="F85" s="92"/>
      <c r="G85" s="92"/>
      <c r="H85" s="92"/>
      <c r="I85" s="93"/>
      <c r="J85" s="94"/>
      <c r="K85" s="261">
        <v>0.05</v>
      </c>
      <c r="L85" s="792">
        <f>N78*K85</f>
        <v>11758.765378606937</v>
      </c>
      <c r="M85" s="793"/>
      <c r="N85" s="51"/>
    </row>
    <row r="86" spans="1:14" ht="15.75" thickBot="1">
      <c r="B86" s="755" t="s">
        <v>2072</v>
      </c>
      <c r="C86" s="756"/>
      <c r="D86" s="756"/>
      <c r="E86" s="756"/>
      <c r="F86" s="756"/>
      <c r="G86" s="756"/>
      <c r="H86" s="756"/>
      <c r="I86" s="756"/>
      <c r="J86" s="756"/>
      <c r="K86" s="756"/>
      <c r="L86" s="756"/>
      <c r="M86" s="757"/>
      <c r="N86" s="52">
        <f>L83+L84+L85</f>
        <v>70552.592271641624</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305727.89984378032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2102</v>
      </c>
      <c r="C118" s="55"/>
      <c r="D118" s="55"/>
      <c r="E118" s="12"/>
      <c r="F118" s="12"/>
      <c r="G118" s="12"/>
      <c r="H118" s="12"/>
      <c r="I118" s="12"/>
      <c r="J118" s="821"/>
      <c r="K118" s="821"/>
      <c r="L118" s="821"/>
      <c r="M118" s="821"/>
      <c r="N118" s="822"/>
    </row>
    <row r="119" spans="2:14" ht="15.75" customHeight="1"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78</v>
      </c>
      <c r="C31" s="81" t="s">
        <v>79</v>
      </c>
      <c r="D31" s="82"/>
      <c r="E31" s="82"/>
      <c r="F31" s="82"/>
      <c r="G31" s="82"/>
      <c r="H31" s="82"/>
      <c r="I31" s="82"/>
      <c r="J31" s="83"/>
      <c r="K31" s="264"/>
      <c r="L31" s="262" t="s">
        <v>2065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923</v>
      </c>
      <c r="B36" s="804" t="str">
        <f>VLOOKUP(A36,EQUIPOS!A6:D154,3,FALSE)</f>
        <v>Grúa (capacidad 15 ton)</v>
      </c>
      <c r="C36" s="805"/>
      <c r="D36" s="805"/>
      <c r="E36" s="805"/>
      <c r="F36" s="805"/>
      <c r="G36" s="805"/>
      <c r="H36" s="806"/>
      <c r="I36" s="223"/>
      <c r="J36" s="224"/>
      <c r="K36" s="225">
        <f>VLOOKUP(A36,EQUIPOS!A6:D163,4,FALSE)</f>
        <v>162103.55089751523</v>
      </c>
      <c r="L36" s="226"/>
      <c r="M36" s="227">
        <v>1.3125</v>
      </c>
      <c r="N36" s="228">
        <f>K36/M36</f>
        <v>123507.4673504878</v>
      </c>
    </row>
    <row r="37" spans="1:14">
      <c r="A37" s="108" t="s">
        <v>1077</v>
      </c>
      <c r="B37" s="804" t="str">
        <f>VLOOKUP(A37,EQUIPOS!A7:D154,3,FALSE)</f>
        <v>Volqueta 6 m3</v>
      </c>
      <c r="C37" s="805"/>
      <c r="D37" s="805"/>
      <c r="E37" s="805"/>
      <c r="F37" s="805"/>
      <c r="G37" s="805"/>
      <c r="H37" s="806"/>
      <c r="I37" s="223"/>
      <c r="J37" s="224"/>
      <c r="K37" s="225">
        <f>VLOOKUP(A37,EQUIPOS!A7:D164,4,FALSE)</f>
        <v>73178.967136019943</v>
      </c>
      <c r="L37" s="226"/>
      <c r="M37" s="227">
        <v>1.3125</v>
      </c>
      <c r="N37" s="228">
        <f>K37/M37</f>
        <v>55755.403532205673</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0.05</v>
      </c>
      <c r="M42" s="817"/>
      <c r="N42" s="105">
        <f>N76*L42</f>
        <v>1192.1999047619047</v>
      </c>
    </row>
    <row r="43" spans="1:14" ht="15.75" thickBot="1">
      <c r="B43" s="755" t="s">
        <v>2072</v>
      </c>
      <c r="C43" s="756"/>
      <c r="D43" s="756"/>
      <c r="E43" s="756"/>
      <c r="F43" s="756"/>
      <c r="G43" s="756"/>
      <c r="H43" s="756"/>
      <c r="I43" s="756"/>
      <c r="J43" s="756"/>
      <c r="K43" s="756"/>
      <c r="L43" s="756"/>
      <c r="M43" s="757"/>
      <c r="N43" s="345">
        <f>SUM(N36:N42)</f>
        <v>180455.07078745539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1295</v>
      </c>
      <c r="B48" s="43" t="str">
        <f>VLOOKUP(A48,MATERIALES!A4:D373,3,FALSE)</f>
        <v>Costal de fibra o fique</v>
      </c>
      <c r="C48" s="237"/>
      <c r="D48" s="237"/>
      <c r="E48" s="237"/>
      <c r="F48" s="237"/>
      <c r="G48" s="237"/>
      <c r="H48" s="237"/>
      <c r="I48" s="224"/>
      <c r="J48" s="201" t="str">
        <f>VLOOKUP(A48,MATERIALES!A4:D373,2,FALSE)</f>
        <v>u</v>
      </c>
      <c r="K48" s="238">
        <v>10</v>
      </c>
      <c r="L48" s="223"/>
      <c r="M48" s="239">
        <f>VLOOKUP(A48,MATERIALES!A5:D373,4,FALSE)</f>
        <v>1328.7395374245107</v>
      </c>
      <c r="N48" s="228">
        <f>K48*M48</f>
        <v>13287.395374245107</v>
      </c>
    </row>
    <row r="49" spans="1:14">
      <c r="A49" t="s">
        <v>1252</v>
      </c>
      <c r="B49" s="43" t="str">
        <f>VLOOKUP(A49,MATERIALES!A5:D373,3,FALSE)</f>
        <v>Cicatrizante (para remoción de especies vegetales)</v>
      </c>
      <c r="C49" s="237"/>
      <c r="D49" s="237"/>
      <c r="E49" s="237"/>
      <c r="F49" s="237"/>
      <c r="G49" s="237"/>
      <c r="H49" s="237"/>
      <c r="I49" s="224"/>
      <c r="J49" s="201" t="str">
        <f>VLOOKUP(A49,MATERIALES!A5:D373,2,FALSE)</f>
        <v>kg</v>
      </c>
      <c r="K49" s="238">
        <v>1</v>
      </c>
      <c r="L49" s="223"/>
      <c r="M49" s="239">
        <f>VLOOKUP(A49,MATERIALES!A6:D373,4,FALSE)</f>
        <v>21741.964561794346</v>
      </c>
      <c r="N49" s="228">
        <f>K49*M49</f>
        <v>21741.964561794346</v>
      </c>
    </row>
    <row r="50" spans="1:14">
      <c r="A50" s="108" t="s">
        <v>1591</v>
      </c>
      <c r="B50" s="43" t="str">
        <f>VLOOKUP(A50,MATERIALES!A6:D373,3,FALSE)</f>
        <v>Nutrientes (para remoción de especies vegetales) (dap, triple 15 o similar) (ítem 201.9)</v>
      </c>
      <c r="C50" s="237"/>
      <c r="D50" s="237"/>
      <c r="E50" s="237"/>
      <c r="F50" s="237"/>
      <c r="G50" s="237"/>
      <c r="H50" s="237"/>
      <c r="I50" s="224"/>
      <c r="J50" s="201" t="str">
        <f>VLOOKUP(A50,MATERIALES!A6:D373,2,FALSE)</f>
        <v>kg</v>
      </c>
      <c r="K50" s="238">
        <v>1</v>
      </c>
      <c r="L50" s="223"/>
      <c r="M50" s="239">
        <f>VLOOKUP(A50,MATERIALES!A6:D373,4,FALSE)</f>
        <v>5133.2000662555274</v>
      </c>
      <c r="N50" s="228">
        <f>K50*M50</f>
        <v>5133.2000662555274</v>
      </c>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40162.56000229498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251">
        <v>10.5</v>
      </c>
      <c r="N70" s="346">
        <f>K70/M70</f>
        <v>23843.998095238094</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755" t="s">
        <v>2072</v>
      </c>
      <c r="C76" s="756"/>
      <c r="D76" s="756"/>
      <c r="E76" s="756"/>
      <c r="F76" s="756"/>
      <c r="G76" s="756"/>
      <c r="H76" s="756"/>
      <c r="I76" s="798"/>
      <c r="J76" s="798"/>
      <c r="K76" s="798"/>
      <c r="L76" s="798"/>
      <c r="M76" s="799"/>
      <c r="N76" s="402">
        <f>SUM(N70:N75)</f>
        <v>23843.998095238094</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244461.62888498846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48892.325776997692</v>
      </c>
      <c r="M83" s="791"/>
      <c r="N83" s="51"/>
    </row>
    <row r="84" spans="1:14">
      <c r="B84" s="89" t="s">
        <v>2090</v>
      </c>
      <c r="C84" s="90"/>
      <c r="D84" s="90"/>
      <c r="E84" s="90"/>
      <c r="F84" s="90"/>
      <c r="G84" s="90"/>
      <c r="H84" s="90"/>
      <c r="I84" s="87"/>
      <c r="J84" s="88"/>
      <c r="K84" s="260">
        <v>0.05</v>
      </c>
      <c r="L84" s="790">
        <f>N78*K84</f>
        <v>12223.081444249423</v>
      </c>
      <c r="M84" s="791"/>
      <c r="N84" s="51"/>
    </row>
    <row r="85" spans="1:14" ht="15.75" thickBot="1">
      <c r="B85" s="91" t="s">
        <v>2091</v>
      </c>
      <c r="C85" s="92"/>
      <c r="D85" s="92"/>
      <c r="E85" s="92"/>
      <c r="F85" s="92"/>
      <c r="G85" s="92"/>
      <c r="H85" s="92"/>
      <c r="I85" s="93"/>
      <c r="J85" s="94"/>
      <c r="K85" s="261">
        <v>0.05</v>
      </c>
      <c r="L85" s="792">
        <f>N78*K85</f>
        <v>12223.081444249423</v>
      </c>
      <c r="M85" s="793"/>
      <c r="N85" s="51"/>
    </row>
    <row r="86" spans="1:14" ht="15.75" thickBot="1">
      <c r="B86" s="755" t="s">
        <v>2072</v>
      </c>
      <c r="C86" s="756"/>
      <c r="D86" s="756"/>
      <c r="E86" s="756"/>
      <c r="F86" s="756"/>
      <c r="G86" s="756"/>
      <c r="H86" s="756"/>
      <c r="I86" s="756"/>
      <c r="J86" s="756"/>
      <c r="K86" s="756"/>
      <c r="L86" s="756"/>
      <c r="M86" s="757"/>
      <c r="N86" s="52">
        <f>L83+L84+L85</f>
        <v>73338.488665496538</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317800.11755048501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1.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80</v>
      </c>
      <c r="C31" s="81" t="s">
        <v>81</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1015</v>
      </c>
      <c r="B36" s="804" t="str">
        <f>VLOOKUP(A36,EQUIPOS!A6:D154,3,FALSE)</f>
        <v>Retroexcavadora sobre oruga, potencia 138 HP, balde de 1,5 m3.</v>
      </c>
      <c r="C36" s="805"/>
      <c r="D36" s="805"/>
      <c r="E36" s="805"/>
      <c r="F36" s="805"/>
      <c r="G36" s="805"/>
      <c r="H36" s="806"/>
      <c r="I36" s="223"/>
      <c r="J36" s="224"/>
      <c r="K36" s="225">
        <f>VLOOKUP(A36,EQUIPOS!A6:D163,4,FALSE)</f>
        <v>225564.6286536713</v>
      </c>
      <c r="L36" s="226"/>
      <c r="M36" s="227">
        <v>66</v>
      </c>
      <c r="N36" s="228">
        <f>K36/M36</f>
        <v>3417.6458886919895</v>
      </c>
    </row>
    <row r="37" spans="1:14">
      <c r="A37" s="108" t="s">
        <v>797</v>
      </c>
      <c r="B37" s="804" t="str">
        <f>VLOOKUP(A37,EQUIPOS!A7:D154,3,FALSE)</f>
        <v xml:space="preserve">Buldozer, Potencia al volante de 140 HP, motor de 2200 RPM, longitud de hoja 4,80m. </v>
      </c>
      <c r="C37" s="805"/>
      <c r="D37" s="805"/>
      <c r="E37" s="805"/>
      <c r="F37" s="805"/>
      <c r="G37" s="805"/>
      <c r="H37" s="806"/>
      <c r="I37" s="223"/>
      <c r="J37" s="224"/>
      <c r="K37" s="225">
        <f>VLOOKUP(A37,EQUIPOS!A7:D164,4,FALSE)</f>
        <v>233669.80619854707</v>
      </c>
      <c r="L37" s="226"/>
      <c r="M37" s="227">
        <v>100</v>
      </c>
      <c r="N37" s="228">
        <f>K37/M37</f>
        <v>2336.6980619854708</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0.01</v>
      </c>
      <c r="M42" s="817"/>
      <c r="N42" s="105">
        <f>N76*L42</f>
        <v>1.1854260416666667</v>
      </c>
    </row>
    <row r="43" spans="1:14" ht="15.75" thickBot="1">
      <c r="B43" s="755" t="s">
        <v>2072</v>
      </c>
      <c r="C43" s="756"/>
      <c r="D43" s="756"/>
      <c r="E43" s="756"/>
      <c r="F43" s="756"/>
      <c r="G43" s="756"/>
      <c r="H43" s="756"/>
      <c r="I43" s="756"/>
      <c r="J43" s="756"/>
      <c r="K43" s="756"/>
      <c r="L43" s="756"/>
      <c r="M43" s="757"/>
      <c r="N43" s="345">
        <f>SUM(N36:N42)</f>
        <v>5755.529376719127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1308</v>
      </c>
      <c r="B48" s="43" t="str">
        <f>VLOOKUP(A48,MATERIALES!A4:D373,3,FALSE)</f>
        <v>Derechos de explotación y/o disposición de materiales</v>
      </c>
      <c r="C48" s="237"/>
      <c r="D48" s="237"/>
      <c r="E48" s="237"/>
      <c r="F48" s="237"/>
      <c r="G48" s="237"/>
      <c r="H48" s="237"/>
      <c r="I48" s="224"/>
      <c r="J48" s="201" t="str">
        <f>VLOOKUP(A48,MATERIALES!A4:D373,2,FALSE)</f>
        <v>m3</v>
      </c>
      <c r="K48" s="238">
        <v>1</v>
      </c>
      <c r="L48" s="223"/>
      <c r="M48" s="239">
        <f>VLOOKUP(A48,MATERIALES!A5:D373,4,FALSE)</f>
        <v>7871.3132146191529</v>
      </c>
      <c r="N48" s="228">
        <f>K48*M48</f>
        <v>7871.3132146191529</v>
      </c>
    </row>
    <row r="49" spans="1:14">
      <c r="B49" s="43"/>
      <c r="C49" s="237"/>
      <c r="D49" s="237"/>
      <c r="E49" s="237"/>
      <c r="F49" s="237"/>
      <c r="G49" s="237"/>
      <c r="H49" s="237"/>
      <c r="I49" s="224"/>
      <c r="J49" s="201"/>
      <c r="K49" s="238"/>
      <c r="L49" s="223"/>
      <c r="M49" s="239"/>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7871.3132146191529</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769</v>
      </c>
      <c r="B70" s="49" t="str">
        <f>VLOOKUP(A70,'MANO DE OBRA'!A8:D68,3,FALSE)</f>
        <v xml:space="preserve">Obrero </v>
      </c>
      <c r="C70" s="47"/>
      <c r="D70" s="47"/>
      <c r="E70" s="47"/>
      <c r="F70" s="47"/>
      <c r="G70" s="47"/>
      <c r="H70" s="47"/>
      <c r="I70" s="248">
        <f>K70/J70*100</f>
        <v>33832.699999999997</v>
      </c>
      <c r="J70" s="249">
        <v>185</v>
      </c>
      <c r="K70" s="250">
        <f>VLOOKUP(A70,'MANO DE OBRA'!A8:D99,4,FALSE)</f>
        <v>62590.494999999995</v>
      </c>
      <c r="L70" s="50"/>
      <c r="M70" s="251">
        <v>528</v>
      </c>
      <c r="N70" s="346">
        <f>K70/M70</f>
        <v>118.54260416666666</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118.54260416666666</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13745.385195504947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2749.0770391009896</v>
      </c>
      <c r="M83" s="791"/>
      <c r="N83" s="51"/>
    </row>
    <row r="84" spans="1:14">
      <c r="B84" s="89" t="s">
        <v>2090</v>
      </c>
      <c r="C84" s="90"/>
      <c r="D84" s="90"/>
      <c r="E84" s="90"/>
      <c r="F84" s="90"/>
      <c r="G84" s="90"/>
      <c r="H84" s="90"/>
      <c r="I84" s="87"/>
      <c r="J84" s="88"/>
      <c r="K84" s="260">
        <v>0.05</v>
      </c>
      <c r="L84" s="790">
        <f>N78*K84</f>
        <v>687.26925977524741</v>
      </c>
      <c r="M84" s="791"/>
      <c r="N84" s="51"/>
    </row>
    <row r="85" spans="1:14" ht="15.75" thickBot="1">
      <c r="B85" s="91" t="s">
        <v>2091</v>
      </c>
      <c r="C85" s="92"/>
      <c r="D85" s="92"/>
      <c r="E85" s="92"/>
      <c r="F85" s="92"/>
      <c r="G85" s="92"/>
      <c r="H85" s="92"/>
      <c r="I85" s="93"/>
      <c r="J85" s="94"/>
      <c r="K85" s="261">
        <v>0.05</v>
      </c>
      <c r="L85" s="792">
        <f>N78*K85</f>
        <v>687.26925977524741</v>
      </c>
      <c r="M85" s="793"/>
      <c r="N85" s="51"/>
    </row>
    <row r="86" spans="1:14" ht="15.75" thickBot="1">
      <c r="B86" s="755" t="s">
        <v>2072</v>
      </c>
      <c r="C86" s="756"/>
      <c r="D86" s="756"/>
      <c r="E86" s="756"/>
      <c r="F86" s="756"/>
      <c r="G86" s="756"/>
      <c r="H86" s="756"/>
      <c r="I86" s="756"/>
      <c r="J86" s="756"/>
      <c r="K86" s="756"/>
      <c r="L86" s="756"/>
      <c r="M86" s="757"/>
      <c r="N86" s="52">
        <f>L83+L84+L85</f>
        <v>4123.6155586514842</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17869.00075415643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1.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82</v>
      </c>
      <c r="C31" s="81" t="s">
        <v>83</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1015</v>
      </c>
      <c r="B36" s="804" t="str">
        <f>VLOOKUP(A36,EQUIPOS!A6:D154,3,FALSE)</f>
        <v>Retroexcavadora sobre oruga, potencia 138 HP, balde de 1,5 m3.</v>
      </c>
      <c r="C36" s="805"/>
      <c r="D36" s="805"/>
      <c r="E36" s="805"/>
      <c r="F36" s="805"/>
      <c r="G36" s="805"/>
      <c r="H36" s="806"/>
      <c r="I36" s="223"/>
      <c r="J36" s="224"/>
      <c r="K36" s="225">
        <f>VLOOKUP(A36,EQUIPOS!A6:D163,4,FALSE)</f>
        <v>225564.6286536713</v>
      </c>
      <c r="L36" s="226"/>
      <c r="M36" s="227">
        <v>66</v>
      </c>
      <c r="N36" s="228">
        <f>K36/M36</f>
        <v>3417.6458886919895</v>
      </c>
    </row>
    <row r="37" spans="1:14">
      <c r="A37" s="108"/>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0.01</v>
      </c>
      <c r="M42" s="817"/>
      <c r="N42" s="105">
        <f>N76*L42</f>
        <v>1.1854260416666667</v>
      </c>
    </row>
    <row r="43" spans="1:14" ht="15.75" thickBot="1">
      <c r="B43" s="755" t="s">
        <v>2072</v>
      </c>
      <c r="C43" s="756"/>
      <c r="D43" s="756"/>
      <c r="E43" s="756"/>
      <c r="F43" s="756"/>
      <c r="G43" s="756"/>
      <c r="H43" s="756"/>
      <c r="I43" s="756"/>
      <c r="J43" s="756"/>
      <c r="K43" s="756"/>
      <c r="L43" s="756"/>
      <c r="M43" s="757"/>
      <c r="N43" s="345">
        <f>SUM(N36:N42)</f>
        <v>3418.8313147336562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28"/>
    </row>
    <row r="49" spans="1:14">
      <c r="B49" s="43"/>
      <c r="C49" s="237"/>
      <c r="D49" s="237"/>
      <c r="E49" s="237"/>
      <c r="F49" s="237"/>
      <c r="G49" s="237"/>
      <c r="H49" s="237"/>
      <c r="I49" s="224"/>
      <c r="J49" s="201"/>
      <c r="K49" s="238"/>
      <c r="L49" s="223"/>
      <c r="M49" s="239"/>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769</v>
      </c>
      <c r="B70" s="49" t="str">
        <f>VLOOKUP(A70,'MANO DE OBRA'!A8:D68,3,FALSE)</f>
        <v xml:space="preserve">Obrero </v>
      </c>
      <c r="C70" s="47"/>
      <c r="D70" s="47"/>
      <c r="E70" s="47"/>
      <c r="F70" s="47"/>
      <c r="G70" s="47"/>
      <c r="H70" s="47"/>
      <c r="I70" s="248">
        <f>K70/J70*100</f>
        <v>33832.699999999997</v>
      </c>
      <c r="J70" s="249">
        <v>185</v>
      </c>
      <c r="K70" s="250">
        <f>VLOOKUP(A70,'MANO DE OBRA'!A8:D99,4,FALSE)</f>
        <v>62590.494999999995</v>
      </c>
      <c r="L70" s="50"/>
      <c r="M70" s="251">
        <v>528</v>
      </c>
      <c r="N70" s="346">
        <f>K70/M70</f>
        <v>118.54260416666666</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118.54260416666666</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3537.3739189003227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707.47478378006463</v>
      </c>
      <c r="M83" s="791"/>
      <c r="N83" s="51"/>
    </row>
    <row r="84" spans="1:14">
      <c r="B84" s="89" t="s">
        <v>2090</v>
      </c>
      <c r="C84" s="90"/>
      <c r="D84" s="90"/>
      <c r="E84" s="90"/>
      <c r="F84" s="90"/>
      <c r="G84" s="90"/>
      <c r="H84" s="90"/>
      <c r="I84" s="87"/>
      <c r="J84" s="88"/>
      <c r="K84" s="260">
        <v>0.05</v>
      </c>
      <c r="L84" s="790">
        <f>N78*K84</f>
        <v>176.86869594501616</v>
      </c>
      <c r="M84" s="791"/>
      <c r="N84" s="51"/>
    </row>
    <row r="85" spans="1:14" ht="15.75" thickBot="1">
      <c r="B85" s="91" t="s">
        <v>2091</v>
      </c>
      <c r="C85" s="92"/>
      <c r="D85" s="92"/>
      <c r="E85" s="92"/>
      <c r="F85" s="92"/>
      <c r="G85" s="92"/>
      <c r="H85" s="92"/>
      <c r="I85" s="93"/>
      <c r="J85" s="94"/>
      <c r="K85" s="261">
        <v>0.05</v>
      </c>
      <c r="L85" s="792">
        <f>N78*K85</f>
        <v>176.86869594501616</v>
      </c>
      <c r="M85" s="793"/>
      <c r="N85" s="51"/>
    </row>
    <row r="86" spans="1:14" ht="15.75" thickBot="1">
      <c r="B86" s="755" t="s">
        <v>2072</v>
      </c>
      <c r="C86" s="756"/>
      <c r="D86" s="756"/>
      <c r="E86" s="756"/>
      <c r="F86" s="756"/>
      <c r="G86" s="756"/>
      <c r="H86" s="756"/>
      <c r="I86" s="756"/>
      <c r="J86" s="756"/>
      <c r="K86" s="756"/>
      <c r="L86" s="756"/>
      <c r="M86" s="757"/>
      <c r="N86" s="52">
        <f>L83+L84+L85</f>
        <v>1061.2121756700969</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4598.5860945704198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16" zoomScale="78" zoomScaleNormal="78" workbookViewId="0">
      <selection activeCell="P54" sqref="P54"/>
    </sheetView>
  </sheetViews>
  <sheetFormatPr baseColWidth="10" defaultColWidth="11.42578125"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84</v>
      </c>
      <c r="C31" s="81" t="s">
        <v>85</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847</v>
      </c>
      <c r="B36" s="804" t="str">
        <f>VLOOKUP(A36,EQUIPOS!A6:D154,3,FALSE)</f>
        <v>Compresor 120 HP, con martillo.</v>
      </c>
      <c r="C36" s="805"/>
      <c r="D36" s="805"/>
      <c r="E36" s="805"/>
      <c r="F36" s="805"/>
      <c r="G36" s="805"/>
      <c r="H36" s="806"/>
      <c r="I36" s="223"/>
      <c r="J36" s="224"/>
      <c r="K36" s="225">
        <f>VLOOKUP(A36,EQUIPOS!A6:D163,4,FALSE)</f>
        <v>93467.922479418819</v>
      </c>
      <c r="L36" s="226"/>
      <c r="M36" s="227">
        <v>66</v>
      </c>
      <c r="N36" s="228">
        <f>K36/M36</f>
        <v>1416.1806436275579</v>
      </c>
    </row>
    <row r="37" spans="1:14">
      <c r="A37" s="108" t="s">
        <v>797</v>
      </c>
      <c r="B37" s="804" t="str">
        <f>VLOOKUP(A37,EQUIPOS!A7:D154,3,FALSE)</f>
        <v xml:space="preserve">Buldozer, Potencia al volante de 140 HP, motor de 2200 RPM, longitud de hoja 4,80m. </v>
      </c>
      <c r="C37" s="805"/>
      <c r="D37" s="805"/>
      <c r="E37" s="805"/>
      <c r="F37" s="805"/>
      <c r="G37" s="805"/>
      <c r="H37" s="806"/>
      <c r="I37" s="223"/>
      <c r="J37" s="224"/>
      <c r="K37" s="225">
        <f>VLOOKUP(A37,EQUIPOS!A7:D164,4,FALSE)</f>
        <v>233669.80619854707</v>
      </c>
      <c r="L37" s="226"/>
      <c r="M37" s="227">
        <v>100</v>
      </c>
      <c r="N37" s="228">
        <f>K37/M37</f>
        <v>2336.6980619854708</v>
      </c>
    </row>
    <row r="38" spans="1:14">
      <c r="A38" t="s">
        <v>1015</v>
      </c>
      <c r="B38" s="804" t="str">
        <f>VLOOKUP(A38,EQUIPOS!A8:D154,3,FALSE)</f>
        <v>Retroexcavadora sobre oruga, potencia 138 HP, balde de 1,5 m3.</v>
      </c>
      <c r="C38" s="805"/>
      <c r="D38" s="805"/>
      <c r="E38" s="805"/>
      <c r="F38" s="805"/>
      <c r="G38" s="805"/>
      <c r="H38" s="806"/>
      <c r="I38" s="223"/>
      <c r="J38" s="224"/>
      <c r="K38" s="225">
        <f>VLOOKUP(A38,EQUIPOS!A8:D165,4,FALSE)</f>
        <v>225564.6286536713</v>
      </c>
      <c r="L38" s="226"/>
      <c r="M38" s="227">
        <v>66</v>
      </c>
      <c r="N38" s="228">
        <f>K38/M38</f>
        <v>3417.6458886919895</v>
      </c>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0.02</v>
      </c>
      <c r="M42" s="817"/>
      <c r="N42" s="105">
        <f>N78*L42</f>
        <v>6.4119976747881813</v>
      </c>
    </row>
    <row r="43" spans="1:14" ht="15.75" thickBot="1">
      <c r="B43" s="755" t="s">
        <v>2072</v>
      </c>
      <c r="C43" s="756"/>
      <c r="D43" s="756"/>
      <c r="E43" s="756"/>
      <c r="F43" s="756"/>
      <c r="G43" s="756"/>
      <c r="H43" s="756"/>
      <c r="I43" s="756"/>
      <c r="J43" s="756"/>
      <c r="K43" s="756"/>
      <c r="L43" s="756"/>
      <c r="M43" s="757"/>
      <c r="N43" s="345">
        <f>SUM(N36:N42)</f>
        <v>7176.9365919798056</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1155</v>
      </c>
      <c r="B48" s="43" t="str">
        <f>VLOOKUP(A48,MATERIALES!A4:D373,3,FALSE)</f>
        <v>Anfo</v>
      </c>
      <c r="C48" s="237"/>
      <c r="D48" s="237"/>
      <c r="E48" s="237"/>
      <c r="F48" s="237"/>
      <c r="G48" s="237"/>
      <c r="H48" s="237"/>
      <c r="I48" s="224"/>
      <c r="J48" s="201" t="str">
        <f>VLOOKUP(A48,MATERIALES!A4:D385,2,FALSE)</f>
        <v>kg</v>
      </c>
      <c r="K48" s="238">
        <v>0.2</v>
      </c>
      <c r="L48" s="223"/>
      <c r="M48" s="239">
        <f>VLOOKUP(A48,MATERIALES!A5:D373,4,FALSE)</f>
        <v>6351.0814941226108</v>
      </c>
      <c r="N48" s="228">
        <f>K48*M48</f>
        <v>1270.2162988245223</v>
      </c>
    </row>
    <row r="49" spans="1:14">
      <c r="A49" t="s">
        <v>1291</v>
      </c>
      <c r="B49" s="43" t="str">
        <f>VLOOKUP(A49,MATERIALES!A5:D373,3,FALSE)</f>
        <v>Cordón detonante</v>
      </c>
      <c r="C49" s="237"/>
      <c r="D49" s="237"/>
      <c r="E49" s="237"/>
      <c r="F49" s="237"/>
      <c r="G49" s="237"/>
      <c r="H49" s="237"/>
      <c r="I49" s="224"/>
      <c r="J49" s="201" t="str">
        <f>VLOOKUP(A49,MATERIALES!A5:D386,2,FALSE)</f>
        <v>m</v>
      </c>
      <c r="K49" s="238">
        <v>3</v>
      </c>
      <c r="L49" s="223"/>
      <c r="M49" s="239">
        <f>VLOOKUP(A49,MATERIALES!A6:D373,4,FALSE)</f>
        <v>2416.4179161685365</v>
      </c>
      <c r="N49" s="228">
        <f t="shared" ref="N49:N54" si="0">K49*M49</f>
        <v>7249.2537485056091</v>
      </c>
    </row>
    <row r="50" spans="1:14">
      <c r="A50" s="183" t="s">
        <v>1356</v>
      </c>
      <c r="B50" s="43" t="str">
        <f>VLOOKUP(A50,MATERIALES!A6:D373,3,FALSE)</f>
        <v>Explosivos  75% (INDUGEL)</v>
      </c>
      <c r="C50" s="237"/>
      <c r="D50" s="237"/>
      <c r="E50" s="237"/>
      <c r="F50" s="237"/>
      <c r="G50" s="237"/>
      <c r="H50" s="237"/>
      <c r="I50" s="224"/>
      <c r="J50" s="201" t="str">
        <f>VLOOKUP(A50,MATERIALES!A6:D387,2,FALSE)</f>
        <v>lb</v>
      </c>
      <c r="K50" s="238">
        <v>0.3</v>
      </c>
      <c r="L50" s="223"/>
      <c r="M50" s="239">
        <f>VLOOKUP(A50,MATERIALES!A6:D373,4,FALSE)</f>
        <v>10970.049853484508</v>
      </c>
      <c r="N50" s="228">
        <f t="shared" si="0"/>
        <v>3291.0149560453524</v>
      </c>
    </row>
    <row r="51" spans="1:14">
      <c r="A51" t="s">
        <v>1375</v>
      </c>
      <c r="B51" s="43" t="str">
        <f>VLOOKUP(A51,MATERIALES!A6:D373,3,FALSE)</f>
        <v>Fulminantes</v>
      </c>
      <c r="C51" s="237"/>
      <c r="D51" s="237"/>
      <c r="E51" s="237"/>
      <c r="F51" s="237"/>
      <c r="G51" s="237"/>
      <c r="H51" s="237"/>
      <c r="I51" s="224"/>
      <c r="J51" s="201" t="str">
        <f>VLOOKUP(A51,MATERIALES!A6:D388,2,FALSE)</f>
        <v>u</v>
      </c>
      <c r="K51" s="238">
        <v>0.2</v>
      </c>
      <c r="L51" s="223"/>
      <c r="M51" s="239">
        <f>VLOOKUP(A51,MATERIALES!A6:D373,4,FALSE)</f>
        <v>1270.2162988245218</v>
      </c>
      <c r="N51" s="228">
        <f t="shared" si="0"/>
        <v>254.04325976490438</v>
      </c>
    </row>
    <row r="52" spans="1:14">
      <c r="A52" t="s">
        <v>1536</v>
      </c>
      <c r="B52" s="43" t="str">
        <f>VLOOKUP(A52,MATERIALES!A6:D373,3,FALSE)</f>
        <v>Mecha Lenta</v>
      </c>
      <c r="C52" s="237"/>
      <c r="D52" s="237"/>
      <c r="E52" s="237"/>
      <c r="F52" s="237"/>
      <c r="G52" s="237"/>
      <c r="H52" s="237"/>
      <c r="I52" s="224"/>
      <c r="J52" s="201" t="str">
        <f>VLOOKUP(A52,MATERIALES!A6:D389,2,FALSE)</f>
        <v>m</v>
      </c>
      <c r="K52" s="238">
        <v>0.5</v>
      </c>
      <c r="L52" s="223"/>
      <c r="M52" s="239">
        <f>VLOOKUP(A52,MATERIALES!A7:D373,4,FALSE)</f>
        <v>1295.5114648956844</v>
      </c>
      <c r="N52" s="228">
        <f t="shared" si="0"/>
        <v>647.75573244784221</v>
      </c>
    </row>
    <row r="53" spans="1:14">
      <c r="B53" s="43"/>
      <c r="C53" s="237"/>
      <c r="D53" s="237"/>
      <c r="E53" s="237"/>
      <c r="F53" s="237"/>
      <c r="G53" s="237"/>
      <c r="H53" s="237"/>
      <c r="I53" s="224"/>
      <c r="J53" s="201"/>
      <c r="K53" s="238"/>
      <c r="L53" s="223"/>
      <c r="M53" s="239"/>
      <c r="N53" s="228"/>
    </row>
    <row r="54" spans="1:14">
      <c r="A54" t="s">
        <v>1308</v>
      </c>
      <c r="B54" s="43" t="str">
        <f>VLOOKUP(A54,MATERIALES!A8:D373,3,FALSE)</f>
        <v>Derechos de explotación y/o disposición de materiales</v>
      </c>
      <c r="C54" s="237"/>
      <c r="D54" s="237"/>
      <c r="E54" s="237"/>
      <c r="F54" s="237"/>
      <c r="G54" s="237"/>
      <c r="H54" s="237"/>
      <c r="I54" s="224"/>
      <c r="J54" s="201" t="str">
        <f>VLOOKUP(A54,MATERIALES!A8:D391,2,FALSE)</f>
        <v>m3</v>
      </c>
      <c r="K54" s="238">
        <v>1</v>
      </c>
      <c r="L54" s="223"/>
      <c r="M54" s="239">
        <f>VLOOKUP(A54,MATERIALES!A9:D374,4,FALSE)</f>
        <v>7871.3132146191529</v>
      </c>
      <c r="N54" s="228">
        <f t="shared" si="0"/>
        <v>7871.3132146191529</v>
      </c>
    </row>
    <row r="55" spans="1:14" ht="15.75" thickBot="1">
      <c r="B55" s="837"/>
      <c r="C55" s="838"/>
      <c r="D55" s="838"/>
      <c r="E55" s="838"/>
      <c r="F55" s="838"/>
      <c r="G55" s="838"/>
      <c r="H55" s="838"/>
      <c r="I55" s="808"/>
      <c r="J55" s="42"/>
      <c r="K55" s="44"/>
      <c r="L55" s="839"/>
      <c r="M55" s="840"/>
      <c r="N55" s="45"/>
    </row>
    <row r="56" spans="1:14" ht="15.75" thickBot="1">
      <c r="B56" s="755" t="s">
        <v>2072</v>
      </c>
      <c r="C56" s="756"/>
      <c r="D56" s="756"/>
      <c r="E56" s="756"/>
      <c r="F56" s="756"/>
      <c r="G56" s="756"/>
      <c r="H56" s="756"/>
      <c r="I56" s="756"/>
      <c r="J56" s="756"/>
      <c r="K56" s="756"/>
      <c r="L56" s="756"/>
      <c r="M56" s="757"/>
      <c r="N56" s="345">
        <f>SUM(N48:N55)</f>
        <v>20583.597210207383</v>
      </c>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9" t="s">
        <v>2076</v>
      </c>
      <c r="C60" s="270"/>
      <c r="D60" s="270"/>
      <c r="E60" s="270"/>
      <c r="F60" s="270"/>
      <c r="G60" s="270"/>
      <c r="H60" s="73" t="s">
        <v>2065</v>
      </c>
      <c r="I60" s="74" t="s">
        <v>2077</v>
      </c>
      <c r="J60" s="75" t="s">
        <v>2106</v>
      </c>
      <c r="K60" s="73" t="s">
        <v>2107</v>
      </c>
      <c r="L60" s="841" t="s">
        <v>2080</v>
      </c>
      <c r="M60" s="820"/>
      <c r="N60" s="76" t="s">
        <v>2071</v>
      </c>
    </row>
    <row r="61" spans="1:14">
      <c r="B61" s="46"/>
      <c r="C61" s="273"/>
      <c r="D61" s="273"/>
      <c r="E61" s="273"/>
      <c r="F61" s="273"/>
      <c r="G61" s="273"/>
      <c r="H61" s="267"/>
      <c r="I61" s="235"/>
      <c r="J61" s="242"/>
      <c r="K61" s="235"/>
      <c r="L61" s="842"/>
      <c r="M61" s="843"/>
      <c r="N61" s="243"/>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c r="B64" s="46"/>
      <c r="C64" s="47"/>
      <c r="D64" s="47"/>
      <c r="E64" s="47"/>
      <c r="F64" s="47"/>
      <c r="G64" s="47"/>
      <c r="H64" s="244"/>
      <c r="I64" s="235"/>
      <c r="J64" s="235"/>
      <c r="K64" s="235"/>
      <c r="L64" s="245"/>
      <c r="M64" s="246"/>
      <c r="N64" s="247"/>
    </row>
    <row r="65" spans="1:15">
      <c r="B65" s="46"/>
      <c r="C65" s="47"/>
      <c r="D65" s="47"/>
      <c r="E65" s="47"/>
      <c r="F65" s="47"/>
      <c r="G65" s="47"/>
      <c r="H65" s="244"/>
      <c r="I65" s="235"/>
      <c r="J65" s="235"/>
      <c r="K65" s="235"/>
      <c r="L65" s="245"/>
      <c r="M65" s="246"/>
      <c r="N65" s="247"/>
    </row>
    <row r="66" spans="1:15" ht="15.75" thickBot="1">
      <c r="B66" s="265"/>
      <c r="C66" s="266"/>
      <c r="D66" s="266"/>
      <c r="E66" s="266"/>
      <c r="F66" s="266"/>
      <c r="G66" s="266"/>
      <c r="H66" s="48"/>
      <c r="I66" s="124"/>
      <c r="J66" s="124"/>
      <c r="K66" s="124"/>
      <c r="L66" s="833"/>
      <c r="M66" s="834"/>
      <c r="N66" s="125"/>
    </row>
    <row r="67" spans="1:15" ht="15.75" thickBot="1">
      <c r="B67" s="844" t="s">
        <v>2072</v>
      </c>
      <c r="C67" s="798"/>
      <c r="D67" s="798"/>
      <c r="E67" s="798"/>
      <c r="F67" s="798"/>
      <c r="G67" s="798"/>
      <c r="H67" s="798"/>
      <c r="I67" s="798"/>
      <c r="J67" s="798"/>
      <c r="K67" s="798"/>
      <c r="L67" s="798"/>
      <c r="M67" s="799"/>
      <c r="N67" s="104"/>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94" t="s">
        <v>2108</v>
      </c>
      <c r="C71" s="795"/>
      <c r="D71" s="795"/>
      <c r="E71" s="795"/>
      <c r="F71" s="795"/>
      <c r="G71" s="795"/>
      <c r="H71" s="795"/>
      <c r="I71" s="73" t="s">
        <v>2082</v>
      </c>
      <c r="J71" s="75" t="s">
        <v>2109</v>
      </c>
      <c r="K71" s="74" t="s">
        <v>2084</v>
      </c>
      <c r="L71" s="796" t="s">
        <v>2070</v>
      </c>
      <c r="M71" s="797"/>
      <c r="N71" s="98" t="s">
        <v>2071</v>
      </c>
    </row>
    <row r="72" spans="1:15">
      <c r="A72" t="s">
        <v>769</v>
      </c>
      <c r="B72" s="49" t="str">
        <f>VLOOKUP(A72,'MANO DE OBRA'!A8:D68,3,FALSE)</f>
        <v xml:space="preserve">Obrero </v>
      </c>
      <c r="C72" s="47"/>
      <c r="D72" s="47"/>
      <c r="E72" s="47"/>
      <c r="F72" s="47"/>
      <c r="G72" s="47"/>
      <c r="H72" s="47"/>
      <c r="I72" s="248">
        <f>K72/J72*100</f>
        <v>33832.699999999997</v>
      </c>
      <c r="J72" s="249">
        <v>185</v>
      </c>
      <c r="K72" s="250">
        <f>VLOOKUP(A72,'MANO DE OBRA'!A8:D99,4,FALSE)</f>
        <v>62590.494999999995</v>
      </c>
      <c r="L72" s="50"/>
      <c r="M72" s="251">
        <v>528</v>
      </c>
      <c r="N72" s="346">
        <f>K72/M72</f>
        <v>118.54260416666666</v>
      </c>
      <c r="O72" s="106"/>
    </row>
    <row r="73" spans="1:15">
      <c r="A73" t="s">
        <v>728</v>
      </c>
      <c r="B73" s="49" t="str">
        <f>VLOOKUP(A73,'MANO DE OBRA'!A8:D69,3,FALSE)</f>
        <v>Oficial</v>
      </c>
      <c r="C73" s="47"/>
      <c r="D73" s="47"/>
      <c r="E73" s="47"/>
      <c r="F73" s="47"/>
      <c r="G73" s="47"/>
      <c r="H73" s="47"/>
      <c r="I73" s="248">
        <f>K73/J73*100</f>
        <v>57668.23979157189</v>
      </c>
      <c r="J73" s="249">
        <v>185</v>
      </c>
      <c r="K73" s="250">
        <f>VLOOKUP(A73,'MANO DE OBRA'!A8:D100,4,FALSE)</f>
        <v>106686.24361440798</v>
      </c>
      <c r="L73" s="50"/>
      <c r="M73" s="251">
        <v>528</v>
      </c>
      <c r="N73" s="346">
        <f>K73/M73</f>
        <v>202.0572795727424</v>
      </c>
    </row>
    <row r="74" spans="1:15">
      <c r="B74" s="49"/>
      <c r="C74" s="47"/>
      <c r="D74" s="47"/>
      <c r="E74" s="47"/>
      <c r="F74" s="47"/>
      <c r="G74" s="47"/>
      <c r="H74" s="47"/>
      <c r="I74" s="235"/>
      <c r="J74" s="253"/>
      <c r="K74" s="254"/>
      <c r="L74" s="50"/>
      <c r="M74" s="256"/>
      <c r="N74" s="252"/>
    </row>
    <row r="75" spans="1:15">
      <c r="B75" s="49"/>
      <c r="C75" s="47"/>
      <c r="D75" s="47"/>
      <c r="E75" s="47"/>
      <c r="F75" s="47"/>
      <c r="G75" s="47"/>
      <c r="H75" s="47"/>
      <c r="I75" s="235"/>
      <c r="J75" s="253"/>
      <c r="K75" s="254"/>
      <c r="L75" s="274"/>
      <c r="M75" s="256"/>
      <c r="N75" s="252"/>
    </row>
    <row r="76" spans="1:15">
      <c r="B76" s="49"/>
      <c r="C76" s="47"/>
      <c r="D76" s="47"/>
      <c r="E76" s="47"/>
      <c r="F76" s="47"/>
      <c r="G76" s="47"/>
      <c r="H76" s="47"/>
      <c r="I76" s="235"/>
      <c r="J76" s="253"/>
      <c r="K76" s="254"/>
      <c r="L76" s="274"/>
      <c r="M76" s="256"/>
      <c r="N76" s="252"/>
    </row>
    <row r="77" spans="1:15" ht="15.75" thickBot="1">
      <c r="B77" s="831"/>
      <c r="C77" s="832"/>
      <c r="D77" s="832"/>
      <c r="E77" s="832"/>
      <c r="F77" s="832"/>
      <c r="G77" s="832"/>
      <c r="H77" s="832"/>
      <c r="I77" s="124"/>
      <c r="J77" s="124"/>
      <c r="K77" s="124"/>
      <c r="L77" s="845"/>
      <c r="M77" s="845"/>
      <c r="N77" s="45"/>
    </row>
    <row r="78" spans="1:15" ht="15.75" thickBot="1">
      <c r="B78" s="755" t="s">
        <v>2072</v>
      </c>
      <c r="C78" s="756"/>
      <c r="D78" s="756"/>
      <c r="E78" s="756"/>
      <c r="F78" s="756"/>
      <c r="G78" s="756"/>
      <c r="H78" s="756"/>
      <c r="I78" s="798"/>
      <c r="J78" s="798"/>
      <c r="K78" s="798"/>
      <c r="L78" s="798"/>
      <c r="M78" s="799"/>
      <c r="N78" s="257">
        <f>SUM(N72:N77)</f>
        <v>320.59988373940905</v>
      </c>
    </row>
    <row r="79" spans="1:15" ht="15.75" thickBot="1">
      <c r="B79" s="33"/>
      <c r="C79" s="34"/>
      <c r="D79" s="34"/>
      <c r="E79" s="34"/>
      <c r="F79" s="34"/>
      <c r="G79" s="34"/>
      <c r="H79" s="34"/>
      <c r="I79" s="34"/>
      <c r="J79" s="34"/>
      <c r="K79" s="34"/>
      <c r="L79" s="34"/>
      <c r="M79" s="34"/>
      <c r="N79" s="35"/>
    </row>
    <row r="80" spans="1:15" ht="15.75" thickBot="1">
      <c r="B80" s="755" t="s">
        <v>2085</v>
      </c>
      <c r="C80" s="756"/>
      <c r="D80" s="756"/>
      <c r="E80" s="756"/>
      <c r="F80" s="756"/>
      <c r="G80" s="756"/>
      <c r="H80" s="756"/>
      <c r="I80" s="756"/>
      <c r="J80" s="756"/>
      <c r="K80" s="756"/>
      <c r="L80" s="756"/>
      <c r="M80" s="757"/>
      <c r="N80" s="99">
        <f>N43+N56+N67+N78</f>
        <v>28081.133685926594</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00" t="s">
        <v>2110</v>
      </c>
      <c r="C84" s="801"/>
      <c r="D84" s="801"/>
      <c r="E84" s="801"/>
      <c r="F84" s="801"/>
      <c r="G84" s="801"/>
      <c r="H84" s="801"/>
      <c r="I84" s="270"/>
      <c r="J84" s="290"/>
      <c r="K84" s="258" t="s">
        <v>2087</v>
      </c>
      <c r="L84" s="802" t="s">
        <v>2088</v>
      </c>
      <c r="M84" s="803"/>
      <c r="N84" s="259"/>
    </row>
    <row r="85" spans="1:14">
      <c r="B85" s="788" t="s">
        <v>2111</v>
      </c>
      <c r="C85" s="789"/>
      <c r="D85" s="789"/>
      <c r="E85" s="789"/>
      <c r="F85" s="789"/>
      <c r="G85" s="789"/>
      <c r="H85" s="789"/>
      <c r="I85" s="87"/>
      <c r="J85" s="88"/>
      <c r="K85" s="260">
        <v>0.2</v>
      </c>
      <c r="L85" s="790">
        <f>N80*K85</f>
        <v>5616.2267371853195</v>
      </c>
      <c r="M85" s="791"/>
      <c r="N85" s="51"/>
    </row>
    <row r="86" spans="1:14">
      <c r="B86" s="89" t="s">
        <v>2090</v>
      </c>
      <c r="C86" s="90"/>
      <c r="D86" s="90"/>
      <c r="E86" s="90"/>
      <c r="F86" s="90"/>
      <c r="G86" s="90"/>
      <c r="H86" s="90"/>
      <c r="I86" s="87"/>
      <c r="J86" s="88"/>
      <c r="K86" s="260">
        <v>0.05</v>
      </c>
      <c r="L86" s="790">
        <f>N80*K86</f>
        <v>1404.0566842963299</v>
      </c>
      <c r="M86" s="791"/>
      <c r="N86" s="51"/>
    </row>
    <row r="87" spans="1:14" ht="15.75" thickBot="1">
      <c r="B87" s="91" t="s">
        <v>2091</v>
      </c>
      <c r="C87" s="92"/>
      <c r="D87" s="92"/>
      <c r="E87" s="92"/>
      <c r="F87" s="92"/>
      <c r="G87" s="92"/>
      <c r="H87" s="92"/>
      <c r="I87" s="93"/>
      <c r="J87" s="94"/>
      <c r="K87" s="261">
        <v>0.05</v>
      </c>
      <c r="L87" s="792">
        <f>N80*K87</f>
        <v>1404.0566842963299</v>
      </c>
      <c r="M87" s="793"/>
      <c r="N87" s="51"/>
    </row>
    <row r="88" spans="1:14" ht="15.75" thickBot="1">
      <c r="B88" s="755" t="s">
        <v>2072</v>
      </c>
      <c r="C88" s="756"/>
      <c r="D88" s="756"/>
      <c r="E88" s="756"/>
      <c r="F88" s="756"/>
      <c r="G88" s="756"/>
      <c r="H88" s="756"/>
      <c r="I88" s="756"/>
      <c r="J88" s="756"/>
      <c r="K88" s="756"/>
      <c r="L88" s="756"/>
      <c r="M88" s="757"/>
      <c r="N88" s="52">
        <f>L85+L86+L87</f>
        <v>8424.3401057779793</v>
      </c>
    </row>
    <row r="89" spans="1:14" ht="15.75" thickBot="1">
      <c r="B89" s="33"/>
      <c r="C89" s="34"/>
      <c r="D89" s="34"/>
      <c r="E89" s="34"/>
      <c r="F89" s="34"/>
      <c r="G89" s="34"/>
      <c r="H89" s="34"/>
      <c r="I89" s="34"/>
      <c r="J89" s="34"/>
      <c r="K89" s="34"/>
      <c r="L89" s="34"/>
      <c r="M89" s="34"/>
      <c r="N89" s="35"/>
    </row>
    <row r="90" spans="1:14" ht="15.75" thickBot="1">
      <c r="A90" t="s">
        <v>2114</v>
      </c>
      <c r="B90" s="755" t="s">
        <v>2113</v>
      </c>
      <c r="C90" s="756"/>
      <c r="D90" s="756"/>
      <c r="E90" s="756"/>
      <c r="F90" s="756"/>
      <c r="G90" s="756"/>
      <c r="H90" s="756"/>
      <c r="I90" s="756"/>
      <c r="J90" s="756"/>
      <c r="K90" s="756"/>
      <c r="L90" s="756"/>
      <c r="M90" s="757"/>
      <c r="N90" s="166">
        <f>N80+N88</f>
        <v>36505.473791704571</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4" t="s">
        <v>2097</v>
      </c>
      <c r="C100" s="205"/>
      <c r="D100" s="205"/>
      <c r="E100" s="205"/>
      <c r="F100" s="205"/>
      <c r="G100" s="205"/>
      <c r="H100" s="205"/>
      <c r="I100" s="205"/>
      <c r="J100" s="205"/>
      <c r="K100" s="205"/>
      <c r="L100" s="205"/>
      <c r="M100" s="205"/>
      <c r="N100" s="206"/>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c r="B103" s="207"/>
      <c r="C103" s="208"/>
      <c r="D103" s="208"/>
      <c r="E103" s="208"/>
      <c r="F103" s="208"/>
      <c r="G103" s="208"/>
      <c r="H103" s="208"/>
      <c r="I103" s="208"/>
      <c r="J103" s="208"/>
      <c r="K103" s="208"/>
      <c r="L103" s="208"/>
      <c r="M103" s="208"/>
      <c r="N103" s="209"/>
    </row>
    <row r="104" spans="2:14" ht="15.75" thickBot="1">
      <c r="B104" s="210"/>
      <c r="C104" s="211"/>
      <c r="D104" s="211"/>
      <c r="E104" s="211"/>
      <c r="F104" s="211"/>
      <c r="G104" s="211"/>
      <c r="H104" s="211"/>
      <c r="I104" s="211"/>
      <c r="J104" s="211"/>
      <c r="K104" s="211"/>
      <c r="L104" s="211"/>
      <c r="M104" s="211"/>
      <c r="N104" s="212"/>
    </row>
    <row r="105" spans="2:14">
      <c r="B105" s="213"/>
      <c r="C105" s="214"/>
      <c r="D105" s="214"/>
      <c r="E105" s="214"/>
      <c r="F105" s="214"/>
      <c r="G105" s="214"/>
      <c r="H105" s="214"/>
      <c r="I105" s="214"/>
      <c r="J105" s="214"/>
      <c r="K105" s="214"/>
      <c r="L105" s="214"/>
      <c r="M105" s="214"/>
      <c r="N105" s="215"/>
    </row>
    <row r="106" spans="2:14">
      <c r="B106" s="199" t="s">
        <v>2098</v>
      </c>
      <c r="C106" s="31"/>
      <c r="D106" s="31"/>
      <c r="E106" s="31"/>
      <c r="F106" s="31"/>
      <c r="G106" s="31"/>
      <c r="H106" s="31"/>
      <c r="I106" s="31"/>
      <c r="J106" s="31"/>
      <c r="K106" s="31"/>
      <c r="L106" s="31"/>
      <c r="M106" s="31"/>
      <c r="N106" s="32"/>
    </row>
    <row r="107" spans="2:14" ht="15" customHeight="1">
      <c r="B107" s="758" t="s">
        <v>2099</v>
      </c>
      <c r="C107" s="759"/>
      <c r="D107" s="759"/>
      <c r="E107" s="759"/>
      <c r="F107" s="759"/>
      <c r="G107" s="759"/>
      <c r="H107" s="759"/>
      <c r="I107" s="759"/>
      <c r="J107" s="759"/>
      <c r="K107" s="759"/>
      <c r="L107" s="759"/>
      <c r="M107" s="759"/>
      <c r="N107" s="760"/>
    </row>
    <row r="108" spans="2:14" ht="15" customHeight="1">
      <c r="B108" s="758"/>
      <c r="C108" s="759"/>
      <c r="D108" s="759"/>
      <c r="E108" s="759"/>
      <c r="F108" s="759"/>
      <c r="G108" s="759"/>
      <c r="H108" s="759"/>
      <c r="I108" s="759"/>
      <c r="J108" s="759"/>
      <c r="K108" s="759"/>
      <c r="L108" s="759"/>
      <c r="M108" s="759"/>
      <c r="N108" s="760"/>
    </row>
    <row r="109" spans="2:14" ht="30" customHeight="1">
      <c r="B109" s="761" t="s">
        <v>2100</v>
      </c>
      <c r="C109" s="762"/>
      <c r="D109" s="762"/>
      <c r="E109" s="762"/>
      <c r="F109" s="762"/>
      <c r="G109" s="762"/>
      <c r="H109" s="762"/>
      <c r="I109" s="762"/>
      <c r="J109" s="762"/>
      <c r="K109" s="762"/>
      <c r="L109" s="762"/>
      <c r="M109" s="762"/>
      <c r="N109" s="763"/>
    </row>
    <row r="110" spans="2:14">
      <c r="B110" s="761"/>
      <c r="C110" s="762"/>
      <c r="D110" s="762"/>
      <c r="E110" s="762"/>
      <c r="F110" s="762"/>
      <c r="G110" s="762"/>
      <c r="H110" s="762"/>
      <c r="I110" s="762"/>
      <c r="J110" s="762"/>
      <c r="K110" s="762"/>
      <c r="L110" s="762"/>
      <c r="M110" s="762"/>
      <c r="N110" s="763"/>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287"/>
      <c r="C113" s="288"/>
      <c r="D113" s="288"/>
      <c r="E113" s="288"/>
      <c r="F113" s="288"/>
      <c r="G113" s="288"/>
      <c r="H113" s="288"/>
      <c r="I113" s="288"/>
      <c r="J113" s="288"/>
      <c r="K113" s="288"/>
      <c r="L113" s="288"/>
      <c r="M113" s="288"/>
      <c r="N113" s="289"/>
    </row>
    <row r="114" spans="2:14">
      <c r="B114" s="199"/>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821"/>
      <c r="K120" s="821"/>
      <c r="L120" s="821"/>
      <c r="M120" s="821"/>
      <c r="N120" s="822"/>
    </row>
    <row r="121" spans="2:14" ht="15.75" thickBot="1">
      <c r="B121" s="217" t="s">
        <v>2103</v>
      </c>
      <c r="C121" s="344"/>
      <c r="D121" s="344"/>
      <c r="E121" s="57"/>
      <c r="F121" s="57"/>
      <c r="G121" s="57"/>
      <c r="H121" s="57"/>
      <c r="I121" s="57"/>
      <c r="J121" s="823"/>
      <c r="K121" s="823"/>
      <c r="L121" s="823"/>
      <c r="M121" s="823"/>
      <c r="N121" s="824"/>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86</v>
      </c>
      <c r="C31" s="81" t="s">
        <v>87</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1015</v>
      </c>
      <c r="B36" s="804" t="str">
        <f>VLOOKUP(A36,EQUIPOS!A6:D154,3,FALSE)</f>
        <v>Retroexcavadora sobre oruga, potencia 138 HP, balde de 1,5 m3.</v>
      </c>
      <c r="C36" s="805"/>
      <c r="D36" s="805"/>
      <c r="E36" s="805"/>
      <c r="F36" s="805"/>
      <c r="G36" s="805"/>
      <c r="H36" s="806"/>
      <c r="I36" s="223"/>
      <c r="J36" s="224"/>
      <c r="K36" s="225">
        <f>VLOOKUP(A36,EQUIPOS!A6:D163,4,FALSE)</f>
        <v>225564.6286536713</v>
      </c>
      <c r="L36" s="226"/>
      <c r="M36" s="227">
        <v>66</v>
      </c>
      <c r="N36" s="228">
        <f>K36/M36</f>
        <v>3417.6458886919895</v>
      </c>
    </row>
    <row r="37" spans="1:14">
      <c r="A37" s="108" t="s">
        <v>797</v>
      </c>
      <c r="B37" s="804" t="str">
        <f>VLOOKUP(A37,EQUIPOS!A7:D154,3,FALSE)</f>
        <v xml:space="preserve">Buldozer, Potencia al volante de 140 HP, motor de 2200 RPM, longitud de hoja 4,80m. </v>
      </c>
      <c r="C37" s="805"/>
      <c r="D37" s="805"/>
      <c r="E37" s="805"/>
      <c r="F37" s="805"/>
      <c r="G37" s="805"/>
      <c r="H37" s="806"/>
      <c r="I37" s="223"/>
      <c r="J37" s="224"/>
      <c r="K37" s="225">
        <f>VLOOKUP(A37,EQUIPOS!A7:D164,4,FALSE)</f>
        <v>233669.80619854707</v>
      </c>
      <c r="L37" s="226"/>
      <c r="M37" s="227">
        <v>100</v>
      </c>
      <c r="N37" s="228">
        <f>K37/M37</f>
        <v>2336.6980619854708</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0.01</v>
      </c>
      <c r="M42" s="817"/>
      <c r="N42" s="105">
        <f>N76*L42</f>
        <v>1.1854260416666667</v>
      </c>
    </row>
    <row r="43" spans="1:14" ht="15.75" thickBot="1">
      <c r="B43" s="755" t="s">
        <v>2072</v>
      </c>
      <c r="C43" s="756"/>
      <c r="D43" s="756"/>
      <c r="E43" s="756"/>
      <c r="F43" s="756"/>
      <c r="G43" s="756"/>
      <c r="H43" s="756"/>
      <c r="I43" s="756"/>
      <c r="J43" s="756"/>
      <c r="K43" s="756"/>
      <c r="L43" s="756"/>
      <c r="M43" s="757"/>
      <c r="N43" s="345">
        <f>SUM(N36:N42)</f>
        <v>5755.529376719127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1308</v>
      </c>
      <c r="B48" s="43" t="str">
        <f>VLOOKUP(A48,MATERIALES!A4:D373,3,FALSE)</f>
        <v>Derechos de explotación y/o disposición de materiales</v>
      </c>
      <c r="C48" s="237"/>
      <c r="D48" s="237"/>
      <c r="E48" s="237"/>
      <c r="F48" s="237"/>
      <c r="G48" s="237"/>
      <c r="H48" s="237"/>
      <c r="I48" s="224"/>
      <c r="J48" s="201" t="str">
        <f>VLOOKUP(A48,MATERIALES!A4:D373,2,FALSE)</f>
        <v>m3</v>
      </c>
      <c r="K48" s="238">
        <v>1</v>
      </c>
      <c r="L48" s="223"/>
      <c r="M48" s="239">
        <f>VLOOKUP(A48,MATERIALES!A4:D395,4,FALSE)</f>
        <v>7871.3132146191529</v>
      </c>
      <c r="N48" s="228">
        <f>K48*M48</f>
        <v>7871.3132146191529</v>
      </c>
    </row>
    <row r="49" spans="1:14">
      <c r="B49" s="43"/>
      <c r="C49" s="237"/>
      <c r="D49" s="237"/>
      <c r="E49" s="237"/>
      <c r="F49" s="237"/>
      <c r="G49" s="237"/>
      <c r="H49" s="237"/>
      <c r="I49" s="224"/>
      <c r="J49" s="201"/>
      <c r="K49" s="238"/>
      <c r="L49" s="223"/>
      <c r="M49" s="239"/>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7871.3132146191529</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769</v>
      </c>
      <c r="B70" s="49" t="str">
        <f>VLOOKUP(A70,'MANO DE OBRA'!A8:D68,3,FALSE)</f>
        <v xml:space="preserve">Obrero </v>
      </c>
      <c r="C70" s="47"/>
      <c r="D70" s="47"/>
      <c r="E70" s="47"/>
      <c r="F70" s="47"/>
      <c r="G70" s="47"/>
      <c r="H70" s="47"/>
      <c r="I70" s="248">
        <f>K70/J70*100</f>
        <v>33832.699999999997</v>
      </c>
      <c r="J70" s="249">
        <v>185</v>
      </c>
      <c r="K70" s="250">
        <f>VLOOKUP(A70,'MANO DE OBRA'!A8:D99,4,FALSE)</f>
        <v>62590.494999999995</v>
      </c>
      <c r="L70" s="50"/>
      <c r="M70" s="251">
        <v>528</v>
      </c>
      <c r="N70" s="346">
        <f>K70/M70</f>
        <v>118.54260416666666</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118.54260416666666</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13745.385195504947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2749.0770391009896</v>
      </c>
      <c r="M83" s="791"/>
      <c r="N83" s="51"/>
    </row>
    <row r="84" spans="1:14">
      <c r="B84" s="89" t="s">
        <v>2090</v>
      </c>
      <c r="C84" s="90"/>
      <c r="D84" s="90"/>
      <c r="E84" s="90"/>
      <c r="F84" s="90"/>
      <c r="G84" s="90"/>
      <c r="H84" s="90"/>
      <c r="I84" s="87"/>
      <c r="J84" s="88"/>
      <c r="K84" s="260">
        <v>0.05</v>
      </c>
      <c r="L84" s="790">
        <f>N78*K84</f>
        <v>687.26925977524741</v>
      </c>
      <c r="M84" s="791"/>
      <c r="N84" s="51"/>
    </row>
    <row r="85" spans="1:14" ht="15.75" thickBot="1">
      <c r="B85" s="91" t="s">
        <v>2091</v>
      </c>
      <c r="C85" s="92"/>
      <c r="D85" s="92"/>
      <c r="E85" s="92"/>
      <c r="F85" s="92"/>
      <c r="G85" s="92"/>
      <c r="H85" s="92"/>
      <c r="I85" s="93"/>
      <c r="J85" s="94"/>
      <c r="K85" s="261">
        <v>0.05</v>
      </c>
      <c r="L85" s="792">
        <f>N78*K85</f>
        <v>687.26925977524741</v>
      </c>
      <c r="M85" s="793"/>
      <c r="N85" s="51"/>
    </row>
    <row r="86" spans="1:14" ht="15.75" thickBot="1">
      <c r="B86" s="755" t="s">
        <v>2072</v>
      </c>
      <c r="C86" s="756"/>
      <c r="D86" s="756"/>
      <c r="E86" s="756"/>
      <c r="F86" s="756"/>
      <c r="G86" s="756"/>
      <c r="H86" s="756"/>
      <c r="I86" s="756"/>
      <c r="J86" s="756"/>
      <c r="K86" s="756"/>
      <c r="L86" s="756"/>
      <c r="M86" s="757"/>
      <c r="N86" s="52">
        <f>L83+L84+L85</f>
        <v>4123.6155586514842</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17869.00075415643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P56" sqref="P56"/>
    </sheetView>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88</v>
      </c>
      <c r="C31" s="81" t="s">
        <v>89</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1015</v>
      </c>
      <c r="B36" s="804" t="str">
        <f>VLOOKUP(A36,EQUIPOS!A6:D154,3,FALSE)</f>
        <v>Retroexcavadora sobre oruga, potencia 138 HP, balde de 1,5 m3.</v>
      </c>
      <c r="C36" s="805"/>
      <c r="D36" s="805"/>
      <c r="E36" s="805"/>
      <c r="F36" s="805"/>
      <c r="G36" s="805"/>
      <c r="H36" s="806"/>
      <c r="I36" s="223"/>
      <c r="J36" s="224"/>
      <c r="K36" s="225">
        <f>VLOOKUP(A36,EQUIPOS!A6:D163,4,FALSE)</f>
        <v>225564.6286536713</v>
      </c>
      <c r="L36" s="226"/>
      <c r="M36" s="227">
        <v>66</v>
      </c>
      <c r="N36" s="228">
        <f>K36/M36</f>
        <v>3417.6458886919895</v>
      </c>
    </row>
    <row r="37" spans="1:14">
      <c r="A37" s="108" t="s">
        <v>847</v>
      </c>
      <c r="B37" s="804" t="str">
        <f>VLOOKUP(A37,EQUIPOS!A7:D154,3,FALSE)</f>
        <v>Compresor 120 HP, con martillo.</v>
      </c>
      <c r="C37" s="805"/>
      <c r="D37" s="805"/>
      <c r="E37" s="805"/>
      <c r="F37" s="805"/>
      <c r="G37" s="805"/>
      <c r="H37" s="806"/>
      <c r="I37" s="223"/>
      <c r="J37" s="224"/>
      <c r="K37" s="225">
        <f>VLOOKUP(A37,EQUIPOS!A7:D164,4,FALSE)</f>
        <v>93467.922479418819</v>
      </c>
      <c r="L37" s="226"/>
      <c r="M37" s="227">
        <v>66</v>
      </c>
      <c r="N37" s="228">
        <f>K37/M37</f>
        <v>1416.1806436275579</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0.02</v>
      </c>
      <c r="M42" s="817"/>
      <c r="N42" s="105">
        <f>N79*L42</f>
        <v>6.4119976747881813</v>
      </c>
    </row>
    <row r="43" spans="1:14" ht="15.75" thickBot="1">
      <c r="B43" s="755" t="s">
        <v>2072</v>
      </c>
      <c r="C43" s="756"/>
      <c r="D43" s="756"/>
      <c r="E43" s="756"/>
      <c r="F43" s="756"/>
      <c r="G43" s="756"/>
      <c r="H43" s="756"/>
      <c r="I43" s="756"/>
      <c r="J43" s="756"/>
      <c r="K43" s="756"/>
      <c r="L43" s="756"/>
      <c r="M43" s="757"/>
      <c r="N43" s="345">
        <f>SUM(N36:N42)</f>
        <v>4840.2385299943353</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1155</v>
      </c>
      <c r="B48" s="43" t="str">
        <f>VLOOKUP(A48,MATERIALES!A4:D373,3,FALSE)</f>
        <v>Anfo</v>
      </c>
      <c r="C48" s="237"/>
      <c r="D48" s="237"/>
      <c r="E48" s="237"/>
      <c r="F48" s="237"/>
      <c r="G48" s="237"/>
      <c r="H48" s="237"/>
      <c r="I48" s="224"/>
      <c r="J48" s="201" t="str">
        <f>VLOOKUP(A48,MATERIALES!A4:D373,2,FALSE)</f>
        <v>kg</v>
      </c>
      <c r="K48" s="238">
        <v>0.2</v>
      </c>
      <c r="L48" s="223"/>
      <c r="M48" s="239">
        <f>VLOOKUP(A48,MATERIALES!A4:D395,4,FALSE)</f>
        <v>6351.0814941226108</v>
      </c>
      <c r="N48" s="228">
        <f t="shared" ref="N48:N52" si="0">K48*M48</f>
        <v>1270.2162988245223</v>
      </c>
    </row>
    <row r="49" spans="1:14">
      <c r="A49" t="s">
        <v>1291</v>
      </c>
      <c r="B49" s="43" t="str">
        <f>VLOOKUP(A49,MATERIALES!A5:D373,3,FALSE)</f>
        <v>Cordón detonante</v>
      </c>
      <c r="C49" s="237"/>
      <c r="D49" s="237"/>
      <c r="E49" s="237"/>
      <c r="F49" s="237"/>
      <c r="G49" s="237"/>
      <c r="H49" s="237"/>
      <c r="I49" s="224"/>
      <c r="J49" s="201" t="str">
        <f>VLOOKUP(A49,MATERIALES!A5:D373,2,FALSE)</f>
        <v>m</v>
      </c>
      <c r="K49" s="238">
        <v>3</v>
      </c>
      <c r="L49" s="223"/>
      <c r="M49" s="239">
        <f>VLOOKUP(A49,MATERIALES!A5:D396,4,FALSE)</f>
        <v>2416.4179161685365</v>
      </c>
      <c r="N49" s="228">
        <f t="shared" si="0"/>
        <v>7249.2537485056091</v>
      </c>
    </row>
    <row r="50" spans="1:14">
      <c r="A50" s="108" t="s">
        <v>1356</v>
      </c>
      <c r="B50" s="43" t="str">
        <f>VLOOKUP(A50,MATERIALES!A6:D373,3,FALSE)</f>
        <v>Explosivos  75% (INDUGEL)</v>
      </c>
      <c r="C50" s="237"/>
      <c r="D50" s="237"/>
      <c r="E50" s="237"/>
      <c r="F50" s="237"/>
      <c r="G50" s="237"/>
      <c r="H50" s="237"/>
      <c r="I50" s="224"/>
      <c r="J50" s="201" t="str">
        <f>VLOOKUP(A50,MATERIALES!A6:D373,2,FALSE)</f>
        <v>lb</v>
      </c>
      <c r="K50" s="238">
        <v>0.3</v>
      </c>
      <c r="L50" s="223"/>
      <c r="M50" s="239">
        <f>VLOOKUP(A50,MATERIALES!A6:D397,4,FALSE)</f>
        <v>10970.049853484508</v>
      </c>
      <c r="N50" s="228">
        <f t="shared" si="0"/>
        <v>3291.0149560453524</v>
      </c>
    </row>
    <row r="51" spans="1:14">
      <c r="A51" s="108" t="s">
        <v>1375</v>
      </c>
      <c r="B51" s="43" t="str">
        <f>VLOOKUP(A51,MATERIALES!A6:D373,3,FALSE)</f>
        <v>Fulminantes</v>
      </c>
      <c r="C51" s="237"/>
      <c r="D51" s="237"/>
      <c r="E51" s="237"/>
      <c r="F51" s="237"/>
      <c r="G51" s="237"/>
      <c r="H51" s="237"/>
      <c r="I51" s="224"/>
      <c r="J51" s="201" t="str">
        <f>VLOOKUP(A51,MATERIALES!A6:D373,2,FALSE)</f>
        <v>u</v>
      </c>
      <c r="K51" s="238">
        <v>0.2</v>
      </c>
      <c r="L51" s="223"/>
      <c r="M51" s="239">
        <f>VLOOKUP(A51,MATERIALES!A6:D398,4,FALSE)</f>
        <v>1270.2162988245218</v>
      </c>
      <c r="N51" s="228">
        <f t="shared" si="0"/>
        <v>254.04325976490438</v>
      </c>
    </row>
    <row r="52" spans="1:14">
      <c r="A52" t="s">
        <v>1536</v>
      </c>
      <c r="B52" s="43" t="str">
        <f>VLOOKUP(A52,MATERIALES!A6:D374,3,FALSE)</f>
        <v>Mecha Lenta</v>
      </c>
      <c r="C52" s="237"/>
      <c r="D52" s="237"/>
      <c r="E52" s="237"/>
      <c r="F52" s="237"/>
      <c r="G52" s="237"/>
      <c r="H52" s="237"/>
      <c r="I52" s="224"/>
      <c r="J52" s="201" t="str">
        <f>VLOOKUP(A52,MATERIALES!A6:D374,2,FALSE)</f>
        <v>m</v>
      </c>
      <c r="K52" s="238">
        <v>0.5</v>
      </c>
      <c r="L52" s="223"/>
      <c r="M52" s="239">
        <f>VLOOKUP(A52,MATERIALES!A6:D399,4,FALSE)</f>
        <v>1295.5114648956844</v>
      </c>
      <c r="N52" s="228">
        <f t="shared" si="0"/>
        <v>647.75573244784221</v>
      </c>
    </row>
    <row r="53" spans="1:14">
      <c r="B53" s="43"/>
      <c r="C53" s="237"/>
      <c r="D53" s="237"/>
      <c r="E53" s="237"/>
      <c r="F53" s="237"/>
      <c r="G53" s="237"/>
      <c r="H53" s="237"/>
      <c r="I53" s="224"/>
      <c r="J53" s="201"/>
      <c r="K53" s="238"/>
      <c r="L53" s="223"/>
      <c r="M53" s="239"/>
      <c r="N53" s="228"/>
    </row>
    <row r="54" spans="1:14" ht="15.75" thickBot="1">
      <c r="B54" s="837"/>
      <c r="C54" s="838"/>
      <c r="D54" s="838"/>
      <c r="E54" s="838"/>
      <c r="F54" s="838"/>
      <c r="G54" s="838"/>
      <c r="H54" s="838"/>
      <c r="I54" s="808"/>
      <c r="J54" s="42"/>
      <c r="K54" s="44"/>
      <c r="L54" s="839"/>
      <c r="M54" s="840"/>
      <c r="N54" s="45"/>
    </row>
    <row r="55" spans="1:14" ht="15.75" thickBot="1">
      <c r="B55" s="755" t="s">
        <v>2072</v>
      </c>
      <c r="C55" s="756"/>
      <c r="D55" s="756"/>
      <c r="E55" s="756"/>
      <c r="F55" s="756"/>
      <c r="G55" s="756"/>
      <c r="H55" s="756"/>
      <c r="I55" s="756"/>
      <c r="J55" s="756"/>
      <c r="K55" s="756"/>
      <c r="L55" s="756"/>
      <c r="M55" s="757"/>
      <c r="N55" s="345">
        <f>SUM(N48:N54)</f>
        <v>12712.28399558823</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67"/>
      <c r="I64" s="235"/>
      <c r="J64" s="242"/>
      <c r="K64" s="235"/>
      <c r="L64" s="842"/>
      <c r="M64" s="843"/>
      <c r="N64" s="243"/>
    </row>
    <row r="65" spans="1:15">
      <c r="B65" s="882"/>
      <c r="C65" s="883"/>
      <c r="D65" s="883"/>
      <c r="E65" s="883"/>
      <c r="F65" s="883"/>
      <c r="G65" s="884"/>
      <c r="H65" s="267"/>
      <c r="I65" s="235"/>
      <c r="J65" s="242"/>
      <c r="K65" s="235"/>
      <c r="L65" s="842"/>
      <c r="M65" s="843"/>
      <c r="N65" s="243"/>
    </row>
    <row r="66" spans="1:15">
      <c r="B66" s="46"/>
      <c r="C66" s="47"/>
      <c r="D66" s="47"/>
      <c r="E66" s="47"/>
      <c r="F66" s="47"/>
      <c r="G66" s="47"/>
      <c r="H66" s="244"/>
      <c r="I66" s="235"/>
      <c r="J66" s="235"/>
      <c r="K66" s="235"/>
      <c r="L66" s="245"/>
      <c r="M66" s="246"/>
      <c r="N66" s="247"/>
    </row>
    <row r="67" spans="1:15" ht="15.75" thickBot="1">
      <c r="B67" s="265"/>
      <c r="C67" s="266"/>
      <c r="D67" s="266"/>
      <c r="E67" s="266"/>
      <c r="F67" s="266"/>
      <c r="G67" s="266"/>
      <c r="H67" s="48"/>
      <c r="I67" s="124"/>
      <c r="J67" s="124"/>
      <c r="K67" s="124"/>
      <c r="L67" s="833"/>
      <c r="M67" s="834"/>
      <c r="N67" s="125"/>
    </row>
    <row r="68" spans="1:15" ht="15.75" thickBot="1">
      <c r="B68" s="844" t="s">
        <v>2072</v>
      </c>
      <c r="C68" s="798"/>
      <c r="D68" s="798"/>
      <c r="E68" s="798"/>
      <c r="F68" s="798"/>
      <c r="G68" s="798"/>
      <c r="H68" s="798"/>
      <c r="I68" s="798"/>
      <c r="J68" s="798"/>
      <c r="K68" s="798"/>
      <c r="L68" s="798"/>
      <c r="M68" s="799"/>
      <c r="N68" s="104"/>
    </row>
    <row r="69" spans="1:15">
      <c r="B69" s="33"/>
      <c r="C69" s="34"/>
      <c r="D69" s="34"/>
      <c r="E69" s="34"/>
      <c r="F69" s="34"/>
      <c r="G69" s="34"/>
      <c r="H69" s="34"/>
      <c r="I69" s="34"/>
      <c r="J69" s="34"/>
      <c r="K69" s="34"/>
      <c r="L69" s="34"/>
      <c r="M69" s="34"/>
      <c r="N69" s="35"/>
    </row>
    <row r="70" spans="1:15">
      <c r="B70" s="64" t="s">
        <v>2081</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794" t="s">
        <v>2108</v>
      </c>
      <c r="C72" s="795"/>
      <c r="D72" s="795"/>
      <c r="E72" s="795"/>
      <c r="F72" s="795"/>
      <c r="G72" s="795"/>
      <c r="H72" s="795"/>
      <c r="I72" s="73" t="s">
        <v>2082</v>
      </c>
      <c r="J72" s="75" t="s">
        <v>2109</v>
      </c>
      <c r="K72" s="74" t="s">
        <v>2084</v>
      </c>
      <c r="L72" s="796" t="s">
        <v>2070</v>
      </c>
      <c r="M72" s="797"/>
      <c r="N72" s="98" t="s">
        <v>2071</v>
      </c>
    </row>
    <row r="73" spans="1:15">
      <c r="A73" t="s">
        <v>769</v>
      </c>
      <c r="B73" s="49" t="str">
        <f>VLOOKUP(A73,'MANO DE OBRA'!A8:D68,3,FALSE)</f>
        <v xml:space="preserve">Obrero </v>
      </c>
      <c r="C73" s="47"/>
      <c r="D73" s="47"/>
      <c r="E73" s="47"/>
      <c r="F73" s="47"/>
      <c r="G73" s="47"/>
      <c r="H73" s="47"/>
      <c r="I73" s="248">
        <f>K73/J73*100</f>
        <v>33832.699999999997</v>
      </c>
      <c r="J73" s="249">
        <v>185</v>
      </c>
      <c r="K73" s="250">
        <f>VLOOKUP(A73,'MANO DE OBRA'!A8:D99,4,FALSE)</f>
        <v>62590.494999999995</v>
      </c>
      <c r="L73" s="50"/>
      <c r="M73" s="251">
        <v>528</v>
      </c>
      <c r="N73" s="346">
        <f>K73/M73</f>
        <v>118.54260416666666</v>
      </c>
      <c r="O73" s="106"/>
    </row>
    <row r="74" spans="1:15">
      <c r="A74" t="s">
        <v>728</v>
      </c>
      <c r="B74" s="49" t="str">
        <f>VLOOKUP(A74,'MANO DE OBRA'!A8:D69,3,FALSE)</f>
        <v>Oficial</v>
      </c>
      <c r="C74" s="47"/>
      <c r="D74" s="47"/>
      <c r="E74" s="47"/>
      <c r="F74" s="47"/>
      <c r="G74" s="47"/>
      <c r="H74" s="47"/>
      <c r="I74" s="248">
        <f>K74/J74*100</f>
        <v>57668.23979157189</v>
      </c>
      <c r="J74" s="249">
        <v>185</v>
      </c>
      <c r="K74" s="250">
        <f>VLOOKUP(A74,'MANO DE OBRA'!A8:D100,4,FALSE)</f>
        <v>106686.24361440798</v>
      </c>
      <c r="L74" s="50"/>
      <c r="M74" s="251">
        <v>528</v>
      </c>
      <c r="N74" s="346">
        <f>K74/M74</f>
        <v>202.0572795727424</v>
      </c>
    </row>
    <row r="75" spans="1:15">
      <c r="B75" s="49"/>
      <c r="C75" s="47"/>
      <c r="D75" s="47"/>
      <c r="E75" s="47"/>
      <c r="F75" s="47"/>
      <c r="G75" s="47"/>
      <c r="H75" s="47"/>
      <c r="I75" s="235"/>
      <c r="J75" s="253"/>
      <c r="K75" s="254"/>
      <c r="L75" s="50"/>
      <c r="M75" s="256"/>
      <c r="N75" s="252"/>
    </row>
    <row r="76" spans="1:15">
      <c r="B76" s="49"/>
      <c r="C76" s="47"/>
      <c r="D76" s="47"/>
      <c r="E76" s="47"/>
      <c r="F76" s="47"/>
      <c r="G76" s="47"/>
      <c r="H76" s="47"/>
      <c r="I76" s="235"/>
      <c r="J76" s="253"/>
      <c r="K76" s="254"/>
      <c r="L76" s="274"/>
      <c r="M76" s="256"/>
      <c r="N76" s="252"/>
    </row>
    <row r="77" spans="1:15">
      <c r="B77" s="49"/>
      <c r="C77" s="47"/>
      <c r="D77" s="47"/>
      <c r="E77" s="47"/>
      <c r="F77" s="47"/>
      <c r="G77" s="47"/>
      <c r="H77" s="47"/>
      <c r="I77" s="235"/>
      <c r="J77" s="253"/>
      <c r="K77" s="254"/>
      <c r="L77" s="274"/>
      <c r="M77" s="256"/>
      <c r="N77" s="252"/>
    </row>
    <row r="78" spans="1:15" ht="15.75" thickBot="1">
      <c r="B78" s="831"/>
      <c r="C78" s="832"/>
      <c r="D78" s="832"/>
      <c r="E78" s="832"/>
      <c r="F78" s="832"/>
      <c r="G78" s="832"/>
      <c r="H78" s="832"/>
      <c r="I78" s="124"/>
      <c r="J78" s="124"/>
      <c r="K78" s="124"/>
      <c r="L78" s="845"/>
      <c r="M78" s="845"/>
      <c r="N78" s="45"/>
    </row>
    <row r="79" spans="1:15" ht="15.75" thickBot="1">
      <c r="B79" s="844" t="s">
        <v>2072</v>
      </c>
      <c r="C79" s="798"/>
      <c r="D79" s="798"/>
      <c r="E79" s="798"/>
      <c r="F79" s="798"/>
      <c r="G79" s="798"/>
      <c r="H79" s="798"/>
      <c r="I79" s="798"/>
      <c r="J79" s="798"/>
      <c r="K79" s="798"/>
      <c r="L79" s="798"/>
      <c r="M79" s="799"/>
      <c r="N79" s="257">
        <f>SUM(N73:N78)</f>
        <v>320.59988373940905</v>
      </c>
    </row>
    <row r="80" spans="1:15" ht="15.75" thickBot="1">
      <c r="B80" s="33"/>
      <c r="C80" s="34"/>
      <c r="D80" s="34"/>
      <c r="E80" s="34"/>
      <c r="F80" s="34"/>
      <c r="G80" s="34"/>
      <c r="H80" s="34"/>
      <c r="I80" s="34"/>
      <c r="J80" s="34"/>
      <c r="K80" s="34"/>
      <c r="L80" s="34"/>
      <c r="M80" s="34"/>
      <c r="N80" s="35"/>
    </row>
    <row r="81" spans="1:14" ht="15.75" thickBot="1">
      <c r="B81" s="755" t="s">
        <v>2085</v>
      </c>
      <c r="C81" s="756"/>
      <c r="D81" s="756"/>
      <c r="E81" s="756"/>
      <c r="F81" s="756"/>
      <c r="G81" s="756"/>
      <c r="H81" s="756"/>
      <c r="I81" s="756"/>
      <c r="J81" s="756"/>
      <c r="K81" s="756"/>
      <c r="L81" s="756"/>
      <c r="M81" s="757"/>
      <c r="N81" s="99">
        <f>N43+N55+N68+N79</f>
        <v>17873.122409321972</v>
      </c>
    </row>
    <row r="82" spans="1:14">
      <c r="B82" s="33"/>
      <c r="C82" s="34"/>
      <c r="D82" s="34"/>
      <c r="E82" s="34"/>
      <c r="F82" s="34"/>
      <c r="G82" s="34"/>
      <c r="H82" s="34"/>
      <c r="I82" s="34"/>
      <c r="J82" s="34"/>
      <c r="K82" s="34"/>
      <c r="L82" s="34"/>
      <c r="M82" s="34"/>
      <c r="N82" s="35"/>
    </row>
    <row r="83" spans="1:14">
      <c r="B83" s="64" t="s">
        <v>2086</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00" t="s">
        <v>2110</v>
      </c>
      <c r="C85" s="801"/>
      <c r="D85" s="801"/>
      <c r="E85" s="801"/>
      <c r="F85" s="801"/>
      <c r="G85" s="801"/>
      <c r="H85" s="801"/>
      <c r="I85" s="270"/>
      <c r="J85" s="290"/>
      <c r="K85" s="258" t="s">
        <v>2087</v>
      </c>
      <c r="L85" s="802" t="s">
        <v>2088</v>
      </c>
      <c r="M85" s="803"/>
      <c r="N85" s="259"/>
    </row>
    <row r="86" spans="1:14">
      <c r="B86" s="788" t="s">
        <v>2111</v>
      </c>
      <c r="C86" s="789"/>
      <c r="D86" s="789"/>
      <c r="E86" s="789"/>
      <c r="F86" s="789"/>
      <c r="G86" s="789"/>
      <c r="H86" s="789"/>
      <c r="I86" s="87"/>
      <c r="J86" s="88"/>
      <c r="K86" s="260">
        <v>0.2</v>
      </c>
      <c r="L86" s="790">
        <f>N81*K86</f>
        <v>3574.6244818643945</v>
      </c>
      <c r="M86" s="791"/>
      <c r="N86" s="51"/>
    </row>
    <row r="87" spans="1:14">
      <c r="B87" s="89" t="s">
        <v>2090</v>
      </c>
      <c r="C87" s="90"/>
      <c r="D87" s="90"/>
      <c r="E87" s="90"/>
      <c r="F87" s="90"/>
      <c r="G87" s="90"/>
      <c r="H87" s="90"/>
      <c r="I87" s="87"/>
      <c r="J87" s="88"/>
      <c r="K87" s="260">
        <v>0.05</v>
      </c>
      <c r="L87" s="790">
        <f>N81*K87</f>
        <v>893.65612046609863</v>
      </c>
      <c r="M87" s="791"/>
      <c r="N87" s="51"/>
    </row>
    <row r="88" spans="1:14" ht="15.75" thickBot="1">
      <c r="B88" s="91" t="s">
        <v>2091</v>
      </c>
      <c r="C88" s="92"/>
      <c r="D88" s="92"/>
      <c r="E88" s="92"/>
      <c r="F88" s="92"/>
      <c r="G88" s="92"/>
      <c r="H88" s="92"/>
      <c r="I88" s="93"/>
      <c r="J88" s="94"/>
      <c r="K88" s="261">
        <v>0.05</v>
      </c>
      <c r="L88" s="792">
        <f>N81*K88</f>
        <v>893.65612046609863</v>
      </c>
      <c r="M88" s="793"/>
      <c r="N88" s="51"/>
    </row>
    <row r="89" spans="1:14" ht="15.75" thickBot="1">
      <c r="B89" s="755" t="s">
        <v>2072</v>
      </c>
      <c r="C89" s="756"/>
      <c r="D89" s="756"/>
      <c r="E89" s="756"/>
      <c r="F89" s="756"/>
      <c r="G89" s="756"/>
      <c r="H89" s="756"/>
      <c r="I89" s="756"/>
      <c r="J89" s="756"/>
      <c r="K89" s="756"/>
      <c r="L89" s="756"/>
      <c r="M89" s="757"/>
      <c r="N89" s="52">
        <f>L86+L87+L88</f>
        <v>5361.9367227965913</v>
      </c>
    </row>
    <row r="90" spans="1:14" ht="15.75" thickBot="1">
      <c r="B90" s="33"/>
      <c r="C90" s="34"/>
      <c r="D90" s="34"/>
      <c r="E90" s="34"/>
      <c r="F90" s="34"/>
      <c r="G90" s="34"/>
      <c r="H90" s="34"/>
      <c r="I90" s="34"/>
      <c r="J90" s="34"/>
      <c r="K90" s="34"/>
      <c r="L90" s="34"/>
      <c r="M90" s="34"/>
      <c r="N90" s="35"/>
    </row>
    <row r="91" spans="1:14" ht="15.75" thickBot="1">
      <c r="A91" t="s">
        <v>2114</v>
      </c>
      <c r="B91" s="755" t="s">
        <v>2113</v>
      </c>
      <c r="C91" s="756"/>
      <c r="D91" s="756"/>
      <c r="E91" s="756"/>
      <c r="F91" s="756"/>
      <c r="G91" s="756"/>
      <c r="H91" s="756"/>
      <c r="I91" s="756"/>
      <c r="J91" s="756"/>
      <c r="K91" s="756"/>
      <c r="L91" s="756"/>
      <c r="M91" s="757"/>
      <c r="N91" s="166">
        <f>N81+N89</f>
        <v>23235.059132118564</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2093</v>
      </c>
      <c r="F96" s="53"/>
      <c r="G96" s="53"/>
      <c r="H96" s="53"/>
      <c r="I96" s="53"/>
      <c r="J96" s="53"/>
      <c r="K96" s="12"/>
      <c r="L96" s="12"/>
      <c r="M96" s="12"/>
      <c r="N96" s="17"/>
    </row>
    <row r="97" spans="2:14">
      <c r="B97" s="16"/>
      <c r="C97" s="12"/>
      <c r="D97" s="12"/>
      <c r="E97" s="12" t="s">
        <v>2094</v>
      </c>
      <c r="F97" s="12"/>
      <c r="G97" s="12"/>
      <c r="H97" s="12"/>
      <c r="I97" s="12"/>
      <c r="J97" s="12"/>
      <c r="K97" s="12"/>
      <c r="L97" s="12"/>
      <c r="M97" s="12"/>
      <c r="N97" s="17"/>
    </row>
    <row r="98" spans="2:14">
      <c r="B98" s="16"/>
      <c r="C98" s="12"/>
      <c r="D98" s="12"/>
      <c r="E98" s="12" t="s">
        <v>2095</v>
      </c>
      <c r="F98" s="12"/>
      <c r="G98" s="12"/>
      <c r="H98" s="12"/>
      <c r="I98" s="12"/>
      <c r="J98" s="12"/>
      <c r="K98" s="12"/>
      <c r="L98" s="12"/>
      <c r="M98" s="12"/>
      <c r="N98" s="17"/>
    </row>
    <row r="99" spans="2:14">
      <c r="B99" s="16"/>
      <c r="C99" s="12"/>
      <c r="D99" s="12"/>
      <c r="E99" s="12" t="s">
        <v>2096</v>
      </c>
      <c r="F99" s="12"/>
      <c r="G99" s="12"/>
      <c r="H99" s="12"/>
      <c r="I99" s="12"/>
      <c r="J99" s="12"/>
      <c r="K99" s="12"/>
      <c r="L99" s="12"/>
      <c r="M99" s="12"/>
      <c r="N99" s="17"/>
    </row>
    <row r="100" spans="2:14" ht="15.75" thickBot="1">
      <c r="B100" s="16"/>
      <c r="C100" s="12"/>
      <c r="D100" s="12"/>
      <c r="E100" s="12"/>
      <c r="F100" s="12" t="s">
        <v>7</v>
      </c>
      <c r="G100" s="12"/>
      <c r="H100" s="12"/>
      <c r="I100" s="12"/>
      <c r="J100" s="12"/>
      <c r="K100" s="12"/>
      <c r="L100" s="12"/>
      <c r="M100" s="12"/>
      <c r="N100" s="17"/>
    </row>
    <row r="101" spans="2:14">
      <c r="B101" s="204" t="s">
        <v>2097</v>
      </c>
      <c r="C101" s="205"/>
      <c r="D101" s="205"/>
      <c r="E101" s="205"/>
      <c r="F101" s="205"/>
      <c r="G101" s="205"/>
      <c r="H101" s="205"/>
      <c r="I101" s="205"/>
      <c r="J101" s="205"/>
      <c r="K101" s="205"/>
      <c r="L101" s="205"/>
      <c r="M101" s="205"/>
      <c r="N101" s="206"/>
    </row>
    <row r="102" spans="2:14">
      <c r="B102" s="207"/>
      <c r="C102" s="208"/>
      <c r="D102" s="208"/>
      <c r="E102" s="208"/>
      <c r="F102" s="208"/>
      <c r="G102" s="208"/>
      <c r="H102" s="208"/>
      <c r="I102" s="208"/>
      <c r="J102" s="208"/>
      <c r="K102" s="208"/>
      <c r="L102" s="208"/>
      <c r="M102" s="208"/>
      <c r="N102" s="209"/>
    </row>
    <row r="103" spans="2:14">
      <c r="B103" s="207"/>
      <c r="C103" s="208"/>
      <c r="D103" s="208"/>
      <c r="E103" s="208"/>
      <c r="F103" s="208"/>
      <c r="G103" s="208"/>
      <c r="H103" s="208"/>
      <c r="I103" s="208"/>
      <c r="J103" s="208"/>
      <c r="K103" s="208"/>
      <c r="L103" s="208"/>
      <c r="M103" s="208"/>
      <c r="N103" s="209"/>
    </row>
    <row r="104" spans="2:14">
      <c r="B104" s="207"/>
      <c r="C104" s="208"/>
      <c r="D104" s="208"/>
      <c r="E104" s="208"/>
      <c r="F104" s="208"/>
      <c r="G104" s="208"/>
      <c r="H104" s="208"/>
      <c r="I104" s="208"/>
      <c r="J104" s="208"/>
      <c r="K104" s="208"/>
      <c r="L104" s="208"/>
      <c r="M104" s="208"/>
      <c r="N104" s="209"/>
    </row>
    <row r="105" spans="2:14" ht="15.75" thickBot="1">
      <c r="B105" s="210"/>
      <c r="C105" s="211"/>
      <c r="D105" s="211"/>
      <c r="E105" s="211"/>
      <c r="F105" s="211"/>
      <c r="G105" s="211"/>
      <c r="H105" s="211"/>
      <c r="I105" s="211"/>
      <c r="J105" s="211"/>
      <c r="K105" s="211"/>
      <c r="L105" s="211"/>
      <c r="M105" s="211"/>
      <c r="N105" s="212"/>
    </row>
    <row r="106" spans="2:14">
      <c r="B106" s="213"/>
      <c r="C106" s="214"/>
      <c r="D106" s="214"/>
      <c r="E106" s="214"/>
      <c r="F106" s="214"/>
      <c r="G106" s="214"/>
      <c r="H106" s="214"/>
      <c r="I106" s="214"/>
      <c r="J106" s="214"/>
      <c r="K106" s="214"/>
      <c r="L106" s="214"/>
      <c r="M106" s="214"/>
      <c r="N106" s="215"/>
    </row>
    <row r="107" spans="2:14">
      <c r="B107" s="199" t="s">
        <v>2098</v>
      </c>
      <c r="C107" s="31"/>
      <c r="D107" s="31"/>
      <c r="E107" s="31"/>
      <c r="F107" s="31"/>
      <c r="G107" s="31"/>
      <c r="H107" s="31"/>
      <c r="I107" s="31"/>
      <c r="J107" s="31"/>
      <c r="K107" s="31"/>
      <c r="L107" s="31"/>
      <c r="M107" s="31"/>
      <c r="N107" s="32"/>
    </row>
    <row r="108" spans="2:14" ht="15" customHeight="1">
      <c r="B108" s="758" t="s">
        <v>2099</v>
      </c>
      <c r="C108" s="759"/>
      <c r="D108" s="759"/>
      <c r="E108" s="759"/>
      <c r="F108" s="759"/>
      <c r="G108" s="759"/>
      <c r="H108" s="759"/>
      <c r="I108" s="759"/>
      <c r="J108" s="759"/>
      <c r="K108" s="759"/>
      <c r="L108" s="759"/>
      <c r="M108" s="759"/>
      <c r="N108" s="760"/>
    </row>
    <row r="109" spans="2:14" ht="15" customHeight="1">
      <c r="B109" s="758"/>
      <c r="C109" s="759"/>
      <c r="D109" s="759"/>
      <c r="E109" s="759"/>
      <c r="F109" s="759"/>
      <c r="G109" s="759"/>
      <c r="H109" s="759"/>
      <c r="I109" s="759"/>
      <c r="J109" s="759"/>
      <c r="K109" s="759"/>
      <c r="L109" s="759"/>
      <c r="M109" s="759"/>
      <c r="N109" s="760"/>
    </row>
    <row r="110" spans="2:14" ht="32.25" customHeight="1">
      <c r="B110" s="761" t="s">
        <v>2100</v>
      </c>
      <c r="C110" s="762"/>
      <c r="D110" s="762"/>
      <c r="E110" s="762"/>
      <c r="F110" s="762"/>
      <c r="G110" s="762"/>
      <c r="H110" s="762"/>
      <c r="I110" s="762"/>
      <c r="J110" s="762"/>
      <c r="K110" s="762"/>
      <c r="L110" s="762"/>
      <c r="M110" s="762"/>
      <c r="N110" s="763"/>
    </row>
    <row r="111" spans="2:14">
      <c r="B111" s="761"/>
      <c r="C111" s="762"/>
      <c r="D111" s="762"/>
      <c r="E111" s="762"/>
      <c r="F111" s="762"/>
      <c r="G111" s="762"/>
      <c r="H111" s="762"/>
      <c r="I111" s="762"/>
      <c r="J111" s="762"/>
      <c r="K111" s="762"/>
      <c r="L111" s="762"/>
      <c r="M111" s="762"/>
      <c r="N111" s="763"/>
    </row>
    <row r="112" spans="2:14">
      <c r="B112" s="287"/>
      <c r="C112" s="288"/>
      <c r="D112" s="288"/>
      <c r="E112" s="288"/>
      <c r="F112" s="288"/>
      <c r="G112" s="288"/>
      <c r="H112" s="288"/>
      <c r="I112" s="288"/>
      <c r="J112" s="288"/>
      <c r="K112" s="288"/>
      <c r="L112" s="288"/>
      <c r="M112" s="288"/>
      <c r="N112" s="289"/>
    </row>
    <row r="113" spans="2:14">
      <c r="B113" s="287"/>
      <c r="C113" s="288"/>
      <c r="D113" s="288"/>
      <c r="E113" s="288"/>
      <c r="F113" s="288"/>
      <c r="G113" s="288"/>
      <c r="H113" s="288"/>
      <c r="I113" s="288"/>
      <c r="J113" s="288"/>
      <c r="K113" s="288"/>
      <c r="L113" s="288"/>
      <c r="M113" s="288"/>
      <c r="N113" s="289"/>
    </row>
    <row r="114" spans="2:14">
      <c r="B114" s="287"/>
      <c r="C114" s="288"/>
      <c r="D114" s="288"/>
      <c r="E114" s="288"/>
      <c r="F114" s="288"/>
      <c r="G114" s="288"/>
      <c r="H114" s="288"/>
      <c r="I114" s="288"/>
      <c r="J114" s="288"/>
      <c r="K114" s="288"/>
      <c r="L114" s="288"/>
      <c r="M114" s="288"/>
      <c r="N114" s="289"/>
    </row>
    <row r="115" spans="2:14">
      <c r="B115" s="199"/>
      <c r="C115" s="31"/>
      <c r="D115" s="31"/>
      <c r="E115" s="31"/>
      <c r="F115" s="31"/>
      <c r="G115" s="31"/>
      <c r="H115" s="31"/>
      <c r="I115" s="31"/>
      <c r="J115" s="31"/>
      <c r="K115" s="31"/>
      <c r="L115" s="31"/>
      <c r="M115" s="31"/>
      <c r="N115" s="32"/>
    </row>
    <row r="116" spans="2:14">
      <c r="B116" s="16"/>
      <c r="C116" s="12"/>
      <c r="D116" s="12"/>
      <c r="E116" s="12" t="s">
        <v>2093</v>
      </c>
      <c r="F116" s="53"/>
      <c r="G116" s="53"/>
      <c r="H116" s="12"/>
      <c r="I116" s="12"/>
      <c r="J116" s="12"/>
      <c r="K116" s="12"/>
      <c r="L116" s="12"/>
      <c r="M116" s="12"/>
      <c r="N116" s="17"/>
    </row>
    <row r="117" spans="2:14">
      <c r="B117" s="16"/>
      <c r="C117" s="12"/>
      <c r="D117" s="12"/>
      <c r="E117" s="54" t="s">
        <v>2094</v>
      </c>
      <c r="F117" s="12"/>
      <c r="G117" s="12"/>
      <c r="H117" s="54"/>
      <c r="I117" s="54"/>
      <c r="J117" s="54"/>
      <c r="K117" s="12"/>
      <c r="L117" s="12"/>
      <c r="M117" s="12"/>
      <c r="N117" s="17"/>
    </row>
    <row r="118" spans="2:14">
      <c r="B118" s="16"/>
      <c r="C118" s="12"/>
      <c r="D118" s="12"/>
      <c r="E118" s="55" t="s">
        <v>2101</v>
      </c>
      <c r="F118" s="12"/>
      <c r="G118" s="12"/>
      <c r="H118" s="55"/>
      <c r="I118" s="55"/>
      <c r="J118" s="55"/>
      <c r="K118" s="12"/>
      <c r="L118" s="12"/>
      <c r="M118" s="12"/>
      <c r="N118" s="17"/>
    </row>
    <row r="119" spans="2:14">
      <c r="B119" s="56"/>
      <c r="C119" s="31"/>
      <c r="D119" s="31"/>
      <c r="E119" s="12" t="s">
        <v>2096</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2102</v>
      </c>
      <c r="C121" s="55"/>
      <c r="D121" s="55"/>
      <c r="E121" s="12"/>
      <c r="F121" s="12"/>
      <c r="G121" s="12"/>
      <c r="H121" s="12"/>
      <c r="I121" s="12"/>
      <c r="J121" s="821"/>
      <c r="K121" s="821"/>
      <c r="L121" s="821"/>
      <c r="M121" s="821"/>
      <c r="N121" s="822"/>
    </row>
    <row r="122" spans="2:14" ht="15.75" thickBot="1">
      <c r="B122" s="217" t="s">
        <v>2103</v>
      </c>
      <c r="C122" s="344"/>
      <c r="D122" s="344"/>
      <c r="E122" s="57"/>
      <c r="F122" s="57"/>
      <c r="G122" s="57"/>
      <c r="H122" s="57"/>
      <c r="I122" s="57"/>
      <c r="J122" s="823"/>
      <c r="K122" s="823"/>
      <c r="L122" s="823"/>
      <c r="M122" s="823"/>
      <c r="N122" s="824"/>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90</v>
      </c>
      <c r="C31" s="81" t="s">
        <v>91</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1015</v>
      </c>
      <c r="B36" s="804" t="str">
        <f>VLOOKUP(A36,EQUIPOS!A6:D154,3,FALSE)</f>
        <v>Retroexcavadora sobre oruga, potencia 138 HP, balde de 1,5 m3.</v>
      </c>
      <c r="C36" s="805"/>
      <c r="D36" s="805"/>
      <c r="E36" s="805"/>
      <c r="F36" s="805"/>
      <c r="G36" s="805"/>
      <c r="H36" s="806"/>
      <c r="I36" s="223"/>
      <c r="J36" s="224"/>
      <c r="K36" s="225">
        <f>VLOOKUP(A36,EQUIPOS!A6:D163,4,FALSE)</f>
        <v>225564.6286536713</v>
      </c>
      <c r="L36" s="226"/>
      <c r="M36" s="227">
        <v>66</v>
      </c>
      <c r="N36" s="228">
        <f>K36/M36</f>
        <v>3417.6458886919895</v>
      </c>
    </row>
    <row r="37" spans="1:14">
      <c r="A37" s="108"/>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0.01</v>
      </c>
      <c r="M42" s="817"/>
      <c r="N42" s="105">
        <f>N76*L42</f>
        <v>1.1854260416666667</v>
      </c>
    </row>
    <row r="43" spans="1:14" ht="15.75" thickBot="1">
      <c r="B43" s="755" t="s">
        <v>2072</v>
      </c>
      <c r="C43" s="756"/>
      <c r="D43" s="756"/>
      <c r="E43" s="756"/>
      <c r="F43" s="756"/>
      <c r="G43" s="756"/>
      <c r="H43" s="756"/>
      <c r="I43" s="756"/>
      <c r="J43" s="756"/>
      <c r="K43" s="756"/>
      <c r="L43" s="756"/>
      <c r="M43" s="757"/>
      <c r="N43" s="345">
        <f>SUM(N36:N42)</f>
        <v>3418.8313147336562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28"/>
    </row>
    <row r="49" spans="1:14">
      <c r="B49" s="43"/>
      <c r="C49" s="237"/>
      <c r="D49" s="237"/>
      <c r="E49" s="237"/>
      <c r="F49" s="237"/>
      <c r="G49" s="237"/>
      <c r="H49" s="237"/>
      <c r="I49" s="224"/>
      <c r="J49" s="201"/>
      <c r="K49" s="238"/>
      <c r="L49" s="223"/>
      <c r="M49" s="239"/>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769</v>
      </c>
      <c r="B70" s="49" t="str">
        <f>VLOOKUP(A70,'MANO DE OBRA'!A8:D68,3,FALSE)</f>
        <v xml:space="preserve">Obrero </v>
      </c>
      <c r="C70" s="47"/>
      <c r="D70" s="47"/>
      <c r="E70" s="47"/>
      <c r="F70" s="47"/>
      <c r="G70" s="47"/>
      <c r="H70" s="47"/>
      <c r="I70" s="248">
        <f>K70/J70*100</f>
        <v>33832.699999999997</v>
      </c>
      <c r="J70" s="249">
        <v>185</v>
      </c>
      <c r="K70" s="250">
        <f>VLOOKUP(A70,'MANO DE OBRA'!A8:D99,4,FALSE)</f>
        <v>62590.494999999995</v>
      </c>
      <c r="L70" s="50"/>
      <c r="M70" s="251">
        <v>528</v>
      </c>
      <c r="N70" s="346">
        <f>K70/M70</f>
        <v>118.54260416666666</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118.54260416666666</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3537.3739189003227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707.47478378006463</v>
      </c>
      <c r="M83" s="791"/>
      <c r="N83" s="51"/>
    </row>
    <row r="84" spans="1:14">
      <c r="B84" s="89" t="s">
        <v>2090</v>
      </c>
      <c r="C84" s="90"/>
      <c r="D84" s="90"/>
      <c r="E84" s="90"/>
      <c r="F84" s="90"/>
      <c r="G84" s="90"/>
      <c r="H84" s="90"/>
      <c r="I84" s="87"/>
      <c r="J84" s="88"/>
      <c r="K84" s="260">
        <v>0.05</v>
      </c>
      <c r="L84" s="790">
        <f>N78*K84</f>
        <v>176.86869594501616</v>
      </c>
      <c r="M84" s="791"/>
      <c r="N84" s="51"/>
    </row>
    <row r="85" spans="1:14" ht="15.75" thickBot="1">
      <c r="B85" s="91" t="s">
        <v>2091</v>
      </c>
      <c r="C85" s="92"/>
      <c r="D85" s="92"/>
      <c r="E85" s="92"/>
      <c r="F85" s="92"/>
      <c r="G85" s="92"/>
      <c r="H85" s="92"/>
      <c r="I85" s="93"/>
      <c r="J85" s="94"/>
      <c r="K85" s="261">
        <v>0.05</v>
      </c>
      <c r="L85" s="792">
        <f>N78*K85</f>
        <v>176.86869594501616</v>
      </c>
      <c r="M85" s="793"/>
      <c r="N85" s="51"/>
    </row>
    <row r="86" spans="1:14" ht="15.75" thickBot="1">
      <c r="B86" s="755" t="s">
        <v>2072</v>
      </c>
      <c r="C86" s="756"/>
      <c r="D86" s="756"/>
      <c r="E86" s="756"/>
      <c r="F86" s="756"/>
      <c r="G86" s="756"/>
      <c r="H86" s="756"/>
      <c r="I86" s="756"/>
      <c r="J86" s="756"/>
      <c r="K86" s="756"/>
      <c r="L86" s="756"/>
      <c r="M86" s="757"/>
      <c r="N86" s="52">
        <f>L83+L84+L85</f>
        <v>1061.2121756700969</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4598.5860945704198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1.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92</v>
      </c>
      <c r="C31" s="81" t="s">
        <v>93</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817</v>
      </c>
      <c r="B36" s="804" t="str">
        <f>VLOOKUP(A36,EQUIPOS!A6:D154,3,FALSE)</f>
        <v>Cargador : Potencia en el volante 110 hp, Clasificación de RPM del motor 2300.</v>
      </c>
      <c r="C36" s="805"/>
      <c r="D36" s="805"/>
      <c r="E36" s="805"/>
      <c r="F36" s="805"/>
      <c r="G36" s="805"/>
      <c r="H36" s="806"/>
      <c r="I36" s="223"/>
      <c r="J36" s="224"/>
      <c r="K36" s="225">
        <f>VLOOKUP(A36,EQUIPOS!A6:D163,4,FALSE)</f>
        <v>165172.90568023457</v>
      </c>
      <c r="L36" s="226"/>
      <c r="M36" s="227">
        <v>66</v>
      </c>
      <c r="N36" s="228">
        <f>K36/M36</f>
        <v>2502.6197830338569</v>
      </c>
    </row>
    <row r="37" spans="1:14">
      <c r="A37" s="108" t="s">
        <v>797</v>
      </c>
      <c r="B37" s="804" t="str">
        <f>VLOOKUP(A37,EQUIPOS!A7:D154,3,FALSE)</f>
        <v xml:space="preserve">Buldozer, Potencia al volante de 140 HP, motor de 2200 RPM, longitud de hoja 4,80m. </v>
      </c>
      <c r="C37" s="805"/>
      <c r="D37" s="805"/>
      <c r="E37" s="805"/>
      <c r="F37" s="805"/>
      <c r="G37" s="805"/>
      <c r="H37" s="806"/>
      <c r="I37" s="223"/>
      <c r="J37" s="224"/>
      <c r="K37" s="225">
        <f>VLOOKUP(A37,EQUIPOS!A7:D164,4,FALSE)</f>
        <v>233669.80619854707</v>
      </c>
      <c r="L37" s="226"/>
      <c r="M37" s="227">
        <v>100</v>
      </c>
      <c r="N37" s="228">
        <f>K37/M37</f>
        <v>2336.6980619854708</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30"/>
      <c r="L39" s="809"/>
      <c r="M39" s="810"/>
      <c r="N39" s="229"/>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0.01</v>
      </c>
      <c r="M42" s="817"/>
      <c r="N42" s="105">
        <f>N76*L42</f>
        <v>2.3708520833333333</v>
      </c>
    </row>
    <row r="43" spans="1:14" ht="15.75" thickBot="1">
      <c r="B43" s="755" t="s">
        <v>2072</v>
      </c>
      <c r="C43" s="756"/>
      <c r="D43" s="756"/>
      <c r="E43" s="756"/>
      <c r="F43" s="756"/>
      <c r="G43" s="756"/>
      <c r="H43" s="756"/>
      <c r="I43" s="756"/>
      <c r="J43" s="756"/>
      <c r="K43" s="756"/>
      <c r="L43" s="756"/>
      <c r="M43" s="757"/>
      <c r="N43" s="345">
        <f>SUM(N36:N42)</f>
        <v>4841.6886971026615</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1314</v>
      </c>
      <c r="B48" s="43" t="str">
        <f>VLOOKUP(A48,MATERIALES!A4:D373,3,FALSE)</f>
        <v>Disposición de material de derrumbe</v>
      </c>
      <c r="C48" s="237"/>
      <c r="D48" s="237"/>
      <c r="E48" s="237"/>
      <c r="F48" s="237"/>
      <c r="G48" s="237"/>
      <c r="H48" s="237"/>
      <c r="I48" s="224"/>
      <c r="J48" s="201" t="str">
        <f>VLOOKUP(A48,MATERIALES!A4:D373,2,FALSE)</f>
        <v>m3</v>
      </c>
      <c r="K48" s="238">
        <v>1</v>
      </c>
      <c r="L48" s="223"/>
      <c r="M48" s="239">
        <f>VLOOKUP(A48,MATERIALES!A4:D395,4,FALSE)</f>
        <v>4404.3706428352525</v>
      </c>
      <c r="N48" s="228">
        <f>K48*M48</f>
        <v>4404.3706428352525</v>
      </c>
    </row>
    <row r="49" spans="1:14">
      <c r="B49" s="43"/>
      <c r="C49" s="237"/>
      <c r="D49" s="237"/>
      <c r="E49" s="237"/>
      <c r="F49" s="237"/>
      <c r="G49" s="237"/>
      <c r="H49" s="237"/>
      <c r="I49" s="224"/>
      <c r="J49" s="201"/>
      <c r="K49" s="238"/>
      <c r="L49" s="223"/>
      <c r="M49" s="239"/>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4404.3706428352525</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706</v>
      </c>
      <c r="B70" s="49" t="str">
        <f>VLOOKUP(A70,'MANO DE OBRA'!A8:D68,3,FALSE)</f>
        <v>Obrero (2)</v>
      </c>
      <c r="C70" s="47"/>
      <c r="D70" s="47"/>
      <c r="E70" s="47"/>
      <c r="F70" s="47"/>
      <c r="G70" s="47"/>
      <c r="H70" s="47"/>
      <c r="I70" s="248">
        <f>K70/J70*100</f>
        <v>67665.399999999994</v>
      </c>
      <c r="J70" s="249">
        <v>185</v>
      </c>
      <c r="K70" s="250">
        <f>VLOOKUP(A70,'MANO DE OBRA'!A8:D99,4,FALSE)</f>
        <v>125180.98999999999</v>
      </c>
      <c r="L70" s="50"/>
      <c r="M70" s="251">
        <v>528</v>
      </c>
      <c r="N70" s="346">
        <f>K70/M70</f>
        <v>237.08520833333333</v>
      </c>
      <c r="O70" s="106"/>
    </row>
    <row r="71" spans="1:15">
      <c r="B71" s="49"/>
      <c r="C71" s="47"/>
      <c r="D71" s="47"/>
      <c r="E71" s="47"/>
      <c r="F71" s="47"/>
      <c r="G71" s="47"/>
      <c r="H71" s="47"/>
      <c r="I71" s="248"/>
      <c r="J71" s="249"/>
      <c r="K71" s="250"/>
      <c r="L71" s="50"/>
      <c r="M71" s="255"/>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237.08520833333333</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9483.1445482712479</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1896.6289096542496</v>
      </c>
      <c r="M83" s="791"/>
      <c r="N83" s="51"/>
    </row>
    <row r="84" spans="1:14">
      <c r="B84" s="89" t="s">
        <v>2090</v>
      </c>
      <c r="C84" s="90"/>
      <c r="D84" s="90"/>
      <c r="E84" s="90"/>
      <c r="F84" s="90"/>
      <c r="G84" s="90"/>
      <c r="H84" s="90"/>
      <c r="I84" s="87"/>
      <c r="J84" s="88"/>
      <c r="K84" s="260">
        <v>0.05</v>
      </c>
      <c r="L84" s="790">
        <f>N78*K84</f>
        <v>474.1572274135624</v>
      </c>
      <c r="M84" s="791"/>
      <c r="N84" s="51"/>
    </row>
    <row r="85" spans="1:14" ht="15.75" thickBot="1">
      <c r="B85" s="91" t="s">
        <v>2091</v>
      </c>
      <c r="C85" s="92"/>
      <c r="D85" s="92"/>
      <c r="E85" s="92"/>
      <c r="F85" s="92"/>
      <c r="G85" s="92"/>
      <c r="H85" s="92"/>
      <c r="I85" s="93"/>
      <c r="J85" s="94"/>
      <c r="K85" s="261">
        <v>0.05</v>
      </c>
      <c r="L85" s="792">
        <f>N78*K85</f>
        <v>474.1572274135624</v>
      </c>
      <c r="M85" s="793"/>
      <c r="N85" s="51"/>
    </row>
    <row r="86" spans="1:14" ht="15.75" thickBot="1">
      <c r="B86" s="755" t="s">
        <v>2072</v>
      </c>
      <c r="C86" s="756"/>
      <c r="D86" s="756"/>
      <c r="E86" s="756"/>
      <c r="F86" s="756"/>
      <c r="G86" s="756"/>
      <c r="H86" s="756"/>
      <c r="I86" s="756"/>
      <c r="J86" s="756"/>
      <c r="K86" s="756"/>
      <c r="L86" s="756"/>
      <c r="M86" s="757"/>
      <c r="N86" s="52">
        <f>L83+L84+L85</f>
        <v>2844.9433644813744</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12328.087912752622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1.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94</v>
      </c>
      <c r="C31" s="81" t="s">
        <v>95</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08" t="s">
        <v>797</v>
      </c>
      <c r="B36" s="804" t="str">
        <f>VLOOKUP(A36,EQUIPOS!A6:D154,3,FALSE)</f>
        <v xml:space="preserve">Buldozer, Potencia al volante de 140 HP, motor de 2200 RPM, longitud de hoja 4,80m. </v>
      </c>
      <c r="C36" s="805"/>
      <c r="D36" s="805"/>
      <c r="E36" s="805"/>
      <c r="F36" s="805"/>
      <c r="G36" s="805"/>
      <c r="H36" s="806"/>
      <c r="I36" s="223"/>
      <c r="J36" s="224"/>
      <c r="K36" s="225">
        <f>VLOOKUP(A36,EQUIPOS!A6:D163,4,FALSE)</f>
        <v>233669.80619854707</v>
      </c>
      <c r="L36" s="406"/>
      <c r="M36" s="239">
        <v>50</v>
      </c>
      <c r="N36" s="228">
        <f>K36/M36</f>
        <v>4673.3961239709415</v>
      </c>
    </row>
    <row r="37" spans="1:14">
      <c r="A37" s="108" t="s">
        <v>821</v>
      </c>
      <c r="B37" s="804" t="str">
        <f>VLOOKUP(A37,EQUIPOS!A7:D154,3,FALSE)</f>
        <v xml:space="preserve">Carrotanque de agua(1000 Galones) </v>
      </c>
      <c r="C37" s="805"/>
      <c r="D37" s="805"/>
      <c r="E37" s="805"/>
      <c r="F37" s="805"/>
      <c r="G37" s="805"/>
      <c r="H37" s="806"/>
      <c r="I37" s="223"/>
      <c r="J37" s="224"/>
      <c r="K37" s="225">
        <f>VLOOKUP(A37,EQUIPOS!A7:D164,4,FALSE)</f>
        <v>83514.195669922279</v>
      </c>
      <c r="L37" s="406"/>
      <c r="M37" s="239">
        <v>50</v>
      </c>
      <c r="N37" s="228">
        <f>K37/M37</f>
        <v>1670.2839133984455</v>
      </c>
    </row>
    <row r="38" spans="1:14">
      <c r="A38" s="108" t="s">
        <v>959</v>
      </c>
      <c r="B38" s="804" t="str">
        <f>VLOOKUP(A38,EQUIPOS!A8:D154,3,FALSE)</f>
        <v>Motoniveladora  potencia 215 HP, ancho de cuchilla 4,27 m, peso 18 ton.</v>
      </c>
      <c r="C38" s="805"/>
      <c r="D38" s="805"/>
      <c r="E38" s="805"/>
      <c r="F38" s="805"/>
      <c r="G38" s="805"/>
      <c r="H38" s="806"/>
      <c r="I38" s="223"/>
      <c r="J38" s="224"/>
      <c r="K38" s="225">
        <f>VLOOKUP(A38,EQUIPOS!A8:D165,4,FALSE)</f>
        <v>246311.38606635714</v>
      </c>
      <c r="L38" s="406"/>
      <c r="M38" s="239">
        <v>50</v>
      </c>
      <c r="N38" s="228">
        <f>K38/M38</f>
        <v>4926.2277213271427</v>
      </c>
    </row>
    <row r="39" spans="1:14">
      <c r="A39" s="108" t="s">
        <v>1075</v>
      </c>
      <c r="B39" s="804" t="str">
        <f>VLOOKUP(A39,EQUIPOS!A9:D154,3,FALSE)</f>
        <v xml:space="preserve">Vibrocompatador, potencia 153 HP, peso 10 Ton. </v>
      </c>
      <c r="C39" s="805"/>
      <c r="D39" s="805"/>
      <c r="E39" s="805"/>
      <c r="F39" s="805"/>
      <c r="G39" s="805"/>
      <c r="H39" s="806"/>
      <c r="I39" s="807"/>
      <c r="J39" s="808"/>
      <c r="K39" s="225">
        <f>VLOOKUP(A39,EQUIPOS!A9:D166,4,FALSE)</f>
        <v>143097.82862711765</v>
      </c>
      <c r="L39" s="885">
        <v>50</v>
      </c>
      <c r="M39" s="886"/>
      <c r="N39" s="228">
        <f>K39/L39</f>
        <v>2861.9565725423531</v>
      </c>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14131.864331238881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28"/>
    </row>
    <row r="49" spans="1:14">
      <c r="B49" s="43"/>
      <c r="C49" s="237"/>
      <c r="D49" s="237"/>
      <c r="E49" s="237"/>
      <c r="F49" s="237"/>
      <c r="G49" s="237"/>
      <c r="H49" s="237"/>
      <c r="I49" s="224"/>
      <c r="J49" s="201"/>
      <c r="K49" s="238"/>
      <c r="L49" s="223"/>
      <c r="M49" s="239"/>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400</v>
      </c>
      <c r="N70" s="346">
        <f>K70/M70</f>
        <v>266.71560903601994</v>
      </c>
      <c r="O70" s="106"/>
    </row>
    <row r="71" spans="1:15">
      <c r="A71" t="s">
        <v>769</v>
      </c>
      <c r="B71" s="49" t="str">
        <f>VLOOKUP(A71,'MANO DE OBRA'!A8:D69,3,FALSE)</f>
        <v xml:space="preserve">Obrero </v>
      </c>
      <c r="C71" s="47"/>
      <c r="D71" s="47"/>
      <c r="E71" s="47"/>
      <c r="F71" s="47"/>
      <c r="G71" s="47"/>
      <c r="H71" s="47"/>
      <c r="I71" s="248">
        <f>K71/J71*100</f>
        <v>33832.699999999997</v>
      </c>
      <c r="J71" s="249">
        <v>185</v>
      </c>
      <c r="K71" s="250">
        <f>VLOOKUP(A71,'MANO DE OBRA'!A8:D100,4,FALSE)</f>
        <v>62590.494999999995</v>
      </c>
      <c r="L71" s="50"/>
      <c r="M71" s="255">
        <v>400</v>
      </c>
      <c r="N71" s="346">
        <f>K71/M71</f>
        <v>156.4762375</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423.19184653601997</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14555.056177774901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2911.0112355549804</v>
      </c>
      <c r="M83" s="791"/>
      <c r="N83" s="51"/>
    </row>
    <row r="84" spans="1:14">
      <c r="B84" s="89" t="s">
        <v>2090</v>
      </c>
      <c r="C84" s="90"/>
      <c r="D84" s="90"/>
      <c r="E84" s="90"/>
      <c r="F84" s="90"/>
      <c r="G84" s="90"/>
      <c r="H84" s="90"/>
      <c r="I84" s="87"/>
      <c r="J84" s="88"/>
      <c r="K84" s="260">
        <v>0.05</v>
      </c>
      <c r="L84" s="790">
        <f>N78*K84</f>
        <v>727.75280888874511</v>
      </c>
      <c r="M84" s="791"/>
      <c r="N84" s="51"/>
    </row>
    <row r="85" spans="1:14" ht="15.75" thickBot="1">
      <c r="B85" s="91" t="s">
        <v>2091</v>
      </c>
      <c r="C85" s="92"/>
      <c r="D85" s="92"/>
      <c r="E85" s="92"/>
      <c r="F85" s="92"/>
      <c r="G85" s="92"/>
      <c r="H85" s="92"/>
      <c r="I85" s="93"/>
      <c r="J85" s="94"/>
      <c r="K85" s="261">
        <v>0.05</v>
      </c>
      <c r="L85" s="792">
        <f>N78*K85</f>
        <v>727.75280888874511</v>
      </c>
      <c r="M85" s="793"/>
      <c r="N85" s="51"/>
    </row>
    <row r="86" spans="1:14" ht="15.75" thickBot="1">
      <c r="B86" s="755" t="s">
        <v>2072</v>
      </c>
      <c r="C86" s="756"/>
      <c r="D86" s="756"/>
      <c r="E86" s="756"/>
      <c r="F86" s="756"/>
      <c r="G86" s="756"/>
      <c r="H86" s="756"/>
      <c r="I86" s="756"/>
      <c r="J86" s="756"/>
      <c r="K86" s="756"/>
      <c r="L86" s="756"/>
      <c r="M86" s="757"/>
      <c r="N86" s="52">
        <f>L83+L84+L85</f>
        <v>4366.5168533324704</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18921.573031107371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1.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ColWidth="11.42578125"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96</v>
      </c>
      <c r="C31" s="81" t="s">
        <v>97</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797</v>
      </c>
      <c r="B36" s="804" t="str">
        <f>VLOOKUP(A36,EQUIPOS!A6:D154,3,FALSE)</f>
        <v xml:space="preserve">Buldozer, Potencia al volante de 140 HP, motor de 2200 RPM, longitud de hoja 4,80m. </v>
      </c>
      <c r="C36" s="805"/>
      <c r="D36" s="805"/>
      <c r="E36" s="805"/>
      <c r="F36" s="805"/>
      <c r="G36" s="805"/>
      <c r="H36" s="806"/>
      <c r="I36" s="223"/>
      <c r="J36" s="224"/>
      <c r="K36" s="225">
        <f>VLOOKUP(A36,EQUIPOS!A6:D163,4,FALSE)</f>
        <v>233669.80619854707</v>
      </c>
      <c r="L36" s="226"/>
      <c r="M36" s="227">
        <v>40</v>
      </c>
      <c r="N36" s="228">
        <f>K36/M36</f>
        <v>5841.7451549636771</v>
      </c>
    </row>
    <row r="37" spans="1:14">
      <c r="A37" s="113" t="s">
        <v>1075</v>
      </c>
      <c r="B37" s="804" t="str">
        <f>VLOOKUP(A37,EQUIPOS!A7:D154,3,FALSE)</f>
        <v xml:space="preserve">Vibrocompatador, potencia 153 HP, peso 10 Ton. </v>
      </c>
      <c r="C37" s="805"/>
      <c r="D37" s="805"/>
      <c r="E37" s="805"/>
      <c r="F37" s="805"/>
      <c r="G37" s="805"/>
      <c r="H37" s="806"/>
      <c r="I37" s="223"/>
      <c r="J37" s="224"/>
      <c r="K37" s="225">
        <f>VLOOKUP(A37,EQUIPOS!A7:D164,4,FALSE)</f>
        <v>143097.82862711765</v>
      </c>
      <c r="L37" s="226"/>
      <c r="M37" s="227">
        <v>40</v>
      </c>
      <c r="N37" s="228">
        <f>K37/M37</f>
        <v>3577.4457156779413</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9419.1908706416179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28"/>
    </row>
    <row r="49" spans="1:14">
      <c r="B49" s="43"/>
      <c r="C49" s="237"/>
      <c r="D49" s="237"/>
      <c r="E49" s="237"/>
      <c r="F49" s="237"/>
      <c r="G49" s="237"/>
      <c r="H49" s="237"/>
      <c r="I49" s="224"/>
      <c r="J49" s="201"/>
      <c r="K49" s="238"/>
      <c r="L49" s="223"/>
      <c r="M49" s="239"/>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320</v>
      </c>
      <c r="N70" s="346">
        <f>K70/M70</f>
        <v>333.39451129502493</v>
      </c>
      <c r="O70" s="106"/>
    </row>
    <row r="71" spans="1:15">
      <c r="A71" t="s">
        <v>769</v>
      </c>
      <c r="B71" s="49" t="str">
        <f>VLOOKUP(A71,'MANO DE OBRA'!A8:D69,3,FALSE)</f>
        <v xml:space="preserve">Obrero </v>
      </c>
      <c r="C71" s="47"/>
      <c r="D71" s="47"/>
      <c r="E71" s="47"/>
      <c r="F71" s="47"/>
      <c r="G71" s="47"/>
      <c r="H71" s="47"/>
      <c r="I71" s="248">
        <f>K71/J71*100</f>
        <v>33832.699999999997</v>
      </c>
      <c r="J71" s="249">
        <v>185</v>
      </c>
      <c r="K71" s="250">
        <f>VLOOKUP(A71,'MANO DE OBRA'!A8:D100,4,FALSE)</f>
        <v>62590.494999999995</v>
      </c>
      <c r="L71" s="50"/>
      <c r="M71" s="255">
        <v>320</v>
      </c>
      <c r="N71" s="346">
        <f>K71/M71</f>
        <v>195.59529687499997</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528.98980817002484</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9948.1806788116428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1989.6361357623286</v>
      </c>
      <c r="M83" s="791"/>
      <c r="N83" s="51"/>
    </row>
    <row r="84" spans="1:14">
      <c r="B84" s="89" t="s">
        <v>2090</v>
      </c>
      <c r="C84" s="90"/>
      <c r="D84" s="90"/>
      <c r="E84" s="90"/>
      <c r="F84" s="90"/>
      <c r="G84" s="90"/>
      <c r="H84" s="90"/>
      <c r="I84" s="87"/>
      <c r="J84" s="88"/>
      <c r="K84" s="260">
        <v>0.05</v>
      </c>
      <c r="L84" s="790">
        <f>N78*K84</f>
        <v>497.40903394058216</v>
      </c>
      <c r="M84" s="791"/>
      <c r="N84" s="51"/>
    </row>
    <row r="85" spans="1:14" ht="15.75" thickBot="1">
      <c r="B85" s="91" t="s">
        <v>2091</v>
      </c>
      <c r="C85" s="92"/>
      <c r="D85" s="92"/>
      <c r="E85" s="92"/>
      <c r="F85" s="92"/>
      <c r="G85" s="92"/>
      <c r="H85" s="92"/>
      <c r="I85" s="93"/>
      <c r="J85" s="94"/>
      <c r="K85" s="261">
        <v>0.05</v>
      </c>
      <c r="L85" s="792">
        <f>N78*K85</f>
        <v>497.40903394058216</v>
      </c>
      <c r="M85" s="793"/>
      <c r="N85" s="51"/>
    </row>
    <row r="86" spans="1:14" ht="15.75" thickBot="1">
      <c r="B86" s="755" t="s">
        <v>2072</v>
      </c>
      <c r="C86" s="756"/>
      <c r="D86" s="756"/>
      <c r="E86" s="756"/>
      <c r="F86" s="756"/>
      <c r="G86" s="756"/>
      <c r="H86" s="756"/>
      <c r="I86" s="756"/>
      <c r="J86" s="756"/>
      <c r="K86" s="756"/>
      <c r="L86" s="756"/>
      <c r="M86" s="757"/>
      <c r="N86" s="52">
        <f>L83+L84+L85</f>
        <v>2984.4542036434927</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12932.634882455135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1.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98</v>
      </c>
      <c r="C31" s="81" t="s">
        <v>99</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797</v>
      </c>
      <c r="B36" s="804" t="str">
        <f>VLOOKUP(A36,EQUIPOS!A6:D154,3,FALSE)</f>
        <v xml:space="preserve">Buldozer, Potencia al volante de 140 HP, motor de 2200 RPM, longitud de hoja 4,80m. </v>
      </c>
      <c r="C36" s="805"/>
      <c r="D36" s="805"/>
      <c r="E36" s="805"/>
      <c r="F36" s="805"/>
      <c r="G36" s="805"/>
      <c r="H36" s="806"/>
      <c r="I36" s="223"/>
      <c r="J36" s="224"/>
      <c r="K36" s="225">
        <f>VLOOKUP(A36,EQUIPOS!A6:D163,4,FALSE)</f>
        <v>233669.80619854707</v>
      </c>
      <c r="L36" s="226"/>
      <c r="M36" s="227">
        <v>40</v>
      </c>
      <c r="N36" s="228">
        <f>K36/M36</f>
        <v>5841.7451549636771</v>
      </c>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5841.7451549636771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28"/>
    </row>
    <row r="49" spans="1:14">
      <c r="B49" s="43"/>
      <c r="C49" s="237"/>
      <c r="D49" s="237"/>
      <c r="E49" s="237"/>
      <c r="F49" s="237"/>
      <c r="G49" s="237"/>
      <c r="H49" s="237"/>
      <c r="I49" s="224"/>
      <c r="J49" s="201"/>
      <c r="K49" s="238"/>
      <c r="L49" s="223"/>
      <c r="M49" s="239"/>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320</v>
      </c>
      <c r="N70" s="346">
        <f>K70/M70</f>
        <v>333.39451129502493</v>
      </c>
      <c r="O70" s="106"/>
    </row>
    <row r="71" spans="1:15">
      <c r="A71" t="s">
        <v>769</v>
      </c>
      <c r="B71" s="49" t="str">
        <f>VLOOKUP(A71,'MANO DE OBRA'!A8:D69,3,FALSE)</f>
        <v xml:space="preserve">Obrero </v>
      </c>
      <c r="C71" s="47"/>
      <c r="D71" s="47"/>
      <c r="E71" s="47"/>
      <c r="F71" s="47"/>
      <c r="G71" s="47"/>
      <c r="H71" s="47"/>
      <c r="I71" s="248">
        <f>K71/J71*100</f>
        <v>33832.699999999997</v>
      </c>
      <c r="J71" s="249">
        <v>185</v>
      </c>
      <c r="K71" s="250">
        <f>VLOOKUP(A71,'MANO DE OBRA'!A8:D100,4,FALSE)</f>
        <v>62590.494999999995</v>
      </c>
      <c r="L71" s="50"/>
      <c r="M71" s="255">
        <v>320</v>
      </c>
      <c r="N71" s="346">
        <f>K71/M71</f>
        <v>195.59529687499997</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528.98980817002484</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6370.734963133702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1274.1469926267405</v>
      </c>
      <c r="M83" s="791"/>
      <c r="N83" s="51"/>
    </row>
    <row r="84" spans="1:14">
      <c r="B84" s="89" t="s">
        <v>2090</v>
      </c>
      <c r="C84" s="90"/>
      <c r="D84" s="90"/>
      <c r="E84" s="90"/>
      <c r="F84" s="90"/>
      <c r="G84" s="90"/>
      <c r="H84" s="90"/>
      <c r="I84" s="87"/>
      <c r="J84" s="88"/>
      <c r="K84" s="260">
        <v>0.05</v>
      </c>
      <c r="L84" s="790">
        <f>N78*K84</f>
        <v>318.53674815668512</v>
      </c>
      <c r="M84" s="791"/>
      <c r="N84" s="51"/>
    </row>
    <row r="85" spans="1:14" ht="15.75" thickBot="1">
      <c r="B85" s="91" t="s">
        <v>2091</v>
      </c>
      <c r="C85" s="92"/>
      <c r="D85" s="92"/>
      <c r="E85" s="92"/>
      <c r="F85" s="92"/>
      <c r="G85" s="92"/>
      <c r="H85" s="92"/>
      <c r="I85" s="93"/>
      <c r="J85" s="94"/>
      <c r="K85" s="261">
        <v>0.05</v>
      </c>
      <c r="L85" s="792">
        <f>N78*K85</f>
        <v>318.53674815668512</v>
      </c>
      <c r="M85" s="793"/>
      <c r="N85" s="51"/>
    </row>
    <row r="86" spans="1:14" ht="15.75" thickBot="1">
      <c r="B86" s="755" t="s">
        <v>2072</v>
      </c>
      <c r="C86" s="756"/>
      <c r="D86" s="756"/>
      <c r="E86" s="756"/>
      <c r="F86" s="756"/>
      <c r="G86" s="756"/>
      <c r="H86" s="756"/>
      <c r="I86" s="756"/>
      <c r="J86" s="756"/>
      <c r="K86" s="756"/>
      <c r="L86" s="756"/>
      <c r="M86" s="757"/>
      <c r="N86" s="52">
        <f>L83+L84+L85</f>
        <v>1911.2204889401105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8281.9554520738129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100</v>
      </c>
      <c r="C31" s="81" t="s">
        <v>2118</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0.01</v>
      </c>
      <c r="M42" s="817"/>
      <c r="N42" s="105">
        <f>N76*L42</f>
        <v>2.31867233614408</v>
      </c>
    </row>
    <row r="43" spans="1:14" ht="15.75" thickBot="1">
      <c r="B43" s="755" t="s">
        <v>2072</v>
      </c>
      <c r="C43" s="756"/>
      <c r="D43" s="756"/>
      <c r="E43" s="756"/>
      <c r="F43" s="756"/>
      <c r="G43" s="756"/>
      <c r="H43" s="756"/>
      <c r="I43" s="756"/>
      <c r="J43" s="756"/>
      <c r="K43" s="756"/>
      <c r="L43" s="756"/>
      <c r="M43" s="757"/>
      <c r="N43" s="345">
        <f>SUM(N36:N42)</f>
        <v>2.31867233614408</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1421</v>
      </c>
      <c r="B48" s="43" t="str">
        <f>VLOOKUP(A48,MATERIALES!A14:D378,3,FALSE)</f>
        <v>Geotextil Nt-2500 O Similar (Proveedores, Pavco, Geomatrix, Tensar, Omnes U Otros)</v>
      </c>
      <c r="C48" s="237"/>
      <c r="D48" s="237"/>
      <c r="E48" s="237"/>
      <c r="F48" s="237"/>
      <c r="G48" s="237"/>
      <c r="H48" s="237"/>
      <c r="I48" s="224"/>
      <c r="J48" s="201" t="s">
        <v>27</v>
      </c>
      <c r="K48" s="238">
        <v>1.3</v>
      </c>
      <c r="L48" s="223"/>
      <c r="M48" s="239">
        <f>VLOOKUP(A48,MATERIALES!A6:D374,4,FALSE)</f>
        <v>6425.6072966056108</v>
      </c>
      <c r="N48" s="228">
        <f>K48*M48</f>
        <v>8353.2894855872946</v>
      </c>
    </row>
    <row r="49" spans="1:14">
      <c r="B49" s="43"/>
      <c r="C49" s="237"/>
      <c r="D49" s="237"/>
      <c r="E49" s="237"/>
      <c r="F49" s="237"/>
      <c r="G49" s="237"/>
      <c r="H49" s="237"/>
      <c r="I49" s="224"/>
      <c r="J49" s="201"/>
      <c r="K49" s="238"/>
      <c r="L49" s="223"/>
      <c r="M49" s="239"/>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8353.2894855872946</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47"/>
      <c r="D59" s="47"/>
      <c r="E59" s="47"/>
      <c r="F59" s="47"/>
      <c r="G59" s="47"/>
      <c r="H59" s="244"/>
      <c r="I59" s="235"/>
      <c r="J59" s="235"/>
      <c r="K59" s="235"/>
      <c r="L59" s="842"/>
      <c r="M59" s="843"/>
      <c r="N59" s="247"/>
    </row>
    <row r="60" spans="1:14" ht="24.75" customHeight="1">
      <c r="B60" s="46"/>
      <c r="C60" s="273"/>
      <c r="D60" s="273"/>
      <c r="E60" s="273"/>
      <c r="F60" s="273"/>
      <c r="G60" s="273"/>
      <c r="H60" s="267"/>
      <c r="I60" s="350"/>
      <c r="J60" s="242"/>
      <c r="K60" s="235"/>
      <c r="L60" s="842"/>
      <c r="M60" s="843"/>
      <c r="N60" s="243"/>
    </row>
    <row r="61" spans="1:14">
      <c r="B61" s="46"/>
      <c r="C61" s="47"/>
      <c r="D61" s="47"/>
      <c r="E61" s="47"/>
      <c r="F61" s="47"/>
      <c r="G61" s="273"/>
      <c r="H61" s="267"/>
      <c r="I61" s="350"/>
      <c r="J61" s="242"/>
      <c r="K61" s="235"/>
      <c r="L61" s="842"/>
      <c r="M61" s="843"/>
      <c r="N61" s="247"/>
    </row>
    <row r="62" spans="1:14">
      <c r="B62" s="46"/>
      <c r="C62" s="47"/>
      <c r="D62" s="47"/>
      <c r="E62" s="47"/>
      <c r="F62" s="47"/>
      <c r="G62" s="47"/>
      <c r="H62" s="244"/>
      <c r="I62" s="235"/>
      <c r="J62" s="235"/>
      <c r="K62" s="235"/>
      <c r="L62" s="842"/>
      <c r="M62" s="843"/>
      <c r="N62" s="247"/>
    </row>
    <row r="63" spans="1:14">
      <c r="B63" s="46"/>
      <c r="C63" s="47"/>
      <c r="D63" s="47"/>
      <c r="E63" s="47"/>
      <c r="F63" s="47"/>
      <c r="G63" s="47"/>
      <c r="H63" s="244"/>
      <c r="I63" s="235"/>
      <c r="J63" s="235"/>
      <c r="K63" s="235"/>
      <c r="L63" s="842"/>
      <c r="M63" s="843"/>
      <c r="N63" s="247"/>
    </row>
    <row r="64" spans="1:14" ht="15.75" thickBot="1">
      <c r="B64" s="407"/>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706</v>
      </c>
      <c r="B70" s="49" t="str">
        <f>VLOOKUP(A70,'MANO DE OBRA'!A8:D68,3,FALSE)</f>
        <v>Obrero (2)</v>
      </c>
      <c r="C70" s="47"/>
      <c r="D70" s="47"/>
      <c r="E70" s="47"/>
      <c r="F70" s="47"/>
      <c r="G70" s="47"/>
      <c r="H70" s="47"/>
      <c r="I70" s="248">
        <f>K70/J70*100</f>
        <v>67665.399999999994</v>
      </c>
      <c r="J70" s="249">
        <v>185</v>
      </c>
      <c r="K70" s="250">
        <f>VLOOKUP(A70,'MANO DE OBRA'!A8:D99,4,FALSE)</f>
        <v>125180.98999999999</v>
      </c>
      <c r="L70" s="50"/>
      <c r="M70" s="251">
        <v>1000</v>
      </c>
      <c r="N70" s="346">
        <f>K70/M70</f>
        <v>125.18098999999999</v>
      </c>
      <c r="O70" s="106"/>
    </row>
    <row r="71" spans="1:15">
      <c r="A71" t="s">
        <v>728</v>
      </c>
      <c r="B71" s="49" t="str">
        <f>VLOOKUP(A71,'MANO DE OBRA'!A8:D69,3,FALSE)</f>
        <v>Oficial</v>
      </c>
      <c r="C71" s="47"/>
      <c r="D71" s="47"/>
      <c r="E71" s="47"/>
      <c r="F71" s="47"/>
      <c r="G71" s="47"/>
      <c r="H71" s="47"/>
      <c r="I71" s="248">
        <f>K71/J71*100</f>
        <v>57668.23979157189</v>
      </c>
      <c r="J71" s="249">
        <v>185</v>
      </c>
      <c r="K71" s="250">
        <f>VLOOKUP(A71,'MANO DE OBRA'!A8:D100,4,FALSE)</f>
        <v>106686.24361440798</v>
      </c>
      <c r="L71" s="50"/>
      <c r="M71" s="255">
        <v>1000</v>
      </c>
      <c r="N71" s="346">
        <f>K71/M71</f>
        <v>106.68624361440799</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231.86723361440798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8587.475391537846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1717.4950783075692</v>
      </c>
      <c r="M83" s="791"/>
      <c r="N83" s="51"/>
    </row>
    <row r="84" spans="1:14">
      <c r="B84" s="89" t="s">
        <v>2090</v>
      </c>
      <c r="C84" s="90"/>
      <c r="D84" s="90"/>
      <c r="E84" s="90"/>
      <c r="F84" s="90"/>
      <c r="G84" s="90"/>
      <c r="H84" s="90"/>
      <c r="I84" s="87"/>
      <c r="J84" s="88"/>
      <c r="K84" s="260">
        <v>0.05</v>
      </c>
      <c r="L84" s="790">
        <f>N78*K84</f>
        <v>429.3737695768923</v>
      </c>
      <c r="M84" s="791"/>
      <c r="N84" s="51"/>
    </row>
    <row r="85" spans="1:14" ht="15.75" thickBot="1">
      <c r="B85" s="91" t="s">
        <v>2091</v>
      </c>
      <c r="C85" s="92"/>
      <c r="D85" s="92"/>
      <c r="E85" s="92"/>
      <c r="F85" s="92"/>
      <c r="G85" s="92"/>
      <c r="H85" s="92"/>
      <c r="I85" s="93"/>
      <c r="J85" s="94"/>
      <c r="K85" s="261">
        <v>0.05</v>
      </c>
      <c r="L85" s="792">
        <f>N78*K85</f>
        <v>429.3737695768923</v>
      </c>
      <c r="M85" s="793"/>
      <c r="N85" s="51"/>
    </row>
    <row r="86" spans="1:14" ht="15.75" thickBot="1">
      <c r="B86" s="755" t="s">
        <v>2072</v>
      </c>
      <c r="C86" s="756"/>
      <c r="D86" s="756"/>
      <c r="E86" s="756"/>
      <c r="F86" s="756"/>
      <c r="G86" s="756"/>
      <c r="H86" s="756"/>
      <c r="I86" s="756"/>
      <c r="J86" s="756"/>
      <c r="K86" s="756"/>
      <c r="L86" s="756"/>
      <c r="M86" s="757"/>
      <c r="N86" s="52">
        <f>L83+L84+L85</f>
        <v>2576.2426174613538</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11163.7180089992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1.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102</v>
      </c>
      <c r="C31" s="81" t="s">
        <v>2119</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0.01</v>
      </c>
      <c r="M42" s="817"/>
      <c r="N42" s="105">
        <f>N76*L42</f>
        <v>2.31867233614408</v>
      </c>
    </row>
    <row r="43" spans="1:14" ht="15.75" thickBot="1">
      <c r="B43" s="755" t="s">
        <v>2072</v>
      </c>
      <c r="C43" s="756"/>
      <c r="D43" s="756"/>
      <c r="E43" s="756"/>
      <c r="F43" s="756"/>
      <c r="G43" s="756"/>
      <c r="H43" s="756"/>
      <c r="I43" s="756"/>
      <c r="J43" s="756"/>
      <c r="K43" s="756"/>
      <c r="L43" s="756"/>
      <c r="M43" s="757"/>
      <c r="N43" s="345">
        <f>SUM(N36:N42)</f>
        <v>2.31867233614408</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1403</v>
      </c>
      <c r="B48" s="43" t="str">
        <f>VLOOKUP(A48,MATERIALES!A4:D373,3,FALSE)</f>
        <v>Geomalla Tipo Asphalt</v>
      </c>
      <c r="C48" s="237"/>
      <c r="D48" s="237"/>
      <c r="E48" s="237"/>
      <c r="F48" s="237"/>
      <c r="G48" s="237"/>
      <c r="H48" s="237"/>
      <c r="I48" s="224"/>
      <c r="J48" s="201" t="str">
        <f>VLOOKUP(A48,MATERIALES!A4:D373,2,FALSE)</f>
        <v>m2</v>
      </c>
      <c r="K48" s="238">
        <v>1.2</v>
      </c>
      <c r="L48" s="223"/>
      <c r="M48" s="239">
        <f>VLOOKUP(A48,MATERIALES!A4:D395,4,FALSE)</f>
        <v>8877.4048266462905</v>
      </c>
      <c r="N48" s="228">
        <f>K48*M48</f>
        <v>10652.885791975548</v>
      </c>
    </row>
    <row r="49" spans="1:14">
      <c r="B49" s="43"/>
      <c r="C49" s="237"/>
      <c r="D49" s="237"/>
      <c r="E49" s="237"/>
      <c r="F49" s="237"/>
      <c r="G49" s="237"/>
      <c r="H49" s="237"/>
      <c r="I49" s="224"/>
      <c r="J49" s="201"/>
      <c r="K49" s="238"/>
      <c r="L49" s="223"/>
      <c r="M49" s="239"/>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10652.885791975548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47"/>
      <c r="D59" s="47"/>
      <c r="E59" s="47"/>
      <c r="F59" s="47"/>
      <c r="G59" s="47"/>
      <c r="H59" s="244"/>
      <c r="I59" s="235"/>
      <c r="J59" s="235"/>
      <c r="K59" s="235"/>
      <c r="L59" s="842"/>
      <c r="M59" s="843"/>
      <c r="N59" s="247"/>
    </row>
    <row r="60" spans="1:14" ht="24.75" customHeight="1">
      <c r="B60" s="46"/>
      <c r="C60" s="273"/>
      <c r="D60" s="273"/>
      <c r="E60" s="273"/>
      <c r="F60" s="273"/>
      <c r="G60" s="273"/>
      <c r="H60" s="267"/>
      <c r="I60" s="350"/>
      <c r="J60" s="242"/>
      <c r="K60" s="235"/>
      <c r="L60" s="842"/>
      <c r="M60" s="843"/>
      <c r="N60" s="243"/>
    </row>
    <row r="61" spans="1:14">
      <c r="B61" s="46"/>
      <c r="C61" s="47"/>
      <c r="D61" s="47"/>
      <c r="E61" s="47"/>
      <c r="F61" s="47"/>
      <c r="G61" s="273"/>
      <c r="H61" s="267"/>
      <c r="I61" s="350"/>
      <c r="J61" s="242"/>
      <c r="K61" s="235"/>
      <c r="L61" s="842"/>
      <c r="M61" s="843"/>
      <c r="N61" s="247"/>
    </row>
    <row r="62" spans="1:14">
      <c r="B62" s="46"/>
      <c r="C62" s="47"/>
      <c r="D62" s="47"/>
      <c r="E62" s="47"/>
      <c r="F62" s="47"/>
      <c r="G62" s="47"/>
      <c r="H62" s="244"/>
      <c r="I62" s="235"/>
      <c r="J62" s="235"/>
      <c r="K62" s="235"/>
      <c r="L62" s="842"/>
      <c r="M62" s="843"/>
      <c r="N62" s="247"/>
    </row>
    <row r="63" spans="1:14">
      <c r="B63" s="46"/>
      <c r="C63" s="47"/>
      <c r="D63" s="47"/>
      <c r="E63" s="47"/>
      <c r="F63" s="47"/>
      <c r="G63" s="47"/>
      <c r="H63" s="244"/>
      <c r="I63" s="235"/>
      <c r="J63" s="235"/>
      <c r="K63" s="235"/>
      <c r="L63" s="842"/>
      <c r="M63" s="843"/>
      <c r="N63" s="247"/>
    </row>
    <row r="64" spans="1:14" ht="15.75" thickBot="1">
      <c r="B64" s="407"/>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706</v>
      </c>
      <c r="B70" s="49" t="str">
        <f>VLOOKUP(A70,'MANO DE OBRA'!A8:D68,3,FALSE)</f>
        <v>Obrero (2)</v>
      </c>
      <c r="C70" s="47"/>
      <c r="D70" s="47"/>
      <c r="E70" s="47"/>
      <c r="F70" s="47"/>
      <c r="G70" s="47"/>
      <c r="H70" s="47"/>
      <c r="I70" s="248">
        <f>K70/J70*100</f>
        <v>67665.399999999994</v>
      </c>
      <c r="J70" s="249">
        <v>185</v>
      </c>
      <c r="K70" s="250">
        <f>VLOOKUP(A70,'MANO DE OBRA'!A8:D99,4,FALSE)</f>
        <v>125180.98999999999</v>
      </c>
      <c r="L70" s="50"/>
      <c r="M70" s="251">
        <v>1000</v>
      </c>
      <c r="N70" s="346">
        <f>K70/M70</f>
        <v>125.18098999999999</v>
      </c>
      <c r="O70" s="106"/>
    </row>
    <row r="71" spans="1:15">
      <c r="A71" t="s">
        <v>728</v>
      </c>
      <c r="B71" s="49" t="str">
        <f>VLOOKUP(A71,'MANO DE OBRA'!A8:D69,3,FALSE)</f>
        <v>Oficial</v>
      </c>
      <c r="C71" s="47"/>
      <c r="D71" s="47"/>
      <c r="E71" s="47"/>
      <c r="F71" s="47"/>
      <c r="G71" s="47"/>
      <c r="H71" s="47"/>
      <c r="I71" s="248">
        <f>K71/J71*100</f>
        <v>57668.23979157189</v>
      </c>
      <c r="J71" s="249">
        <v>185</v>
      </c>
      <c r="K71" s="250">
        <f>VLOOKUP(A71,'MANO DE OBRA'!A8:D100,4,FALSE)</f>
        <v>106686.24361440798</v>
      </c>
      <c r="L71" s="50"/>
      <c r="M71" s="255">
        <v>1000</v>
      </c>
      <c r="N71" s="346">
        <f>K71/M71</f>
        <v>106.68624361440799</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231.86723361440798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10887.0716979261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2177.4143395852202</v>
      </c>
      <c r="M83" s="791"/>
      <c r="N83" s="51"/>
    </row>
    <row r="84" spans="1:14">
      <c r="B84" s="89" t="s">
        <v>2090</v>
      </c>
      <c r="C84" s="90"/>
      <c r="D84" s="90"/>
      <c r="E84" s="90"/>
      <c r="F84" s="90"/>
      <c r="G84" s="90"/>
      <c r="H84" s="90"/>
      <c r="I84" s="87"/>
      <c r="J84" s="88"/>
      <c r="K84" s="260">
        <v>0.05</v>
      </c>
      <c r="L84" s="790">
        <f>N78*K84</f>
        <v>544.35358489630505</v>
      </c>
      <c r="M84" s="791"/>
      <c r="N84" s="51"/>
    </row>
    <row r="85" spans="1:14" ht="15.75" thickBot="1">
      <c r="B85" s="91" t="s">
        <v>2091</v>
      </c>
      <c r="C85" s="92"/>
      <c r="D85" s="92"/>
      <c r="E85" s="92"/>
      <c r="F85" s="92"/>
      <c r="G85" s="92"/>
      <c r="H85" s="92"/>
      <c r="I85" s="93"/>
      <c r="J85" s="94"/>
      <c r="K85" s="261">
        <v>0.05</v>
      </c>
      <c r="L85" s="792">
        <f>N78*K85</f>
        <v>544.35358489630505</v>
      </c>
      <c r="M85" s="793"/>
      <c r="N85" s="51"/>
    </row>
    <row r="86" spans="1:14" ht="15.75" thickBot="1">
      <c r="B86" s="755" t="s">
        <v>2072</v>
      </c>
      <c r="C86" s="756"/>
      <c r="D86" s="756"/>
      <c r="E86" s="756"/>
      <c r="F86" s="756"/>
      <c r="G86" s="756"/>
      <c r="H86" s="756"/>
      <c r="I86" s="756"/>
      <c r="J86" s="756"/>
      <c r="K86" s="756"/>
      <c r="L86" s="756"/>
      <c r="M86" s="757"/>
      <c r="N86" s="52">
        <f>L83+L84+L85</f>
        <v>3266.1215093778305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14153.19320730393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ColWidth="11.42578125"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104</v>
      </c>
      <c r="C31" s="81" t="s">
        <v>105</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797</v>
      </c>
      <c r="B36" s="804" t="str">
        <f>VLOOKUP(A36,EQUIPOS!A6:D186,3,FALSE)</f>
        <v xml:space="preserve">Buldozer, Potencia al volante de 140 HP, motor de 2200 RPM, longitud de hoja 4,80m. </v>
      </c>
      <c r="C36" s="805"/>
      <c r="D36" s="805"/>
      <c r="E36" s="805"/>
      <c r="F36" s="805"/>
      <c r="G36" s="805"/>
      <c r="H36" s="806"/>
      <c r="I36" s="223"/>
      <c r="J36" s="224"/>
      <c r="K36" s="225">
        <f>VLOOKUP(A36,EQUIPOS!A6:D186,4,FALSE)</f>
        <v>233669.80619854707</v>
      </c>
      <c r="L36" s="226"/>
      <c r="M36" s="227">
        <v>45</v>
      </c>
      <c r="N36" s="228">
        <f>K36/M36</f>
        <v>5192.6623599677123</v>
      </c>
    </row>
    <row r="37" spans="1:14">
      <c r="A37" s="113" t="s">
        <v>821</v>
      </c>
      <c r="B37" s="804" t="str">
        <f>VLOOKUP(A37,EQUIPOS!A7:D187,3,FALSE)</f>
        <v xml:space="preserve">Carrotanque de agua(1000 Galones) </v>
      </c>
      <c r="C37" s="805"/>
      <c r="D37" s="805"/>
      <c r="E37" s="805"/>
      <c r="F37" s="805"/>
      <c r="G37" s="805"/>
      <c r="H37" s="806"/>
      <c r="I37" s="223"/>
      <c r="J37" s="224"/>
      <c r="K37" s="225">
        <f>VLOOKUP(A37,EQUIPOS!A7:D187,4,FALSE)</f>
        <v>83514.195669922279</v>
      </c>
      <c r="L37" s="226"/>
      <c r="M37" s="227">
        <v>45</v>
      </c>
      <c r="N37" s="228">
        <f>K37/M37</f>
        <v>1855.8710148871617</v>
      </c>
    </row>
    <row r="38" spans="1:14">
      <c r="A38" t="s">
        <v>959</v>
      </c>
      <c r="B38" s="804" t="str">
        <f>VLOOKUP(A38,EQUIPOS!A8:D188,3,FALSE)</f>
        <v>Motoniveladora  potencia 215 HP, ancho de cuchilla 4,27 m, peso 18 ton.</v>
      </c>
      <c r="C38" s="805"/>
      <c r="D38" s="805"/>
      <c r="E38" s="805"/>
      <c r="F38" s="805"/>
      <c r="G38" s="805"/>
      <c r="H38" s="806"/>
      <c r="I38" s="223"/>
      <c r="J38" s="224"/>
      <c r="K38" s="225">
        <f>VLOOKUP(A38,EQUIPOS!A8:D188,4,FALSE)</f>
        <v>246311.38606635714</v>
      </c>
      <c r="L38" s="226"/>
      <c r="M38" s="227">
        <v>45</v>
      </c>
      <c r="N38" s="228">
        <f>K38/M38</f>
        <v>5473.586357030159</v>
      </c>
    </row>
    <row r="39" spans="1:14">
      <c r="A39" t="s">
        <v>1075</v>
      </c>
      <c r="B39" s="804" t="str">
        <f>VLOOKUP(A39,EQUIPOS!A9:D189,3,FALSE)</f>
        <v xml:space="preserve">Vibrocompatador, potencia 153 HP, peso 10 Ton. </v>
      </c>
      <c r="C39" s="805"/>
      <c r="D39" s="805"/>
      <c r="E39" s="805"/>
      <c r="F39" s="805"/>
      <c r="G39" s="805"/>
      <c r="H39" s="806"/>
      <c r="I39" s="807"/>
      <c r="J39" s="808"/>
      <c r="K39" s="225">
        <f>VLOOKUP(A39,EQUIPOS!A9:D189,4,FALSE)</f>
        <v>143097.82862711765</v>
      </c>
      <c r="L39" s="809">
        <v>45</v>
      </c>
      <c r="M39" s="810"/>
      <c r="N39" s="228">
        <f>K39/L39</f>
        <v>3179.951747269281</v>
      </c>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0.02</v>
      </c>
      <c r="M42" s="817"/>
      <c r="N42" s="105">
        <f>N76*L42</f>
        <v>12.881512978578222</v>
      </c>
    </row>
    <row r="43" spans="1:14" ht="15.75" thickBot="1">
      <c r="B43" s="755" t="s">
        <v>2072</v>
      </c>
      <c r="C43" s="756"/>
      <c r="D43" s="756"/>
      <c r="E43" s="756"/>
      <c r="F43" s="756"/>
      <c r="G43" s="756"/>
      <c r="H43" s="756"/>
      <c r="I43" s="756"/>
      <c r="J43" s="756"/>
      <c r="K43" s="756"/>
      <c r="L43" s="756"/>
      <c r="M43" s="757"/>
      <c r="N43" s="345">
        <f>SUM(N36:N42)</f>
        <v>15714.95299213289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1534</v>
      </c>
      <c r="B48" s="43" t="str">
        <f>VLOOKUP(A48,MATERIALES!A4:D373,3,FALSE)</f>
        <v>Material seleccionado para Relleno</v>
      </c>
      <c r="C48" s="237"/>
      <c r="D48" s="237"/>
      <c r="E48" s="237"/>
      <c r="F48" s="237"/>
      <c r="G48" s="237"/>
      <c r="H48" s="237"/>
      <c r="I48" s="224"/>
      <c r="J48" s="201" t="str">
        <f>VLOOKUP(A48,MATERIALES!A4:D373,2,FALSE)</f>
        <v>m3</v>
      </c>
      <c r="K48" s="238">
        <v>1.25</v>
      </c>
      <c r="L48" s="223"/>
      <c r="M48" s="351">
        <f>VLOOKUP(A48,MATERIALES!A4:D395,4,FALSE)</f>
        <v>32705.461587186317</v>
      </c>
      <c r="N48" s="228">
        <f>K48*M48</f>
        <v>40881.826983982894</v>
      </c>
    </row>
    <row r="49" spans="1:14">
      <c r="B49" s="43"/>
      <c r="C49" s="237"/>
      <c r="D49" s="237"/>
      <c r="E49" s="237"/>
      <c r="F49" s="237"/>
      <c r="G49" s="237"/>
      <c r="H49" s="237"/>
      <c r="I49" s="224"/>
      <c r="J49" s="201"/>
      <c r="K49" s="238" t="s">
        <v>7</v>
      </c>
      <c r="L49" s="223"/>
      <c r="M49" s="239"/>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40881.826983982894</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1894</v>
      </c>
      <c r="B59" s="46" t="str">
        <f>VLOOKUP(A59,TRANSPORTE!A5:D104,3,FALSE)</f>
        <v>Transporte de material seleccionado para relleno</v>
      </c>
      <c r="C59" s="47"/>
      <c r="D59" s="47"/>
      <c r="E59" s="47"/>
      <c r="F59" s="47"/>
      <c r="G59" s="47"/>
      <c r="H59" s="244" t="s">
        <v>648</v>
      </c>
      <c r="I59" s="235">
        <v>1.25</v>
      </c>
      <c r="J59" s="235">
        <v>1</v>
      </c>
      <c r="K59" s="235">
        <f>I59*J59</f>
        <v>1.25</v>
      </c>
      <c r="L59" s="842">
        <f>VLOOKUP(A59,TRANSPORTE!A5:D117,4,FALSE)</f>
        <v>1260.0181096149788</v>
      </c>
      <c r="M59" s="843"/>
      <c r="N59" s="247">
        <f>K59*L59</f>
        <v>1575.0226370187236</v>
      </c>
    </row>
    <row r="60" spans="1:14" ht="24.75" customHeight="1">
      <c r="B60" s="46"/>
      <c r="C60" s="273"/>
      <c r="D60" s="273"/>
      <c r="E60" s="273"/>
      <c r="F60" s="273"/>
      <c r="G60" s="273"/>
      <c r="H60" s="267"/>
      <c r="I60" s="350"/>
      <c r="J60" s="242"/>
      <c r="K60" s="235"/>
      <c r="L60" s="842"/>
      <c r="M60" s="843"/>
      <c r="N60" s="243"/>
    </row>
    <row r="61" spans="1:14">
      <c r="B61" s="46"/>
      <c r="C61" s="47"/>
      <c r="D61" s="47"/>
      <c r="E61" s="47"/>
      <c r="F61" s="47"/>
      <c r="G61" s="273"/>
      <c r="H61" s="267"/>
      <c r="I61" s="350"/>
      <c r="J61" s="242"/>
      <c r="K61" s="235"/>
      <c r="L61" s="842"/>
      <c r="M61" s="843"/>
      <c r="N61" s="247"/>
    </row>
    <row r="62" spans="1:14">
      <c r="B62" s="46"/>
      <c r="C62" s="47"/>
      <c r="D62" s="47"/>
      <c r="E62" s="47"/>
      <c r="F62" s="47"/>
      <c r="G62" s="47"/>
      <c r="H62" s="244"/>
      <c r="I62" s="235"/>
      <c r="J62" s="235"/>
      <c r="K62" s="235"/>
      <c r="L62" s="842"/>
      <c r="M62" s="843"/>
      <c r="N62" s="247"/>
    </row>
    <row r="63" spans="1:14">
      <c r="B63" s="46"/>
      <c r="C63" s="47"/>
      <c r="D63" s="47"/>
      <c r="E63" s="47"/>
      <c r="F63" s="47"/>
      <c r="G63" s="47"/>
      <c r="H63" s="244"/>
      <c r="I63" s="235"/>
      <c r="J63" s="235"/>
      <c r="K63" s="235"/>
      <c r="L63" s="842"/>
      <c r="M63" s="843"/>
      <c r="N63" s="247"/>
    </row>
    <row r="64" spans="1:14" ht="15.75" thickBot="1">
      <c r="B64" s="407"/>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SUM(N59:N64)</f>
        <v>1575.0226370187236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706</v>
      </c>
      <c r="B70" s="49" t="str">
        <f>VLOOKUP(A70,'MANO DE OBRA'!A8:D68,3,FALSE)</f>
        <v>Obrero (2)</v>
      </c>
      <c r="C70" s="47"/>
      <c r="D70" s="47"/>
      <c r="E70" s="47"/>
      <c r="F70" s="47"/>
      <c r="G70" s="47"/>
      <c r="H70" s="47"/>
      <c r="I70" s="248">
        <f>K70/J70*100</f>
        <v>67665.399999999994</v>
      </c>
      <c r="J70" s="249">
        <v>185</v>
      </c>
      <c r="K70" s="250">
        <f>VLOOKUP(A70,'MANO DE OBRA'!A8:D99,4,FALSE)</f>
        <v>125180.98999999999</v>
      </c>
      <c r="L70" s="50"/>
      <c r="M70" s="251">
        <v>360</v>
      </c>
      <c r="N70" s="346">
        <f>K70/M70</f>
        <v>347.72497222222222</v>
      </c>
      <c r="O70" s="106"/>
    </row>
    <row r="71" spans="1:15">
      <c r="A71" t="s">
        <v>728</v>
      </c>
      <c r="B71" s="49" t="str">
        <f>VLOOKUP(A71,'MANO DE OBRA'!A8:D69,3,FALSE)</f>
        <v>Oficial</v>
      </c>
      <c r="C71" s="47"/>
      <c r="D71" s="47"/>
      <c r="E71" s="47"/>
      <c r="F71" s="47"/>
      <c r="G71" s="47"/>
      <c r="H71" s="47"/>
      <c r="I71" s="248">
        <f>K71/J71*100</f>
        <v>57668.23979157189</v>
      </c>
      <c r="J71" s="249">
        <v>185</v>
      </c>
      <c r="K71" s="250">
        <f>VLOOKUP(A71,'MANO DE OBRA'!A8:D100,4,FALSE)</f>
        <v>106686.24361440798</v>
      </c>
      <c r="L71" s="50"/>
      <c r="M71" s="255">
        <v>360</v>
      </c>
      <c r="N71" s="346">
        <f>K71/M71</f>
        <v>296.35067670668883</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58815.878262063416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11763.175652412683</v>
      </c>
      <c r="M83" s="791"/>
      <c r="N83" s="51"/>
    </row>
    <row r="84" spans="1:14">
      <c r="B84" s="89" t="s">
        <v>2090</v>
      </c>
      <c r="C84" s="90"/>
      <c r="D84" s="90"/>
      <c r="E84" s="90"/>
      <c r="F84" s="90"/>
      <c r="G84" s="90"/>
      <c r="H84" s="90"/>
      <c r="I84" s="87"/>
      <c r="J84" s="88"/>
      <c r="K84" s="260">
        <v>0.05</v>
      </c>
      <c r="L84" s="790">
        <f>N78*K84</f>
        <v>2940.7939131031708</v>
      </c>
      <c r="M84" s="791"/>
      <c r="N84" s="51"/>
    </row>
    <row r="85" spans="1:14" ht="15.75" thickBot="1">
      <c r="B85" s="91" t="s">
        <v>2091</v>
      </c>
      <c r="C85" s="92"/>
      <c r="D85" s="92"/>
      <c r="E85" s="92"/>
      <c r="F85" s="92"/>
      <c r="G85" s="92"/>
      <c r="H85" s="92"/>
      <c r="I85" s="93"/>
      <c r="J85" s="94"/>
      <c r="K85" s="261">
        <v>0.05</v>
      </c>
      <c r="L85" s="792">
        <f>N78*K85</f>
        <v>2940.7939131031708</v>
      </c>
      <c r="M85" s="793"/>
      <c r="N85" s="51"/>
    </row>
    <row r="86" spans="1:14" ht="15.75" thickBot="1">
      <c r="B86" s="755" t="s">
        <v>2072</v>
      </c>
      <c r="C86" s="756"/>
      <c r="D86" s="756"/>
      <c r="E86" s="756"/>
      <c r="F86" s="756"/>
      <c r="G86" s="756"/>
      <c r="H86" s="756"/>
      <c r="I86" s="756"/>
      <c r="J86" s="756"/>
      <c r="K86" s="756"/>
      <c r="L86" s="756"/>
      <c r="M86" s="757"/>
      <c r="N86" s="52">
        <f>L83+L84+L85</f>
        <v>17644.763478619025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ROUND((N78+N86),0)</f>
        <v>76461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106</v>
      </c>
      <c r="C31" s="81" t="s">
        <v>107</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797</v>
      </c>
      <c r="B36" s="804" t="str">
        <f>VLOOKUP(A36,EQUIPOS!A6:D186,3,FALSE)</f>
        <v xml:space="preserve">Buldozer, Potencia al volante de 140 HP, motor de 2200 RPM, longitud de hoja 4,80m. </v>
      </c>
      <c r="C36" s="805"/>
      <c r="D36" s="805"/>
      <c r="E36" s="805"/>
      <c r="F36" s="805"/>
      <c r="G36" s="805"/>
      <c r="H36" s="806"/>
      <c r="I36" s="223"/>
      <c r="J36" s="224"/>
      <c r="K36" s="225">
        <f>VLOOKUP(A36,EQUIPOS!A6:D186,4,FALSE)</f>
        <v>233669.80619854707</v>
      </c>
      <c r="L36" s="226"/>
      <c r="M36" s="227">
        <v>45</v>
      </c>
      <c r="N36" s="228">
        <f>K36/M36</f>
        <v>5192.6623599677123</v>
      </c>
    </row>
    <row r="37" spans="1:14">
      <c r="A37" s="113" t="s">
        <v>821</v>
      </c>
      <c r="B37" s="804" t="str">
        <f>VLOOKUP(A37,EQUIPOS!A7:D187,3,FALSE)</f>
        <v xml:space="preserve">Carrotanque de agua(1000 Galones) </v>
      </c>
      <c r="C37" s="805"/>
      <c r="D37" s="805"/>
      <c r="E37" s="805"/>
      <c r="F37" s="805"/>
      <c r="G37" s="805"/>
      <c r="H37" s="806"/>
      <c r="I37" s="223"/>
      <c r="J37" s="224"/>
      <c r="K37" s="225">
        <f>VLOOKUP(A37,EQUIPOS!A7:D187,4,FALSE)</f>
        <v>83514.195669922279</v>
      </c>
      <c r="L37" s="226"/>
      <c r="M37" s="227">
        <v>45</v>
      </c>
      <c r="N37" s="228">
        <f>K37/M37</f>
        <v>1855.8710148871617</v>
      </c>
    </row>
    <row r="38" spans="1:14">
      <c r="A38" t="s">
        <v>959</v>
      </c>
      <c r="B38" s="804" t="str">
        <f>VLOOKUP(A38,EQUIPOS!A8:D188,3,FALSE)</f>
        <v>Motoniveladora  potencia 215 HP, ancho de cuchilla 4,27 m, peso 18 ton.</v>
      </c>
      <c r="C38" s="805"/>
      <c r="D38" s="805"/>
      <c r="E38" s="805"/>
      <c r="F38" s="805"/>
      <c r="G38" s="805"/>
      <c r="H38" s="806"/>
      <c r="I38" s="223"/>
      <c r="J38" s="224"/>
      <c r="K38" s="225">
        <f>VLOOKUP(A38,EQUIPOS!A8:D188,4,FALSE)</f>
        <v>246311.38606635714</v>
      </c>
      <c r="L38" s="226"/>
      <c r="M38" s="227">
        <v>45</v>
      </c>
      <c r="N38" s="228">
        <f>K38/M38</f>
        <v>5473.586357030159</v>
      </c>
    </row>
    <row r="39" spans="1:14">
      <c r="A39" t="s">
        <v>1075</v>
      </c>
      <c r="B39" s="804" t="str">
        <f>VLOOKUP(A39,EQUIPOS!A9:D189,3,FALSE)</f>
        <v xml:space="preserve">Vibrocompatador, potencia 153 HP, peso 10 Ton. </v>
      </c>
      <c r="C39" s="805"/>
      <c r="D39" s="805"/>
      <c r="E39" s="805"/>
      <c r="F39" s="805"/>
      <c r="G39" s="805"/>
      <c r="H39" s="806"/>
      <c r="I39" s="807"/>
      <c r="J39" s="808"/>
      <c r="K39" s="225">
        <f>VLOOKUP(A39,EQUIPOS!A9:D189,4,FALSE)</f>
        <v>143097.82862711765</v>
      </c>
      <c r="L39" s="809">
        <v>45</v>
      </c>
      <c r="M39" s="810"/>
      <c r="N39" s="228">
        <f>K39/L39</f>
        <v>3179.951747269281</v>
      </c>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0.02</v>
      </c>
      <c r="M42" s="817"/>
      <c r="N42" s="105">
        <f>N76*L42</f>
        <v>12.881512978578222</v>
      </c>
    </row>
    <row r="43" spans="1:14" ht="15.75" thickBot="1">
      <c r="B43" s="755" t="s">
        <v>2072</v>
      </c>
      <c r="C43" s="756"/>
      <c r="D43" s="756"/>
      <c r="E43" s="756"/>
      <c r="F43" s="756"/>
      <c r="G43" s="756"/>
      <c r="H43" s="756"/>
      <c r="I43" s="756"/>
      <c r="J43" s="756"/>
      <c r="K43" s="756"/>
      <c r="L43" s="756"/>
      <c r="M43" s="757"/>
      <c r="N43" s="345">
        <f>SUM(N36:N42)</f>
        <v>15714.95299213289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1518</v>
      </c>
      <c r="B48" s="43" t="str">
        <f>VLOOKUP(A48,MATERIALES!A4:D373,3,FALSE)</f>
        <v xml:space="preserve">Material de Sub Base CBR=40% </v>
      </c>
      <c r="C48" s="237"/>
      <c r="D48" s="237"/>
      <c r="E48" s="237"/>
      <c r="F48" s="237"/>
      <c r="G48" s="237"/>
      <c r="H48" s="237"/>
      <c r="I48" s="224"/>
      <c r="J48" s="201" t="str">
        <f>VLOOKUP(A48,MATERIALES!A4:D373,2,FALSE)</f>
        <v>m3</v>
      </c>
      <c r="K48" s="238">
        <v>1.25</v>
      </c>
      <c r="L48" s="223"/>
      <c r="M48" s="351">
        <f>VLOOKUP(A48,MATERIALES!A4:D395,4,FALSE)</f>
        <v>40554.772368111029</v>
      </c>
      <c r="N48" s="228">
        <f>K48*M48</f>
        <v>50693.465460138788</v>
      </c>
    </row>
    <row r="49" spans="1:14">
      <c r="B49" s="43"/>
      <c r="C49" s="237"/>
      <c r="D49" s="237"/>
      <c r="E49" s="237"/>
      <c r="F49" s="237"/>
      <c r="G49" s="237"/>
      <c r="H49" s="237"/>
      <c r="I49" s="224"/>
      <c r="J49" s="201"/>
      <c r="K49" s="238" t="s">
        <v>7</v>
      </c>
      <c r="L49" s="223"/>
      <c r="M49" s="239"/>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50693.465460138788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1876</v>
      </c>
      <c r="B59" s="46" t="str">
        <f>VLOOKUP(A59,TRANSPORTE!A5:D104,3,FALSE)</f>
        <v xml:space="preserve">Transporte de material de Sub Base CBR=40% </v>
      </c>
      <c r="C59" s="47"/>
      <c r="D59" s="47"/>
      <c r="E59" s="47"/>
      <c r="F59" s="47"/>
      <c r="G59" s="47"/>
      <c r="H59" s="244" t="s">
        <v>648</v>
      </c>
      <c r="I59" s="235">
        <v>1.25</v>
      </c>
      <c r="J59" s="235">
        <v>1</v>
      </c>
      <c r="K59" s="235">
        <f>I59*J59</f>
        <v>1.25</v>
      </c>
      <c r="L59" s="842">
        <f>VLOOKUP(A59,TRANSPORTE!A5:D117,4,FALSE)</f>
        <v>1260.0181096149788</v>
      </c>
      <c r="M59" s="843"/>
      <c r="N59" s="247">
        <f>K59*L59</f>
        <v>1575.0226370187236</v>
      </c>
    </row>
    <row r="60" spans="1:14" ht="24.75" customHeight="1">
      <c r="B60" s="46"/>
      <c r="C60" s="273"/>
      <c r="D60" s="273"/>
      <c r="E60" s="273"/>
      <c r="F60" s="273"/>
      <c r="G60" s="273"/>
      <c r="H60" s="267"/>
      <c r="I60" s="350"/>
      <c r="J60" s="242"/>
      <c r="K60" s="235"/>
      <c r="L60" s="842"/>
      <c r="M60" s="843"/>
      <c r="N60" s="243"/>
    </row>
    <row r="61" spans="1:14">
      <c r="B61" s="46"/>
      <c r="C61" s="47"/>
      <c r="D61" s="47"/>
      <c r="E61" s="47"/>
      <c r="F61" s="47"/>
      <c r="G61" s="273"/>
      <c r="H61" s="267"/>
      <c r="I61" s="350"/>
      <c r="J61" s="242"/>
      <c r="K61" s="235"/>
      <c r="L61" s="842"/>
      <c r="M61" s="843"/>
      <c r="N61" s="247"/>
    </row>
    <row r="62" spans="1:14">
      <c r="B62" s="46"/>
      <c r="C62" s="47"/>
      <c r="D62" s="47"/>
      <c r="E62" s="47"/>
      <c r="F62" s="47"/>
      <c r="G62" s="47"/>
      <c r="H62" s="244"/>
      <c r="I62" s="235"/>
      <c r="J62" s="235"/>
      <c r="K62" s="235"/>
      <c r="L62" s="842"/>
      <c r="M62" s="843"/>
      <c r="N62" s="247"/>
    </row>
    <row r="63" spans="1:14">
      <c r="B63" s="46"/>
      <c r="C63" s="47"/>
      <c r="D63" s="47"/>
      <c r="E63" s="47"/>
      <c r="F63" s="47"/>
      <c r="G63" s="47"/>
      <c r="H63" s="244"/>
      <c r="I63" s="235"/>
      <c r="J63" s="235"/>
      <c r="K63" s="235"/>
      <c r="L63" s="842"/>
      <c r="M63" s="843"/>
      <c r="N63" s="247"/>
    </row>
    <row r="64" spans="1:14" ht="15.75" thickBot="1">
      <c r="B64" s="407"/>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SUM(N59:N64)</f>
        <v>1575.0226370187236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706</v>
      </c>
      <c r="B70" s="49" t="str">
        <f>VLOOKUP(A70,'MANO DE OBRA'!A8:D68,3,FALSE)</f>
        <v>Obrero (2)</v>
      </c>
      <c r="C70" s="47"/>
      <c r="D70" s="47"/>
      <c r="E70" s="47"/>
      <c r="F70" s="47"/>
      <c r="G70" s="47"/>
      <c r="H70" s="47"/>
      <c r="I70" s="248">
        <f>K70/J70*100</f>
        <v>67665.399999999994</v>
      </c>
      <c r="J70" s="249">
        <v>185</v>
      </c>
      <c r="K70" s="250">
        <f>VLOOKUP(A70,'MANO DE OBRA'!A8:D99,4,FALSE)</f>
        <v>125180.98999999999</v>
      </c>
      <c r="L70" s="50"/>
      <c r="M70" s="251">
        <v>360</v>
      </c>
      <c r="N70" s="346">
        <f>K70/M70</f>
        <v>347.72497222222222</v>
      </c>
      <c r="O70" s="106"/>
    </row>
    <row r="71" spans="1:15">
      <c r="A71" t="s">
        <v>728</v>
      </c>
      <c r="B71" s="49" t="str">
        <f>VLOOKUP(A71,'MANO DE OBRA'!A8:D69,3,FALSE)</f>
        <v>Oficial</v>
      </c>
      <c r="C71" s="47"/>
      <c r="D71" s="47"/>
      <c r="E71" s="47"/>
      <c r="F71" s="47"/>
      <c r="G71" s="47"/>
      <c r="H71" s="47"/>
      <c r="I71" s="248">
        <f>K71/J71*100</f>
        <v>57668.23979157189</v>
      </c>
      <c r="J71" s="249">
        <v>185</v>
      </c>
      <c r="K71" s="250">
        <f>VLOOKUP(A71,'MANO DE OBRA'!A8:D100,4,FALSE)</f>
        <v>106686.24361440798</v>
      </c>
      <c r="L71" s="50"/>
      <c r="M71" s="255">
        <v>360</v>
      </c>
      <c r="N71" s="346">
        <f>K71/M71</f>
        <v>296.35067670668883</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68627.516738219318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13725.503347643864</v>
      </c>
      <c r="M83" s="791"/>
      <c r="N83" s="51"/>
    </row>
    <row r="84" spans="1:14">
      <c r="B84" s="89" t="s">
        <v>2090</v>
      </c>
      <c r="C84" s="90"/>
      <c r="D84" s="90"/>
      <c r="E84" s="90"/>
      <c r="F84" s="90"/>
      <c r="G84" s="90"/>
      <c r="H84" s="90"/>
      <c r="I84" s="87"/>
      <c r="J84" s="88"/>
      <c r="K84" s="260">
        <v>0.05</v>
      </c>
      <c r="L84" s="790">
        <f>N78*K84</f>
        <v>3431.375836910966</v>
      </c>
      <c r="M84" s="791"/>
      <c r="N84" s="51"/>
    </row>
    <row r="85" spans="1:14" ht="15.75" thickBot="1">
      <c r="B85" s="91" t="s">
        <v>2091</v>
      </c>
      <c r="C85" s="92"/>
      <c r="D85" s="92"/>
      <c r="E85" s="92"/>
      <c r="F85" s="92"/>
      <c r="G85" s="92"/>
      <c r="H85" s="92"/>
      <c r="I85" s="93"/>
      <c r="J85" s="94"/>
      <c r="K85" s="261">
        <v>0.05</v>
      </c>
      <c r="L85" s="792">
        <f>N78*K85</f>
        <v>3431.375836910966</v>
      </c>
      <c r="M85" s="793"/>
      <c r="N85" s="51"/>
    </row>
    <row r="86" spans="1:14" ht="15.75" thickBot="1">
      <c r="B86" s="755" t="s">
        <v>2072</v>
      </c>
      <c r="C86" s="756"/>
      <c r="D86" s="756"/>
      <c r="E86" s="756"/>
      <c r="F86" s="756"/>
      <c r="G86" s="756"/>
      <c r="H86" s="756"/>
      <c r="I86" s="756"/>
      <c r="J86" s="756"/>
      <c r="K86" s="756"/>
      <c r="L86" s="756"/>
      <c r="M86" s="757"/>
      <c r="N86" s="52">
        <f>L83+L84+L85</f>
        <v>20588.255021465797</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89215.771759685114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108</v>
      </c>
      <c r="C31" s="81" t="s">
        <v>109</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797</v>
      </c>
      <c r="B36" s="804" t="str">
        <f>VLOOKUP(A36,EQUIPOS!A6:D186,3,FALSE)</f>
        <v xml:space="preserve">Buldozer, Potencia al volante de 140 HP, motor de 2200 RPM, longitud de hoja 4,80m. </v>
      </c>
      <c r="C36" s="805"/>
      <c r="D36" s="805"/>
      <c r="E36" s="805"/>
      <c r="F36" s="805"/>
      <c r="G36" s="805"/>
      <c r="H36" s="806"/>
      <c r="I36" s="223"/>
      <c r="J36" s="224"/>
      <c r="K36" s="225">
        <f>VLOOKUP(A36,EQUIPOS!A6:D186,4,FALSE)</f>
        <v>233669.80619854707</v>
      </c>
      <c r="L36" s="226"/>
      <c r="M36" s="227">
        <v>45</v>
      </c>
      <c r="N36" s="228">
        <f>K36/M36</f>
        <v>5192.6623599677123</v>
      </c>
    </row>
    <row r="37" spans="1:14">
      <c r="A37" s="113" t="s">
        <v>821</v>
      </c>
      <c r="B37" s="804" t="str">
        <f>VLOOKUP(A37,EQUIPOS!A7:D187,3,FALSE)</f>
        <v xml:space="preserve">Carrotanque de agua(1000 Galones) </v>
      </c>
      <c r="C37" s="805"/>
      <c r="D37" s="805"/>
      <c r="E37" s="805"/>
      <c r="F37" s="805"/>
      <c r="G37" s="805"/>
      <c r="H37" s="806"/>
      <c r="I37" s="223"/>
      <c r="J37" s="224"/>
      <c r="K37" s="225">
        <f>VLOOKUP(A37,EQUIPOS!A7:D187,4,FALSE)</f>
        <v>83514.195669922279</v>
      </c>
      <c r="L37" s="226"/>
      <c r="M37" s="227">
        <v>45</v>
      </c>
      <c r="N37" s="228">
        <f>K37/M37</f>
        <v>1855.8710148871617</v>
      </c>
    </row>
    <row r="38" spans="1:14">
      <c r="A38" t="s">
        <v>959</v>
      </c>
      <c r="B38" s="804" t="str">
        <f>VLOOKUP(A38,EQUIPOS!A8:D188,3,FALSE)</f>
        <v>Motoniveladora  potencia 215 HP, ancho de cuchilla 4,27 m, peso 18 ton.</v>
      </c>
      <c r="C38" s="805"/>
      <c r="D38" s="805"/>
      <c r="E38" s="805"/>
      <c r="F38" s="805"/>
      <c r="G38" s="805"/>
      <c r="H38" s="806"/>
      <c r="I38" s="223"/>
      <c r="J38" s="224"/>
      <c r="K38" s="225">
        <f>VLOOKUP(A38,EQUIPOS!A8:D188,4,FALSE)</f>
        <v>246311.38606635714</v>
      </c>
      <c r="L38" s="226"/>
      <c r="M38" s="227">
        <v>45</v>
      </c>
      <c r="N38" s="228">
        <f>K38/M38</f>
        <v>5473.586357030159</v>
      </c>
    </row>
    <row r="39" spans="1:14">
      <c r="A39" t="s">
        <v>1075</v>
      </c>
      <c r="B39" s="804" t="str">
        <f>VLOOKUP(A39,EQUIPOS!A9:D189,3,FALSE)</f>
        <v xml:space="preserve">Vibrocompatador, potencia 153 HP, peso 10 Ton. </v>
      </c>
      <c r="C39" s="805"/>
      <c r="D39" s="805"/>
      <c r="E39" s="805"/>
      <c r="F39" s="805"/>
      <c r="G39" s="805"/>
      <c r="H39" s="806"/>
      <c r="I39" s="807"/>
      <c r="J39" s="808"/>
      <c r="K39" s="225">
        <f>VLOOKUP(A39,EQUIPOS!A9:D189,4,FALSE)</f>
        <v>143097.82862711765</v>
      </c>
      <c r="L39" s="809">
        <v>45</v>
      </c>
      <c r="M39" s="810"/>
      <c r="N39" s="228">
        <f>K39/L39</f>
        <v>3179.951747269281</v>
      </c>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t="s">
        <v>2105</v>
      </c>
      <c r="C42" s="805"/>
      <c r="D42" s="805"/>
      <c r="E42" s="805"/>
      <c r="F42" s="805"/>
      <c r="G42" s="805"/>
      <c r="H42" s="806"/>
      <c r="I42" s="814"/>
      <c r="J42" s="815"/>
      <c r="K42" s="41"/>
      <c r="L42" s="816">
        <v>0.02</v>
      </c>
      <c r="M42" s="817"/>
      <c r="N42" s="105">
        <f>N76*L42</f>
        <v>12.881512978578222</v>
      </c>
    </row>
    <row r="43" spans="1:14" ht="15.75" thickBot="1">
      <c r="B43" s="755" t="s">
        <v>2072</v>
      </c>
      <c r="C43" s="756"/>
      <c r="D43" s="756"/>
      <c r="E43" s="756"/>
      <c r="F43" s="756"/>
      <c r="G43" s="756"/>
      <c r="H43" s="756"/>
      <c r="I43" s="756"/>
      <c r="J43" s="756"/>
      <c r="K43" s="756"/>
      <c r="L43" s="756"/>
      <c r="M43" s="757"/>
      <c r="N43" s="345">
        <f>SUM(N36:N42)</f>
        <v>15714.95299213289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1496</v>
      </c>
      <c r="B48" s="43" t="str">
        <f>VLOOKUP(A48,MATERIALES!A4:D373,3,FALSE)</f>
        <v xml:space="preserve">Material de Base </v>
      </c>
      <c r="C48" s="237"/>
      <c r="D48" s="237"/>
      <c r="E48" s="237"/>
      <c r="F48" s="237"/>
      <c r="G48" s="237"/>
      <c r="H48" s="237"/>
      <c r="I48" s="224"/>
      <c r="J48" s="201" t="str">
        <f>VLOOKUP(A48,MATERIALES!A4:D373,2,FALSE)</f>
        <v>m3</v>
      </c>
      <c r="K48" s="238">
        <v>1.25</v>
      </c>
      <c r="L48" s="223"/>
      <c r="M48" s="351">
        <f>VLOOKUP(A48,MATERIALES!A4:D395,4,FALSE)</f>
        <v>62109.228956999534</v>
      </c>
      <c r="N48" s="228">
        <f>K48*M48</f>
        <v>77636.536196249421</v>
      </c>
    </row>
    <row r="49" spans="1:14">
      <c r="B49" s="43"/>
      <c r="C49" s="237"/>
      <c r="D49" s="237"/>
      <c r="E49" s="237"/>
      <c r="F49" s="237"/>
      <c r="G49" s="237"/>
      <c r="H49" s="237"/>
      <c r="I49" s="224"/>
      <c r="J49" s="201"/>
      <c r="K49" s="238" t="s">
        <v>7</v>
      </c>
      <c r="L49" s="223"/>
      <c r="M49" s="239"/>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77636.536196249421</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1876</v>
      </c>
      <c r="B59" s="46" t="str">
        <f>VLOOKUP(A59,TRANSPORTE!A5:D104,3,FALSE)</f>
        <v xml:space="preserve">Transporte de material de Sub Base CBR=40% </v>
      </c>
      <c r="C59" s="47"/>
      <c r="D59" s="47"/>
      <c r="E59" s="47"/>
      <c r="F59" s="47"/>
      <c r="G59" s="47"/>
      <c r="H59" s="244" t="s">
        <v>648</v>
      </c>
      <c r="I59" s="235">
        <v>1.25</v>
      </c>
      <c r="J59" s="235">
        <v>1</v>
      </c>
      <c r="K59" s="235">
        <f>I59*J59</f>
        <v>1.25</v>
      </c>
      <c r="L59" s="842">
        <f>VLOOKUP(A59,TRANSPORTE!A5:D117,4,FALSE)</f>
        <v>1260.0181096149788</v>
      </c>
      <c r="M59" s="843"/>
      <c r="N59" s="247">
        <f>K59*L59</f>
        <v>1575.0226370187236</v>
      </c>
    </row>
    <row r="60" spans="1:14" ht="24.75" customHeight="1">
      <c r="B60" s="46"/>
      <c r="C60" s="273"/>
      <c r="D60" s="273"/>
      <c r="E60" s="273"/>
      <c r="F60" s="273"/>
      <c r="G60" s="273"/>
      <c r="H60" s="267"/>
      <c r="I60" s="350"/>
      <c r="J60" s="242"/>
      <c r="K60" s="235"/>
      <c r="L60" s="842"/>
      <c r="M60" s="843"/>
      <c r="N60" s="243"/>
    </row>
    <row r="61" spans="1:14">
      <c r="B61" s="46"/>
      <c r="C61" s="47"/>
      <c r="D61" s="47"/>
      <c r="E61" s="47"/>
      <c r="F61" s="47"/>
      <c r="G61" s="273"/>
      <c r="H61" s="267"/>
      <c r="I61" s="350"/>
      <c r="J61" s="242"/>
      <c r="K61" s="235"/>
      <c r="L61" s="842"/>
      <c r="M61" s="843"/>
      <c r="N61" s="247"/>
    </row>
    <row r="62" spans="1:14">
      <c r="B62" s="46"/>
      <c r="C62" s="47"/>
      <c r="D62" s="47"/>
      <c r="E62" s="47"/>
      <c r="F62" s="47"/>
      <c r="G62" s="47"/>
      <c r="H62" s="244"/>
      <c r="I62" s="235"/>
      <c r="J62" s="235"/>
      <c r="K62" s="235"/>
      <c r="L62" s="842"/>
      <c r="M62" s="843"/>
      <c r="N62" s="247"/>
    </row>
    <row r="63" spans="1:14">
      <c r="B63" s="46"/>
      <c r="C63" s="47"/>
      <c r="D63" s="47"/>
      <c r="E63" s="47"/>
      <c r="F63" s="47"/>
      <c r="G63" s="47"/>
      <c r="H63" s="244"/>
      <c r="I63" s="235"/>
      <c r="J63" s="235"/>
      <c r="K63" s="235"/>
      <c r="L63" s="842"/>
      <c r="M63" s="843"/>
      <c r="N63" s="247"/>
    </row>
    <row r="64" spans="1:14" ht="15.75" thickBot="1">
      <c r="B64" s="407"/>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SUM(N59:N64)</f>
        <v>1575.0226370187236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706</v>
      </c>
      <c r="B70" s="49" t="str">
        <f>VLOOKUP(A70,'MANO DE OBRA'!A8:D68,3,FALSE)</f>
        <v>Obrero (2)</v>
      </c>
      <c r="C70" s="47"/>
      <c r="D70" s="47"/>
      <c r="E70" s="47"/>
      <c r="F70" s="47"/>
      <c r="G70" s="47"/>
      <c r="H70" s="47"/>
      <c r="I70" s="248">
        <f>K70/J70*100</f>
        <v>67665.399999999994</v>
      </c>
      <c r="J70" s="249">
        <v>185</v>
      </c>
      <c r="K70" s="250">
        <f>VLOOKUP(A70,'MANO DE OBRA'!A8:D99,4,FALSE)</f>
        <v>125180.98999999999</v>
      </c>
      <c r="L70" s="50"/>
      <c r="M70" s="251">
        <v>360</v>
      </c>
      <c r="N70" s="346">
        <f>K70/M70</f>
        <v>347.72497222222222</v>
      </c>
      <c r="O70" s="106"/>
    </row>
    <row r="71" spans="1:15">
      <c r="A71" t="s">
        <v>728</v>
      </c>
      <c r="B71" s="49" t="str">
        <f>VLOOKUP(A71,'MANO DE OBRA'!A8:D69,3,FALSE)</f>
        <v>Oficial</v>
      </c>
      <c r="C71" s="47"/>
      <c r="D71" s="47"/>
      <c r="E71" s="47"/>
      <c r="F71" s="47"/>
      <c r="G71" s="47"/>
      <c r="H71" s="47"/>
      <c r="I71" s="248">
        <f>K71/J71*100</f>
        <v>57668.23979157189</v>
      </c>
      <c r="J71" s="249">
        <v>185</v>
      </c>
      <c r="K71" s="250">
        <f>VLOOKUP(A71,'MANO DE OBRA'!A8:D100,4,FALSE)</f>
        <v>106686.24361440798</v>
      </c>
      <c r="L71" s="50"/>
      <c r="M71" s="255">
        <v>360</v>
      </c>
      <c r="N71" s="346">
        <f>K71/M71</f>
        <v>296.35067670668883</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95570.58747432995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19114.11749486599</v>
      </c>
      <c r="M83" s="791"/>
      <c r="N83" s="51"/>
    </row>
    <row r="84" spans="1:14">
      <c r="B84" s="89" t="s">
        <v>2090</v>
      </c>
      <c r="C84" s="90"/>
      <c r="D84" s="90"/>
      <c r="E84" s="90"/>
      <c r="F84" s="90"/>
      <c r="G84" s="90"/>
      <c r="H84" s="90"/>
      <c r="I84" s="87"/>
      <c r="J84" s="88"/>
      <c r="K84" s="260">
        <v>0.05</v>
      </c>
      <c r="L84" s="790">
        <f>N78*K84</f>
        <v>4778.5293737164975</v>
      </c>
      <c r="M84" s="791"/>
      <c r="N84" s="51"/>
    </row>
    <row r="85" spans="1:14" ht="15.75" thickBot="1">
      <c r="B85" s="91" t="s">
        <v>2091</v>
      </c>
      <c r="C85" s="92"/>
      <c r="D85" s="92"/>
      <c r="E85" s="92"/>
      <c r="F85" s="92"/>
      <c r="G85" s="92"/>
      <c r="H85" s="92"/>
      <c r="I85" s="93"/>
      <c r="J85" s="94"/>
      <c r="K85" s="261">
        <v>0.05</v>
      </c>
      <c r="L85" s="792">
        <f>N78*K85</f>
        <v>4778.5293737164975</v>
      </c>
      <c r="M85" s="793"/>
      <c r="N85" s="51"/>
    </row>
    <row r="86" spans="1:14" ht="15.75" thickBot="1">
      <c r="B86" s="755" t="s">
        <v>2072</v>
      </c>
      <c r="C86" s="756"/>
      <c r="D86" s="756"/>
      <c r="E86" s="756"/>
      <c r="F86" s="756"/>
      <c r="G86" s="756"/>
      <c r="H86" s="756"/>
      <c r="I86" s="756"/>
      <c r="J86" s="756"/>
      <c r="K86" s="756"/>
      <c r="L86" s="756"/>
      <c r="M86" s="757"/>
      <c r="N86" s="52">
        <f>L83+L84+L85</f>
        <v>28671.176242298985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124241.76371662894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110</v>
      </c>
      <c r="C31" s="81" t="s">
        <v>111</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797</v>
      </c>
      <c r="B36" s="804" t="str">
        <f>VLOOKUP(A36,EQUIPOS!A6:D154,3,FALSE)</f>
        <v xml:space="preserve">Buldozer, Potencia al volante de 140 HP, motor de 2200 RPM, longitud de hoja 4,80m. </v>
      </c>
      <c r="C36" s="805"/>
      <c r="D36" s="805"/>
      <c r="E36" s="805"/>
      <c r="F36" s="805"/>
      <c r="G36" s="805"/>
      <c r="H36" s="806"/>
      <c r="I36" s="223"/>
      <c r="J36" s="224"/>
      <c r="K36" s="225">
        <f>VLOOKUP(A36,EQUIPOS!A6:D163,4,FALSE)</f>
        <v>233669.80619854707</v>
      </c>
      <c r="L36" s="226"/>
      <c r="M36" s="227">
        <v>400</v>
      </c>
      <c r="N36" s="228">
        <f>K36/M36</f>
        <v>584.17451549636769</v>
      </c>
    </row>
    <row r="37" spans="1:14">
      <c r="A37" s="113" t="s">
        <v>821</v>
      </c>
      <c r="B37" s="804" t="str">
        <f>VLOOKUP(A37,EQUIPOS!A7:D154,3,FALSE)</f>
        <v xml:space="preserve">Carrotanque de agua(1000 Galones) </v>
      </c>
      <c r="C37" s="805"/>
      <c r="D37" s="805"/>
      <c r="E37" s="805"/>
      <c r="F37" s="805"/>
      <c r="G37" s="805"/>
      <c r="H37" s="806"/>
      <c r="I37" s="223"/>
      <c r="J37" s="224"/>
      <c r="K37" s="225">
        <f>VLOOKUP(A37,EQUIPOS!A7:D164,4,FALSE)</f>
        <v>83514.195669922279</v>
      </c>
      <c r="L37" s="226"/>
      <c r="M37" s="227">
        <v>200</v>
      </c>
      <c r="N37" s="228">
        <f>K37/M37</f>
        <v>417.57097834961138</v>
      </c>
    </row>
    <row r="38" spans="1:14">
      <c r="A38" t="s">
        <v>959</v>
      </c>
      <c r="B38" s="804" t="str">
        <f>VLOOKUP(A38,EQUIPOS!A8:D154,3,FALSE)</f>
        <v>Motoniveladora  potencia 215 HP, ancho de cuchilla 4,27 m, peso 18 ton.</v>
      </c>
      <c r="C38" s="805"/>
      <c r="D38" s="805"/>
      <c r="E38" s="805"/>
      <c r="F38" s="805"/>
      <c r="G38" s="805"/>
      <c r="H38" s="806"/>
      <c r="I38" s="223"/>
      <c r="J38" s="224"/>
      <c r="K38" s="225">
        <f>VLOOKUP(A38,EQUIPOS!A8:D165,4,FALSE)</f>
        <v>246311.38606635714</v>
      </c>
      <c r="L38" s="226"/>
      <c r="M38" s="227">
        <v>200</v>
      </c>
      <c r="N38" s="228">
        <f>K38/M38</f>
        <v>1231.5569303317857</v>
      </c>
    </row>
    <row r="39" spans="1:14">
      <c r="A39" t="s">
        <v>1075</v>
      </c>
      <c r="B39" s="804" t="str">
        <f>VLOOKUP(A39,EQUIPOS!A9:D155,3,FALSE)</f>
        <v xml:space="preserve">Vibrocompatador, potencia 153 HP, peso 10 Ton. </v>
      </c>
      <c r="C39" s="805"/>
      <c r="D39" s="805"/>
      <c r="E39" s="805"/>
      <c r="F39" s="805"/>
      <c r="G39" s="805"/>
      <c r="H39" s="806"/>
      <c r="I39" s="807"/>
      <c r="J39" s="808"/>
      <c r="K39" s="225">
        <f>VLOOKUP(A39,EQUIPOS!A9:D166,4,FALSE)</f>
        <v>143097.82862711765</v>
      </c>
      <c r="L39" s="809">
        <v>200</v>
      </c>
      <c r="M39" s="810"/>
      <c r="N39" s="228">
        <f>K39/L39</f>
        <v>715.48914313558828</v>
      </c>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0.02</v>
      </c>
      <c r="N41" s="296">
        <f>N76*M41</f>
        <v>2.8983404201801002</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2951.6899077335329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353"/>
      <c r="N48" s="228"/>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1600</v>
      </c>
      <c r="N70" s="346">
        <f>K70/M70</f>
        <v>66.678902259004985</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1600</v>
      </c>
      <c r="N71" s="346">
        <f>K71/M71</f>
        <v>78.238118749999998</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144.917021009005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3096.606928742538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619.32138574850762</v>
      </c>
      <c r="M83" s="791"/>
      <c r="N83" s="51"/>
    </row>
    <row r="84" spans="1:14">
      <c r="B84" s="89" t="s">
        <v>2090</v>
      </c>
      <c r="C84" s="90"/>
      <c r="D84" s="90"/>
      <c r="E84" s="90"/>
      <c r="F84" s="90"/>
      <c r="G84" s="90"/>
      <c r="H84" s="90"/>
      <c r="I84" s="87"/>
      <c r="J84" s="88"/>
      <c r="K84" s="260">
        <v>0.05</v>
      </c>
      <c r="L84" s="790">
        <f>N78*K84</f>
        <v>154.83034643712691</v>
      </c>
      <c r="M84" s="791"/>
      <c r="N84" s="51"/>
    </row>
    <row r="85" spans="1:14" ht="15.75" thickBot="1">
      <c r="B85" s="91" t="s">
        <v>2091</v>
      </c>
      <c r="C85" s="92"/>
      <c r="D85" s="92"/>
      <c r="E85" s="92"/>
      <c r="F85" s="92"/>
      <c r="G85" s="92"/>
      <c r="H85" s="92"/>
      <c r="I85" s="93"/>
      <c r="J85" s="94"/>
      <c r="K85" s="261">
        <v>0.05</v>
      </c>
      <c r="L85" s="792">
        <f>N78*K85</f>
        <v>154.83034643712691</v>
      </c>
      <c r="M85" s="793"/>
      <c r="N85" s="51"/>
    </row>
    <row r="86" spans="1:14" ht="15.75" thickBot="1">
      <c r="B86" s="755" t="s">
        <v>2072</v>
      </c>
      <c r="C86" s="756"/>
      <c r="D86" s="756"/>
      <c r="E86" s="756"/>
      <c r="F86" s="756"/>
      <c r="G86" s="756"/>
      <c r="H86" s="756"/>
      <c r="I86" s="756"/>
      <c r="J86" s="756"/>
      <c r="K86" s="756"/>
      <c r="L86" s="756"/>
      <c r="M86" s="757"/>
      <c r="N86" s="52">
        <f>L83+L84+L85</f>
        <v>928.98207862276138</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4025.5890073652995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112</v>
      </c>
      <c r="C31" s="81" t="s">
        <v>113</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2.31867233614408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2.31867233614408</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1427</v>
      </c>
      <c r="B48" s="43" t="str">
        <f>VLOOKUP(A48,MATERIALES!A4:D373,3,FALSE)</f>
        <v>Geotextil T-2400 O Similar (Proveedores Lafayet, Pavco, Geomatrix, Tensar, Omnes U Otros)</v>
      </c>
      <c r="C48" s="237"/>
      <c r="D48" s="237"/>
      <c r="E48" s="237"/>
      <c r="F48" s="237"/>
      <c r="G48" s="237"/>
      <c r="H48" s="237"/>
      <c r="I48" s="224"/>
      <c r="J48" s="201" t="str">
        <f>VLOOKUP(A48,MATERIALES!A4:D373,2,FALSE)</f>
        <v>m2</v>
      </c>
      <c r="K48" s="238">
        <v>1.2</v>
      </c>
      <c r="L48" s="223"/>
      <c r="M48" s="353">
        <f>VLOOKUP(A48,MATERIALES!A4:D395,4,FALSE)</f>
        <v>6209.8235524533266</v>
      </c>
      <c r="N48" s="228">
        <f>K48*M48</f>
        <v>7451.7882629439919</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7451.7882629439919</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1000</v>
      </c>
      <c r="N70" s="346">
        <f>K70/M70</f>
        <v>106.68624361440799</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1000</v>
      </c>
      <c r="N71" s="346">
        <f>K71/M71</f>
        <v>125.18098999999999</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231.86723361440798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7685.9741688945442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1537.194833778909</v>
      </c>
      <c r="M83" s="791"/>
      <c r="N83" s="51"/>
    </row>
    <row r="84" spans="1:14">
      <c r="B84" s="89" t="s">
        <v>2090</v>
      </c>
      <c r="C84" s="90"/>
      <c r="D84" s="90"/>
      <c r="E84" s="90"/>
      <c r="F84" s="90"/>
      <c r="G84" s="90"/>
      <c r="H84" s="90"/>
      <c r="I84" s="87"/>
      <c r="J84" s="88"/>
      <c r="K84" s="260">
        <v>0.05</v>
      </c>
      <c r="L84" s="790">
        <f>N78*K84</f>
        <v>384.29870844472725</v>
      </c>
      <c r="M84" s="791"/>
      <c r="N84" s="51"/>
    </row>
    <row r="85" spans="1:14" ht="15.75" thickBot="1">
      <c r="B85" s="91" t="s">
        <v>2091</v>
      </c>
      <c r="C85" s="92"/>
      <c r="D85" s="92"/>
      <c r="E85" s="92"/>
      <c r="F85" s="92"/>
      <c r="G85" s="92"/>
      <c r="H85" s="92"/>
      <c r="I85" s="93"/>
      <c r="J85" s="94"/>
      <c r="K85" s="261">
        <v>0.05</v>
      </c>
      <c r="L85" s="792">
        <f>N78*K85</f>
        <v>384.29870844472725</v>
      </c>
      <c r="M85" s="793"/>
      <c r="N85" s="51"/>
    </row>
    <row r="86" spans="1:14" ht="15.75" thickBot="1">
      <c r="B86" s="755" t="s">
        <v>2072</v>
      </c>
      <c r="C86" s="756"/>
      <c r="D86" s="756"/>
      <c r="E86" s="756"/>
      <c r="F86" s="756"/>
      <c r="G86" s="756"/>
      <c r="H86" s="756"/>
      <c r="I86" s="756"/>
      <c r="J86" s="756"/>
      <c r="K86" s="756"/>
      <c r="L86" s="756"/>
      <c r="M86" s="757"/>
      <c r="N86" s="52">
        <f>L83+L84+L85</f>
        <v>2305.7922506683635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9991.7664195629077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114</v>
      </c>
      <c r="C31" s="81" t="s">
        <v>115</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2.31867233614408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2.31867233614408</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1425</v>
      </c>
      <c r="B48" s="43" t="str">
        <f>VLOOKUP(A48,MATERIALES!A4:D373,3,FALSE)</f>
        <v>Geotextil T-2100 O Similar (Proveedores Pavco, Lafayet, Geomatrix, Tensar, Omnes U Otros)</v>
      </c>
      <c r="C48" s="237"/>
      <c r="D48" s="237"/>
      <c r="E48" s="237"/>
      <c r="F48" s="237"/>
      <c r="G48" s="237"/>
      <c r="H48" s="237"/>
      <c r="I48" s="224"/>
      <c r="J48" s="201" t="str">
        <f>VLOOKUP(A48,MATERIALES!A4:D373,2,FALSE)</f>
        <v>m2</v>
      </c>
      <c r="K48" s="238">
        <v>1.1000000000000001</v>
      </c>
      <c r="L48" s="223"/>
      <c r="M48" s="353">
        <v>5077.6000000000004</v>
      </c>
      <c r="N48" s="228">
        <f>K48*M48</f>
        <v>5585.3600000000006</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5585.3600000000006</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706</v>
      </c>
      <c r="B70" s="49" t="str">
        <f>VLOOKUP(A70,'MANO DE OBRA'!A8:D68,3,FALSE)</f>
        <v>Obrero (2)</v>
      </c>
      <c r="C70" s="47"/>
      <c r="D70" s="47"/>
      <c r="E70" s="47"/>
      <c r="F70" s="47"/>
      <c r="G70" s="47"/>
      <c r="H70" s="47"/>
      <c r="I70" s="248">
        <f>K70/J70*100</f>
        <v>67665.399999999994</v>
      </c>
      <c r="J70" s="249">
        <v>185</v>
      </c>
      <c r="K70" s="250">
        <f>VLOOKUP(A70,'MANO DE OBRA'!A8:D99,4,FALSE)</f>
        <v>125180.98999999999</v>
      </c>
      <c r="L70" s="50"/>
      <c r="M70" s="251">
        <v>1000</v>
      </c>
      <c r="N70" s="346">
        <f>K70/M70</f>
        <v>125.18098999999999</v>
      </c>
      <c r="O70" s="106"/>
    </row>
    <row r="71" spans="1:15">
      <c r="A71" t="s">
        <v>728</v>
      </c>
      <c r="B71" s="49" t="str">
        <f>VLOOKUP(A71,'MANO DE OBRA'!A8:D69,3,FALSE)</f>
        <v>Oficial</v>
      </c>
      <c r="C71" s="47"/>
      <c r="D71" s="47"/>
      <c r="E71" s="47"/>
      <c r="F71" s="47"/>
      <c r="G71" s="47"/>
      <c r="H71" s="47"/>
      <c r="I71" s="248">
        <f>K71/J71*100</f>
        <v>57668.23979157189</v>
      </c>
      <c r="J71" s="249">
        <v>185</v>
      </c>
      <c r="K71" s="250">
        <f>VLOOKUP(A71,'MANO DE OBRA'!A8:D100,4,FALSE)</f>
        <v>106686.24361440798</v>
      </c>
      <c r="L71" s="50"/>
      <c r="M71" s="255">
        <v>1000</v>
      </c>
      <c r="N71" s="346">
        <f>K71/M71</f>
        <v>106.68624361440799</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231.86723361440798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5819.5459059505529</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1163.9091811901105</v>
      </c>
      <c r="M83" s="791"/>
      <c r="N83" s="51"/>
    </row>
    <row r="84" spans="1:14">
      <c r="B84" s="89" t="s">
        <v>2090</v>
      </c>
      <c r="C84" s="90"/>
      <c r="D84" s="90"/>
      <c r="E84" s="90"/>
      <c r="F84" s="90"/>
      <c r="G84" s="90"/>
      <c r="H84" s="90"/>
      <c r="I84" s="87"/>
      <c r="J84" s="88"/>
      <c r="K84" s="260">
        <v>0.05</v>
      </c>
      <c r="L84" s="790">
        <f>N78*K84</f>
        <v>290.97729529752763</v>
      </c>
      <c r="M84" s="791"/>
      <c r="N84" s="51"/>
    </row>
    <row r="85" spans="1:14" ht="15.75" thickBot="1">
      <c r="B85" s="91" t="s">
        <v>2091</v>
      </c>
      <c r="C85" s="92"/>
      <c r="D85" s="92"/>
      <c r="E85" s="92"/>
      <c r="F85" s="92"/>
      <c r="G85" s="92"/>
      <c r="H85" s="92"/>
      <c r="I85" s="93"/>
      <c r="J85" s="94"/>
      <c r="K85" s="261">
        <v>0.05</v>
      </c>
      <c r="L85" s="792">
        <f>N78*K85</f>
        <v>290.97729529752763</v>
      </c>
      <c r="M85" s="793"/>
      <c r="N85" s="51"/>
    </row>
    <row r="86" spans="1:14" ht="15.75" thickBot="1">
      <c r="B86" s="755" t="s">
        <v>2072</v>
      </c>
      <c r="C86" s="756"/>
      <c r="D86" s="756"/>
      <c r="E86" s="756"/>
      <c r="F86" s="756"/>
      <c r="G86" s="756"/>
      <c r="H86" s="756"/>
      <c r="I86" s="756"/>
      <c r="J86" s="756"/>
      <c r="K86" s="756"/>
      <c r="L86" s="756"/>
      <c r="M86" s="757"/>
      <c r="N86" s="52">
        <f>L83+L84+L85</f>
        <v>1745.8637717851659</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7565.409677735719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116</v>
      </c>
      <c r="C31" s="81" t="s">
        <v>2120</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2.31867233614408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2.31867233614408</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1389</v>
      </c>
      <c r="B48" s="43" t="str">
        <f>VLOOKUP(A48,MATERIALES!A4:D373,3,FALSE)</f>
        <v>Geomalla Biaxial Para Refuerzo Pbx-11</v>
      </c>
      <c r="C48" s="237"/>
      <c r="D48" s="237"/>
      <c r="E48" s="237"/>
      <c r="F48" s="237"/>
      <c r="G48" s="237"/>
      <c r="H48" s="237"/>
      <c r="I48" s="224"/>
      <c r="J48" s="201" t="str">
        <f>VLOOKUP(A48,MATERIALES!A4:D373,2,FALSE)</f>
        <v>m2</v>
      </c>
      <c r="K48" s="238">
        <v>1.2</v>
      </c>
      <c r="L48" s="223"/>
      <c r="M48" s="353">
        <f>VLOOKUP(A48,MATERIALES!A4:D395,4,FALSE)</f>
        <v>7921.4675719421148</v>
      </c>
      <c r="N48" s="228">
        <f>K48*M48</f>
        <v>9505.7610863305381</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9505.7610863305381</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1000</v>
      </c>
      <c r="N70" s="346">
        <f>K70/M70</f>
        <v>106.68624361440799</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1000</v>
      </c>
      <c r="N71" s="346">
        <f>K71/M71</f>
        <v>125.18098999999999</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231.86723361440798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9739.9469922810895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1947.9893984562179</v>
      </c>
      <c r="M83" s="791"/>
      <c r="N83" s="51"/>
    </row>
    <row r="84" spans="1:14">
      <c r="B84" s="89" t="s">
        <v>2090</v>
      </c>
      <c r="C84" s="90"/>
      <c r="D84" s="90"/>
      <c r="E84" s="90"/>
      <c r="F84" s="90"/>
      <c r="G84" s="90"/>
      <c r="H84" s="90"/>
      <c r="I84" s="87"/>
      <c r="J84" s="88"/>
      <c r="K84" s="260">
        <v>0.05</v>
      </c>
      <c r="L84" s="790">
        <f>N78*K84</f>
        <v>486.99734961405449</v>
      </c>
      <c r="M84" s="791"/>
      <c r="N84" s="51"/>
    </row>
    <row r="85" spans="1:14" ht="15.75" thickBot="1">
      <c r="B85" s="91" t="s">
        <v>2091</v>
      </c>
      <c r="C85" s="92"/>
      <c r="D85" s="92"/>
      <c r="E85" s="92"/>
      <c r="F85" s="92"/>
      <c r="G85" s="92"/>
      <c r="H85" s="92"/>
      <c r="I85" s="93"/>
      <c r="J85" s="94"/>
      <c r="K85" s="261">
        <v>0.05</v>
      </c>
      <c r="L85" s="792">
        <f>N78*K85</f>
        <v>486.99734961405449</v>
      </c>
      <c r="M85" s="793"/>
      <c r="N85" s="51"/>
    </row>
    <row r="86" spans="1:14" ht="15.75" thickBot="1">
      <c r="B86" s="755" t="s">
        <v>2072</v>
      </c>
      <c r="C86" s="756"/>
      <c r="D86" s="756"/>
      <c r="E86" s="756"/>
      <c r="F86" s="756"/>
      <c r="G86" s="756"/>
      <c r="H86" s="756"/>
      <c r="I86" s="756"/>
      <c r="J86" s="756"/>
      <c r="K86" s="756"/>
      <c r="L86" s="756"/>
      <c r="M86" s="757"/>
      <c r="N86" s="52">
        <f>L83+L84+L85</f>
        <v>2921.984097684327</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12661.931089965416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118</v>
      </c>
      <c r="C31" s="81" t="s">
        <v>119</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2.31867233614408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2.31867233614408</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1398</v>
      </c>
      <c r="B48" s="43" t="str">
        <f>VLOOKUP(A48,MATERIALES!A4:D373,3,FALSE)</f>
        <v>Geomalla Forgrid UX100</v>
      </c>
      <c r="C48" s="237"/>
      <c r="D48" s="237"/>
      <c r="E48" s="237"/>
      <c r="F48" s="237"/>
      <c r="G48" s="237"/>
      <c r="H48" s="237"/>
      <c r="I48" s="224"/>
      <c r="J48" s="201" t="str">
        <f>VLOOKUP(A48,MATERIALES!A4:D373,2,FALSE)</f>
        <v>M2</v>
      </c>
      <c r="K48" s="238">
        <v>1.3</v>
      </c>
      <c r="L48" s="223"/>
      <c r="M48" s="353">
        <f>VLOOKUP(A48,MATERIALES!A4:D395,4,FALSE)</f>
        <v>18521.884749038774</v>
      </c>
      <c r="N48" s="228">
        <f>K48*M48</f>
        <v>24078.450173750407</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24078.450173750407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1000</v>
      </c>
      <c r="N70" s="346">
        <f>K70/M70</f>
        <v>106.68624361440799</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1000</v>
      </c>
      <c r="N71" s="346">
        <f>K71/M71</f>
        <v>125.18098999999999</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755" t="s">
        <v>2072</v>
      </c>
      <c r="C76" s="756"/>
      <c r="D76" s="756"/>
      <c r="E76" s="756"/>
      <c r="F76" s="756"/>
      <c r="G76" s="756"/>
      <c r="H76" s="756"/>
      <c r="I76" s="798"/>
      <c r="J76" s="798"/>
      <c r="K76" s="798"/>
      <c r="L76" s="798"/>
      <c r="M76" s="799"/>
      <c r="N76" s="402">
        <f>SUM(N70:N75)</f>
        <v>231.86723361440798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24312.636079700958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4862.527215940192</v>
      </c>
      <c r="M83" s="791"/>
      <c r="N83" s="51"/>
    </row>
    <row r="84" spans="1:14">
      <c r="B84" s="89" t="s">
        <v>2090</v>
      </c>
      <c r="C84" s="90"/>
      <c r="D84" s="90"/>
      <c r="E84" s="90"/>
      <c r="F84" s="90"/>
      <c r="G84" s="90"/>
      <c r="H84" s="90"/>
      <c r="I84" s="87"/>
      <c r="J84" s="88"/>
      <c r="K84" s="260">
        <v>0.05</v>
      </c>
      <c r="L84" s="790">
        <f>N78*K84</f>
        <v>1215.631803985048</v>
      </c>
      <c r="M84" s="791"/>
      <c r="N84" s="51"/>
    </row>
    <row r="85" spans="1:14" ht="15.75" thickBot="1">
      <c r="B85" s="91" t="s">
        <v>2091</v>
      </c>
      <c r="C85" s="92"/>
      <c r="D85" s="92"/>
      <c r="E85" s="92"/>
      <c r="F85" s="92"/>
      <c r="G85" s="92"/>
      <c r="H85" s="92"/>
      <c r="I85" s="93"/>
      <c r="J85" s="94"/>
      <c r="K85" s="261">
        <v>0.05</v>
      </c>
      <c r="L85" s="792">
        <f>N78*K85</f>
        <v>1215.631803985048</v>
      </c>
      <c r="M85" s="793"/>
      <c r="N85" s="51"/>
    </row>
    <row r="86" spans="1:14" ht="15.75" thickBot="1">
      <c r="B86" s="755" t="s">
        <v>2072</v>
      </c>
      <c r="C86" s="756"/>
      <c r="D86" s="756"/>
      <c r="E86" s="756"/>
      <c r="F86" s="756"/>
      <c r="G86" s="756"/>
      <c r="H86" s="756"/>
      <c r="I86" s="756"/>
      <c r="J86" s="756"/>
      <c r="K86" s="756"/>
      <c r="L86" s="756"/>
      <c r="M86" s="757"/>
      <c r="N86" s="52">
        <f>L83+L84+L85</f>
        <v>7293.790823910289</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31606.426903611246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ColWidth="11.42578125"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120</v>
      </c>
      <c r="C31" s="81" t="s">
        <v>121</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997</v>
      </c>
      <c r="B36" s="804" t="str">
        <f>VLOOKUP(A36,EQUIPOS!A6:D154,3,FALSE)</f>
        <v>Retrocargador, pala de 1,1 m3 de capacidad, profundidad de excavación de 4.400 mm y una altura de 5.680 mm</v>
      </c>
      <c r="C36" s="805"/>
      <c r="D36" s="805"/>
      <c r="E36" s="805"/>
      <c r="F36" s="805"/>
      <c r="G36" s="805"/>
      <c r="H36" s="806"/>
      <c r="I36" s="223"/>
      <c r="J36" s="224"/>
      <c r="K36" s="225">
        <f>VLOOKUP(A36,EQUIPOS!A6:D163,4,FALSE)</f>
        <v>152253.87001285667</v>
      </c>
      <c r="L36" s="226"/>
      <c r="M36" s="227">
        <v>250</v>
      </c>
      <c r="N36" s="228">
        <f>K36/M36</f>
        <v>609.01548005142672</v>
      </c>
    </row>
    <row r="37" spans="1:14">
      <c r="A37" s="113" t="s">
        <v>1077</v>
      </c>
      <c r="B37" s="804" t="str">
        <f>VLOOKUP(A37,EQUIPOS!A7:D154,3,FALSE)</f>
        <v>Volqueta 6 m3</v>
      </c>
      <c r="C37" s="805"/>
      <c r="D37" s="805"/>
      <c r="E37" s="805"/>
      <c r="F37" s="805"/>
      <c r="G37" s="805"/>
      <c r="H37" s="806"/>
      <c r="I37" s="223"/>
      <c r="J37" s="224"/>
      <c r="K37" s="225">
        <f>VLOOKUP(A37,EQUIPOS!A7:D164,4,FALSE)</f>
        <v>73178.967136019943</v>
      </c>
      <c r="L37" s="226"/>
      <c r="M37" s="227">
        <v>250</v>
      </c>
      <c r="N37" s="228">
        <f>K37/M37</f>
        <v>292.7158685440798</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0.05</v>
      </c>
      <c r="N41" s="296">
        <f>N76*M41</f>
        <v>5.7966808403601995</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907.52802943586664</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353"/>
      <c r="N48" s="228"/>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2000</v>
      </c>
      <c r="N70" s="346">
        <f>K70/M70</f>
        <v>53.343121807203993</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2000</v>
      </c>
      <c r="N71" s="346">
        <f>K71/M71</f>
        <v>62.590494999999997</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115.93361680720399</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1023.4616462430706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204.69232924861413</v>
      </c>
      <c r="M83" s="791"/>
      <c r="N83" s="51"/>
    </row>
    <row r="84" spans="1:14">
      <c r="B84" s="89" t="s">
        <v>2090</v>
      </c>
      <c r="C84" s="90"/>
      <c r="D84" s="90"/>
      <c r="E84" s="90"/>
      <c r="F84" s="90"/>
      <c r="G84" s="90"/>
      <c r="H84" s="90"/>
      <c r="I84" s="87"/>
      <c r="J84" s="88"/>
      <c r="K84" s="260">
        <v>0.05</v>
      </c>
      <c r="L84" s="790">
        <f>N78*K84</f>
        <v>51.173082312153532</v>
      </c>
      <c r="M84" s="791"/>
      <c r="N84" s="51"/>
    </row>
    <row r="85" spans="1:14" ht="15.75" thickBot="1">
      <c r="B85" s="91" t="s">
        <v>2091</v>
      </c>
      <c r="C85" s="92"/>
      <c r="D85" s="92"/>
      <c r="E85" s="92"/>
      <c r="F85" s="92"/>
      <c r="G85" s="92"/>
      <c r="H85" s="92"/>
      <c r="I85" s="93"/>
      <c r="J85" s="94"/>
      <c r="K85" s="261">
        <v>0.05</v>
      </c>
      <c r="L85" s="792">
        <f>N78*K85</f>
        <v>51.173082312153532</v>
      </c>
      <c r="M85" s="793"/>
      <c r="N85" s="51"/>
    </row>
    <row r="86" spans="1:14" ht="15.75" thickBot="1">
      <c r="B86" s="755" t="s">
        <v>2072</v>
      </c>
      <c r="C86" s="756"/>
      <c r="D86" s="756"/>
      <c r="E86" s="756"/>
      <c r="F86" s="756"/>
      <c r="G86" s="756"/>
      <c r="H86" s="756"/>
      <c r="I86" s="756"/>
      <c r="J86" s="756"/>
      <c r="K86" s="756"/>
      <c r="L86" s="756"/>
      <c r="M86" s="757"/>
      <c r="N86" s="52">
        <f>L83+L84+L85</f>
        <v>307.03849387292121</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1330.5001401159918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122</v>
      </c>
      <c r="C31" s="81" t="s">
        <v>123</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35</v>
      </c>
      <c r="N36" s="228">
        <f>K36/M36</f>
        <v>2386.1198762834938</v>
      </c>
    </row>
    <row r="37" spans="1:14">
      <c r="A37" s="113" t="s">
        <v>959</v>
      </c>
      <c r="B37" s="804" t="str">
        <f>VLOOKUP(A37,EQUIPOS!A7:D154,3,FALSE)</f>
        <v>Motoniveladora  potencia 215 HP, ancho de cuchilla 4,27 m, peso 18 ton.</v>
      </c>
      <c r="C37" s="805"/>
      <c r="D37" s="805"/>
      <c r="E37" s="805"/>
      <c r="F37" s="805"/>
      <c r="G37" s="805"/>
      <c r="H37" s="806"/>
      <c r="I37" s="223"/>
      <c r="J37" s="224"/>
      <c r="K37" s="225">
        <f>VLOOKUP(A37,EQUIPOS!A7:D164,4,FALSE)</f>
        <v>246311.38606635714</v>
      </c>
      <c r="L37" s="226"/>
      <c r="M37" s="227">
        <v>35</v>
      </c>
      <c r="N37" s="228">
        <f>K37/M37</f>
        <v>7037.4681733244897</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35</v>
      </c>
      <c r="N38" s="228">
        <f>K38/M38</f>
        <v>4088.5093893462185</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0.02</v>
      </c>
      <c r="N41" s="296">
        <f>N76*M41</f>
        <v>16.561945258171999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13528.659384212375</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1131</v>
      </c>
      <c r="B48" s="43" t="str">
        <f>VLOOKUP(A48,MATERIALES!A4:D373,3,FALSE)</f>
        <v>Agua</v>
      </c>
      <c r="C48" s="237"/>
      <c r="D48" s="237"/>
      <c r="E48" s="237"/>
      <c r="F48" s="237"/>
      <c r="G48" s="237"/>
      <c r="H48" s="237"/>
      <c r="I48" s="224"/>
      <c r="J48" s="201" t="str">
        <f>VLOOKUP(A48,MATERIALES!A4:D373,2,FALSE)</f>
        <v>lt</v>
      </c>
      <c r="K48" s="238">
        <v>25</v>
      </c>
      <c r="L48" s="223"/>
      <c r="M48" s="353">
        <f>VLOOKUP(A48,MATERIALES!A4:D395,4,FALSE)</f>
        <v>57.532296573537835</v>
      </c>
      <c r="N48" s="228">
        <f>K48*M48</f>
        <v>1438.3074143384458</v>
      </c>
    </row>
    <row r="49" spans="1:14">
      <c r="A49" t="s">
        <v>1244</v>
      </c>
      <c r="B49" s="43" t="str">
        <f>VLOOKUP(A49,MATERIALES!A5:D373,3,FALSE)</f>
        <v>Cemento gris</v>
      </c>
      <c r="C49" s="237"/>
      <c r="D49" s="237"/>
      <c r="E49" s="237"/>
      <c r="F49" s="237"/>
      <c r="G49" s="237"/>
      <c r="H49" s="237"/>
      <c r="I49" s="224"/>
      <c r="J49" s="201" t="str">
        <f>VLOOKUP(A49,MATERIALES!A5:D373,2,FALSE)</f>
        <v>kg</v>
      </c>
      <c r="K49" s="238">
        <v>80</v>
      </c>
      <c r="L49" s="223"/>
      <c r="M49" s="353">
        <f>VLOOKUP(A49,MATERIALES!A5:D396,4,FALSE)</f>
        <v>453.66231310853402</v>
      </c>
      <c r="N49" s="228">
        <f>K49*M49</f>
        <v>36292.98504868272</v>
      </c>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37731.292463021164</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280</v>
      </c>
      <c r="N70" s="346">
        <f>K70/M70</f>
        <v>381.02229862288567</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280</v>
      </c>
      <c r="N71" s="346">
        <f>K71/M71</f>
        <v>447.07496428571426</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828.09726290859999</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52088.049110142143</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10417.609822028429</v>
      </c>
      <c r="M83" s="791"/>
      <c r="N83" s="51"/>
    </row>
    <row r="84" spans="1:14">
      <c r="B84" s="89" t="s">
        <v>2090</v>
      </c>
      <c r="C84" s="90"/>
      <c r="D84" s="90"/>
      <c r="E84" s="90"/>
      <c r="F84" s="90"/>
      <c r="G84" s="90"/>
      <c r="H84" s="90"/>
      <c r="I84" s="87"/>
      <c r="J84" s="88"/>
      <c r="K84" s="260">
        <v>0.05</v>
      </c>
      <c r="L84" s="790">
        <f>N78*K84</f>
        <v>2604.4024555071073</v>
      </c>
      <c r="M84" s="791"/>
      <c r="N84" s="51"/>
    </row>
    <row r="85" spans="1:14" ht="15.75" thickBot="1">
      <c r="B85" s="91" t="s">
        <v>2091</v>
      </c>
      <c r="C85" s="92"/>
      <c r="D85" s="92"/>
      <c r="E85" s="92"/>
      <c r="F85" s="92"/>
      <c r="G85" s="92"/>
      <c r="H85" s="92"/>
      <c r="I85" s="93"/>
      <c r="J85" s="94"/>
      <c r="K85" s="261">
        <v>0.05</v>
      </c>
      <c r="L85" s="792">
        <f>N78*K85</f>
        <v>2604.4024555071073</v>
      </c>
      <c r="M85" s="793"/>
      <c r="N85" s="51"/>
    </row>
    <row r="86" spans="1:14" ht="15.75" thickBot="1">
      <c r="B86" s="755" t="s">
        <v>2072</v>
      </c>
      <c r="C86" s="756"/>
      <c r="D86" s="756"/>
      <c r="E86" s="756"/>
      <c r="F86" s="756"/>
      <c r="G86" s="756"/>
      <c r="H86" s="756"/>
      <c r="I86" s="756"/>
      <c r="J86" s="756"/>
      <c r="K86" s="756"/>
      <c r="L86" s="756"/>
      <c r="M86" s="757"/>
      <c r="N86" s="52">
        <f>L83+L84+L85</f>
        <v>15626.414733042646</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67714.463843184785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124</v>
      </c>
      <c r="C31" s="81" t="s">
        <v>125</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35</v>
      </c>
      <c r="N36" s="228">
        <f>K36/M36</f>
        <v>2386.1198762834938</v>
      </c>
    </row>
    <row r="37" spans="1:14">
      <c r="A37" s="113" t="s">
        <v>959</v>
      </c>
      <c r="B37" s="804" t="str">
        <f>VLOOKUP(A37,EQUIPOS!A7:D154,3,FALSE)</f>
        <v>Motoniveladora  potencia 215 HP, ancho de cuchilla 4,27 m, peso 18 ton.</v>
      </c>
      <c r="C37" s="805"/>
      <c r="D37" s="805"/>
      <c r="E37" s="805"/>
      <c r="F37" s="805"/>
      <c r="G37" s="805"/>
      <c r="H37" s="806"/>
      <c r="I37" s="223"/>
      <c r="J37" s="224"/>
      <c r="K37" s="225">
        <f>VLOOKUP(A37,EQUIPOS!A7:D164,4,FALSE)</f>
        <v>246311.38606635714</v>
      </c>
      <c r="L37" s="226"/>
      <c r="M37" s="227">
        <v>35</v>
      </c>
      <c r="N37" s="228">
        <f>K37/M37</f>
        <v>7037.4681733244897</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35</v>
      </c>
      <c r="N38" s="228">
        <f>K38/M38</f>
        <v>4088.5093893462185</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0.02</v>
      </c>
      <c r="N41" s="296">
        <f>N76*M41</f>
        <v>16.561945258171999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13528.659384212375</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1131</v>
      </c>
      <c r="B48" s="43" t="str">
        <f>VLOOKUP(A48,MATERIALES!A4:D373,3,FALSE)</f>
        <v>Agua</v>
      </c>
      <c r="C48" s="237"/>
      <c r="D48" s="237"/>
      <c r="E48" s="237"/>
      <c r="F48" s="237"/>
      <c r="G48" s="237"/>
      <c r="H48" s="237"/>
      <c r="I48" s="224"/>
      <c r="J48" s="201" t="str">
        <f>VLOOKUP(A48,MATERIALES!A4:D373,2,FALSE)</f>
        <v>lt</v>
      </c>
      <c r="K48" s="238">
        <v>25</v>
      </c>
      <c r="L48" s="223"/>
      <c r="M48" s="353">
        <f>VLOOKUP(A48,MATERIALES!A4:D395,4,FALSE)</f>
        <v>57.532296573537835</v>
      </c>
      <c r="N48" s="228">
        <f>K48*M48</f>
        <v>1438.3074143384458</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1438.3074143384458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280</v>
      </c>
      <c r="N70" s="346">
        <f>K70/M70</f>
        <v>381.02229862288567</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280</v>
      </c>
      <c r="N71" s="346">
        <f>K71/M71</f>
        <v>447.07496428571426</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828.09726290859999</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15795.064061459419</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3159.0128122918841</v>
      </c>
      <c r="M83" s="791"/>
      <c r="N83" s="51"/>
    </row>
    <row r="84" spans="1:14">
      <c r="B84" s="89" t="s">
        <v>2090</v>
      </c>
      <c r="C84" s="90"/>
      <c r="D84" s="90"/>
      <c r="E84" s="90"/>
      <c r="F84" s="90"/>
      <c r="G84" s="90"/>
      <c r="H84" s="90"/>
      <c r="I84" s="87"/>
      <c r="J84" s="88"/>
      <c r="K84" s="260">
        <v>0.05</v>
      </c>
      <c r="L84" s="790">
        <f>N78*K84</f>
        <v>789.75320307297102</v>
      </c>
      <c r="M84" s="791"/>
      <c r="N84" s="51"/>
    </row>
    <row r="85" spans="1:14" ht="15.75" thickBot="1">
      <c r="B85" s="91" t="s">
        <v>2091</v>
      </c>
      <c r="C85" s="92"/>
      <c r="D85" s="92"/>
      <c r="E85" s="92"/>
      <c r="F85" s="92"/>
      <c r="G85" s="92"/>
      <c r="H85" s="92"/>
      <c r="I85" s="93"/>
      <c r="J85" s="94"/>
      <c r="K85" s="261">
        <v>0.05</v>
      </c>
      <c r="L85" s="792">
        <f>N78*K85</f>
        <v>789.75320307297102</v>
      </c>
      <c r="M85" s="793"/>
      <c r="N85" s="51"/>
    </row>
    <row r="86" spans="1:14" ht="15.75" thickBot="1">
      <c r="B86" s="755" t="s">
        <v>2072</v>
      </c>
      <c r="C86" s="756"/>
      <c r="D86" s="756"/>
      <c r="E86" s="756"/>
      <c r="F86" s="756"/>
      <c r="G86" s="756"/>
      <c r="H86" s="756"/>
      <c r="I86" s="756"/>
      <c r="J86" s="756"/>
      <c r="K86" s="756"/>
      <c r="L86" s="756"/>
      <c r="M86" s="757"/>
      <c r="N86" s="52">
        <f>L83+L84+L85</f>
        <v>4738.5192184378257</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20533.583279897244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126</v>
      </c>
      <c r="C31" s="81" t="s">
        <v>127</v>
      </c>
      <c r="D31" s="82"/>
      <c r="E31" s="82"/>
      <c r="F31" s="82"/>
      <c r="G31" s="82"/>
      <c r="H31" s="82"/>
      <c r="I31" s="82"/>
      <c r="J31" s="83"/>
      <c r="K31" s="264"/>
      <c r="L31" s="262" t="s">
        <v>128</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1244</v>
      </c>
      <c r="B48" s="43" t="str">
        <f>VLOOKUP(A48,MATERIALES!A4:D373,3,FALSE)</f>
        <v>Cemento gris</v>
      </c>
      <c r="C48" s="237"/>
      <c r="D48" s="237"/>
      <c r="E48" s="237"/>
      <c r="F48" s="237"/>
      <c r="G48" s="237"/>
      <c r="H48" s="237"/>
      <c r="I48" s="224"/>
      <c r="J48" s="201" t="str">
        <f>VLOOKUP(A48,MATERIALES!A4:D373,2,FALSE)</f>
        <v>kg</v>
      </c>
      <c r="K48" s="238">
        <v>1</v>
      </c>
      <c r="L48" s="223"/>
      <c r="M48" s="353">
        <f>VLOOKUP(A48,MATERIALES!A4:D395,4,FALSE)</f>
        <v>453.66231310853402</v>
      </c>
      <c r="N48" s="228">
        <f>K48*M48</f>
        <v>453.66231310853402</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453.66231310853402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755" t="s">
        <v>2072</v>
      </c>
      <c r="C76" s="756"/>
      <c r="D76" s="756"/>
      <c r="E76" s="756"/>
      <c r="F76" s="756"/>
      <c r="G76" s="756"/>
      <c r="H76" s="756"/>
      <c r="I76" s="798"/>
      <c r="J76" s="798"/>
      <c r="K76" s="798"/>
      <c r="L76" s="798"/>
      <c r="M76" s="799"/>
      <c r="N76" s="257">
        <f>SUM(N70:N75)</f>
        <v>0</v>
      </c>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453.66231310853402</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90.732462621706816</v>
      </c>
      <c r="M83" s="791"/>
      <c r="N83" s="51"/>
    </row>
    <row r="84" spans="1:14">
      <c r="B84" s="89" t="s">
        <v>2090</v>
      </c>
      <c r="C84" s="90"/>
      <c r="D84" s="90"/>
      <c r="E84" s="90"/>
      <c r="F84" s="90"/>
      <c r="G84" s="90"/>
      <c r="H84" s="90"/>
      <c r="I84" s="87"/>
      <c r="J84" s="88"/>
      <c r="K84" s="260">
        <v>0.05</v>
      </c>
      <c r="L84" s="790">
        <f>N78*K84</f>
        <v>22.683115655426704</v>
      </c>
      <c r="M84" s="791"/>
      <c r="N84" s="51"/>
    </row>
    <row r="85" spans="1:14" ht="15.75" thickBot="1">
      <c r="B85" s="91" t="s">
        <v>2091</v>
      </c>
      <c r="C85" s="92"/>
      <c r="D85" s="92"/>
      <c r="E85" s="92"/>
      <c r="F85" s="92"/>
      <c r="G85" s="92"/>
      <c r="H85" s="92"/>
      <c r="I85" s="93"/>
      <c r="J85" s="94"/>
      <c r="K85" s="261">
        <v>0.05</v>
      </c>
      <c r="L85" s="792">
        <f>N78*K85</f>
        <v>22.683115655426704</v>
      </c>
      <c r="M85" s="793"/>
      <c r="N85" s="51"/>
    </row>
    <row r="86" spans="1:14" ht="15.75" thickBot="1">
      <c r="B86" s="755" t="s">
        <v>2072</v>
      </c>
      <c r="C86" s="756"/>
      <c r="D86" s="756"/>
      <c r="E86" s="756"/>
      <c r="F86" s="756"/>
      <c r="G86" s="756"/>
      <c r="H86" s="756"/>
      <c r="I86" s="756"/>
      <c r="J86" s="756"/>
      <c r="K86" s="756"/>
      <c r="L86" s="756"/>
      <c r="M86" s="757"/>
      <c r="N86" s="52">
        <f>L83+L84+L85</f>
        <v>136.09869393256022</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589.76100704109422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ColWidth="11.42578125"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129</v>
      </c>
      <c r="C31" s="81" t="s">
        <v>2121</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35</v>
      </c>
      <c r="N36" s="228">
        <f>K36/M36</f>
        <v>2386.1198762834938</v>
      </c>
    </row>
    <row r="37" spans="1:14">
      <c r="A37" s="113" t="s">
        <v>959</v>
      </c>
      <c r="B37" s="804" t="str">
        <f>VLOOKUP(A37,EQUIPOS!A7:D154,3,FALSE)</f>
        <v>Motoniveladora  potencia 215 HP, ancho de cuchilla 4,27 m, peso 18 ton.</v>
      </c>
      <c r="C37" s="805"/>
      <c r="D37" s="805"/>
      <c r="E37" s="805"/>
      <c r="F37" s="805"/>
      <c r="G37" s="805"/>
      <c r="H37" s="806"/>
      <c r="I37" s="223"/>
      <c r="J37" s="224"/>
      <c r="K37" s="225">
        <f>VLOOKUP(A37,EQUIPOS!A7:D164,4,FALSE)</f>
        <v>246311.38606635714</v>
      </c>
      <c r="L37" s="226"/>
      <c r="M37" s="227">
        <v>35</v>
      </c>
      <c r="N37" s="228">
        <f>K37/M37</f>
        <v>7037.4681733244897</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35</v>
      </c>
      <c r="N38" s="228">
        <f>K38/M38</f>
        <v>4088.5093893462185</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0.02</v>
      </c>
      <c r="N41" s="296">
        <f>N76*M41</f>
        <v>16.561945258171999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13528.659384212375</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1206</v>
      </c>
      <c r="B48" s="43" t="str">
        <f>VLOOKUP(A48,MATERIALES!A4:D373,3,FALSE)</f>
        <v>Cal</v>
      </c>
      <c r="C48" s="237"/>
      <c r="D48" s="237"/>
      <c r="E48" s="237"/>
      <c r="F48" s="237"/>
      <c r="G48" s="237"/>
      <c r="H48" s="237"/>
      <c r="I48" s="224"/>
      <c r="J48" s="201" t="str">
        <f>VLOOKUP(A48,MATERIALES!A4:D373,2,FALSE)</f>
        <v>kg</v>
      </c>
      <c r="K48" s="238">
        <v>80</v>
      </c>
      <c r="L48" s="223"/>
      <c r="M48" s="353">
        <f>VLOOKUP(A48,MATERIALES!A4:D395,4,FALSE)</f>
        <v>901.46146223505139</v>
      </c>
      <c r="N48" s="228">
        <f>K48*M48</f>
        <v>72116.916978804104</v>
      </c>
    </row>
    <row r="49" spans="1:14">
      <c r="A49" t="s">
        <v>1131</v>
      </c>
      <c r="B49" s="43" t="str">
        <f>VLOOKUP(A49,MATERIALES!A5:D373,3,FALSE)</f>
        <v>Agua</v>
      </c>
      <c r="C49" s="237"/>
      <c r="D49" s="237"/>
      <c r="E49" s="237"/>
      <c r="F49" s="237"/>
      <c r="G49" s="237"/>
      <c r="H49" s="237"/>
      <c r="I49" s="224"/>
      <c r="J49" s="201" t="str">
        <f>VLOOKUP(A49,MATERIALES!A5:D373,2,FALSE)</f>
        <v>lt</v>
      </c>
      <c r="K49" s="238">
        <v>25</v>
      </c>
      <c r="L49" s="223"/>
      <c r="M49" s="353">
        <f>VLOOKUP(A49,MATERIALES!A5:D396,4,FALSE)</f>
        <v>57.532296573537835</v>
      </c>
      <c r="N49" s="228">
        <f>K49*M49</f>
        <v>1438.3074143384458</v>
      </c>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73555.224393142547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280</v>
      </c>
      <c r="N70" s="346">
        <f>K70/M70</f>
        <v>381.02229862288567</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280</v>
      </c>
      <c r="N71" s="346">
        <f>K71/M71</f>
        <v>447.07496428571426</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828.09726290859999</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87911.981040263519</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17582.396208052705</v>
      </c>
      <c r="M83" s="791"/>
      <c r="N83" s="51"/>
    </row>
    <row r="84" spans="1:14">
      <c r="B84" s="89" t="s">
        <v>2090</v>
      </c>
      <c r="C84" s="90"/>
      <c r="D84" s="90"/>
      <c r="E84" s="90"/>
      <c r="F84" s="90"/>
      <c r="G84" s="90"/>
      <c r="H84" s="90"/>
      <c r="I84" s="87"/>
      <c r="J84" s="88"/>
      <c r="K84" s="260">
        <v>0.05</v>
      </c>
      <c r="L84" s="790">
        <f>N78*K84</f>
        <v>4395.5990520131763</v>
      </c>
      <c r="M84" s="791"/>
      <c r="N84" s="51"/>
    </row>
    <row r="85" spans="1:14" ht="15.75" thickBot="1">
      <c r="B85" s="91" t="s">
        <v>2091</v>
      </c>
      <c r="C85" s="92"/>
      <c r="D85" s="92"/>
      <c r="E85" s="92"/>
      <c r="F85" s="92"/>
      <c r="G85" s="92"/>
      <c r="H85" s="92"/>
      <c r="I85" s="93"/>
      <c r="J85" s="94"/>
      <c r="K85" s="261">
        <v>0.05</v>
      </c>
      <c r="L85" s="792">
        <f>N78*K85</f>
        <v>4395.5990520131763</v>
      </c>
      <c r="M85" s="793"/>
      <c r="N85" s="51"/>
    </row>
    <row r="86" spans="1:14" ht="15.75" thickBot="1">
      <c r="B86" s="755" t="s">
        <v>2072</v>
      </c>
      <c r="C86" s="756"/>
      <c r="D86" s="756"/>
      <c r="E86" s="756"/>
      <c r="F86" s="756"/>
      <c r="G86" s="756"/>
      <c r="H86" s="756"/>
      <c r="I86" s="756"/>
      <c r="J86" s="756"/>
      <c r="K86" s="756"/>
      <c r="L86" s="756"/>
      <c r="M86" s="757"/>
      <c r="N86" s="52">
        <f>L83+L84+L85</f>
        <v>26373.594312079054</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114285.57535234257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131</v>
      </c>
      <c r="C31" s="81" t="s">
        <v>132</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35</v>
      </c>
      <c r="N36" s="228">
        <f>K36/M36</f>
        <v>2386.1198762834938</v>
      </c>
    </row>
    <row r="37" spans="1:14">
      <c r="A37" s="113" t="s">
        <v>959</v>
      </c>
      <c r="B37" s="804" t="str">
        <f>VLOOKUP(A37,EQUIPOS!A7:D154,3,FALSE)</f>
        <v>Motoniveladora  potencia 215 HP, ancho de cuchilla 4,27 m, peso 18 ton.</v>
      </c>
      <c r="C37" s="805"/>
      <c r="D37" s="805"/>
      <c r="E37" s="805"/>
      <c r="F37" s="805"/>
      <c r="G37" s="805"/>
      <c r="H37" s="806"/>
      <c r="I37" s="223"/>
      <c r="J37" s="224"/>
      <c r="K37" s="225">
        <f>VLOOKUP(A37,EQUIPOS!A7:D164,4,FALSE)</f>
        <v>246311.38606635714</v>
      </c>
      <c r="L37" s="226"/>
      <c r="M37" s="227">
        <v>35</v>
      </c>
      <c r="N37" s="228">
        <f>K37/M37</f>
        <v>7037.4681733244897</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35</v>
      </c>
      <c r="N38" s="228">
        <f>K38/M38</f>
        <v>4088.5093893462185</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0.02</v>
      </c>
      <c r="N41" s="296">
        <f>N75*M41</f>
        <v>16.561945258171999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13528.659384212375</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1131</v>
      </c>
      <c r="B48" s="43" t="str">
        <f>VLOOKUP(A48,MATERIALES!A5:D373,3,FALSE)</f>
        <v>Agua</v>
      </c>
      <c r="C48" s="237"/>
      <c r="D48" s="237"/>
      <c r="E48" s="237"/>
      <c r="F48" s="237"/>
      <c r="G48" s="237"/>
      <c r="H48" s="237"/>
      <c r="I48" s="224"/>
      <c r="J48" s="201" t="str">
        <f>VLOOKUP(A48,MATERIALES!A4:D373,2,FALSE)</f>
        <v>lt</v>
      </c>
      <c r="K48" s="238">
        <v>25</v>
      </c>
      <c r="L48" s="223"/>
      <c r="M48" s="353">
        <f>VLOOKUP(A48,MATERIALES!A5:D396,4,FALSE)</f>
        <v>57.532296573537835</v>
      </c>
      <c r="N48" s="228">
        <f>K48*M48</f>
        <v>1438.3074143384458</v>
      </c>
    </row>
    <row r="49" spans="1:14">
      <c r="A49" s="108"/>
      <c r="B49" s="43"/>
      <c r="C49" s="237"/>
      <c r="D49" s="237"/>
      <c r="E49" s="237"/>
      <c r="F49" s="237"/>
      <c r="G49" s="237"/>
      <c r="H49" s="237"/>
      <c r="I49" s="224"/>
      <c r="J49" s="201"/>
      <c r="K49" s="238"/>
      <c r="L49" s="223"/>
      <c r="M49" s="239"/>
      <c r="N49" s="228"/>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f>SUM(N48:N52)</f>
        <v>1438.3074143384458</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B58" s="46"/>
      <c r="C58" s="273"/>
      <c r="D58" s="273"/>
      <c r="E58" s="273"/>
      <c r="F58" s="273"/>
      <c r="G58" s="273"/>
      <c r="H58" s="267"/>
      <c r="I58" s="235"/>
      <c r="J58" s="242"/>
      <c r="K58" s="235"/>
      <c r="L58" s="842"/>
      <c r="M58" s="843"/>
      <c r="N58" s="243"/>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728</v>
      </c>
      <c r="B69" s="49" t="str">
        <f>VLOOKUP(A69,'MANO DE OBRA'!A8:D68,3,FALSE)</f>
        <v>Oficial</v>
      </c>
      <c r="C69" s="47"/>
      <c r="D69" s="47"/>
      <c r="E69" s="47"/>
      <c r="F69" s="47"/>
      <c r="G69" s="47"/>
      <c r="H69" s="47"/>
      <c r="I69" s="248">
        <f>K69/J69*100</f>
        <v>57668.23979157189</v>
      </c>
      <c r="J69" s="249">
        <v>185</v>
      </c>
      <c r="K69" s="250">
        <f>VLOOKUP(A69,'MANO DE OBRA'!A8:D99,4,FALSE)</f>
        <v>106686.24361440798</v>
      </c>
      <c r="L69" s="50"/>
      <c r="M69" s="251">
        <v>280</v>
      </c>
      <c r="N69" s="346">
        <f>K69/M69</f>
        <v>381.02229862288567</v>
      </c>
      <c r="O69" s="106"/>
    </row>
    <row r="70" spans="1:15">
      <c r="A70" t="s">
        <v>706</v>
      </c>
      <c r="B70" s="49" t="str">
        <f>VLOOKUP(A70,'MANO DE OBRA'!A8:D69,3,FALSE)</f>
        <v>Obrero (2)</v>
      </c>
      <c r="C70" s="47"/>
      <c r="D70" s="47"/>
      <c r="E70" s="47"/>
      <c r="F70" s="47"/>
      <c r="G70" s="47"/>
      <c r="H70" s="47"/>
      <c r="I70" s="248">
        <f>K70/J70*100</f>
        <v>67665.399999999994</v>
      </c>
      <c r="J70" s="249">
        <v>185</v>
      </c>
      <c r="K70" s="250">
        <f>VLOOKUP(A70,'MANO DE OBRA'!A8:D100,4,FALSE)</f>
        <v>125180.98999999999</v>
      </c>
      <c r="L70" s="50"/>
      <c r="M70" s="255">
        <v>280</v>
      </c>
      <c r="N70" s="346">
        <f>K70/M70</f>
        <v>447.07496428571426</v>
      </c>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45"/>
    </row>
    <row r="75" spans="1:15" ht="15.75" thickBot="1">
      <c r="B75" s="755" t="s">
        <v>2072</v>
      </c>
      <c r="C75" s="756"/>
      <c r="D75" s="756"/>
      <c r="E75" s="756"/>
      <c r="F75" s="756"/>
      <c r="G75" s="756"/>
      <c r="H75" s="756"/>
      <c r="I75" s="798"/>
      <c r="J75" s="798"/>
      <c r="K75" s="798"/>
      <c r="L75" s="798"/>
      <c r="M75" s="799"/>
      <c r="N75" s="257">
        <f>SUM(N69:N74)</f>
        <v>828.09726290859999</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15795.064061459419</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3159.0128122918841</v>
      </c>
      <c r="M82" s="791"/>
      <c r="N82" s="51"/>
    </row>
    <row r="83" spans="1:14">
      <c r="B83" s="89" t="s">
        <v>2090</v>
      </c>
      <c r="C83" s="90"/>
      <c r="D83" s="90"/>
      <c r="E83" s="90"/>
      <c r="F83" s="90"/>
      <c r="G83" s="90"/>
      <c r="H83" s="90"/>
      <c r="I83" s="87"/>
      <c r="J83" s="88"/>
      <c r="K83" s="260">
        <v>0.05</v>
      </c>
      <c r="L83" s="790">
        <f>N77*K83</f>
        <v>789.75320307297102</v>
      </c>
      <c r="M83" s="791"/>
      <c r="N83" s="51"/>
    </row>
    <row r="84" spans="1:14" ht="15.75" thickBot="1">
      <c r="B84" s="91" t="s">
        <v>2091</v>
      </c>
      <c r="C84" s="92"/>
      <c r="D84" s="92"/>
      <c r="E84" s="92"/>
      <c r="F84" s="92"/>
      <c r="G84" s="92"/>
      <c r="H84" s="92"/>
      <c r="I84" s="93"/>
      <c r="J84" s="94"/>
      <c r="K84" s="261">
        <v>0.05</v>
      </c>
      <c r="L84" s="792">
        <f>N77*K84</f>
        <v>789.75320307297102</v>
      </c>
      <c r="M84" s="793"/>
      <c r="N84" s="51"/>
    </row>
    <row r="85" spans="1:14" ht="15.75" thickBot="1">
      <c r="B85" s="755" t="s">
        <v>2072</v>
      </c>
      <c r="C85" s="756"/>
      <c r="D85" s="756"/>
      <c r="E85" s="756"/>
      <c r="F85" s="756"/>
      <c r="G85" s="756"/>
      <c r="H85" s="756"/>
      <c r="I85" s="756"/>
      <c r="J85" s="756"/>
      <c r="K85" s="756"/>
      <c r="L85" s="756"/>
      <c r="M85" s="757"/>
      <c r="N85" s="52">
        <f>L82+L83+L84</f>
        <v>4738.5192184378257</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20533.583279897244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ht="21" customHeight="1">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133</v>
      </c>
      <c r="C31" s="81" t="s">
        <v>134</v>
      </c>
      <c r="D31" s="82"/>
      <c r="E31" s="82"/>
      <c r="F31" s="82"/>
      <c r="G31" s="82"/>
      <c r="H31" s="82"/>
      <c r="I31" s="82"/>
      <c r="J31" s="83"/>
      <c r="K31" s="264"/>
      <c r="L31" s="262" t="s">
        <v>128</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1206</v>
      </c>
      <c r="B48" s="43" t="str">
        <f>VLOOKUP(A48,MATERIALES!A4:D373,3,FALSE)</f>
        <v>Cal</v>
      </c>
      <c r="C48" s="237"/>
      <c r="D48" s="237"/>
      <c r="E48" s="237"/>
      <c r="F48" s="237"/>
      <c r="G48" s="237"/>
      <c r="H48" s="237"/>
      <c r="I48" s="224"/>
      <c r="J48" s="201" t="str">
        <f>VLOOKUP(A48,MATERIALES!A4:D373,2,FALSE)</f>
        <v>kg</v>
      </c>
      <c r="K48" s="238">
        <v>1</v>
      </c>
      <c r="L48" s="223"/>
      <c r="M48" s="353">
        <f>VLOOKUP(A48,MATERIALES!A4:D395,4,FALSE)</f>
        <v>901.46146223505139</v>
      </c>
      <c r="N48" s="228">
        <f>K48*M48</f>
        <v>901.46146223505139</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901.46146223505139</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755" t="s">
        <v>2072</v>
      </c>
      <c r="C76" s="756"/>
      <c r="D76" s="756"/>
      <c r="E76" s="756"/>
      <c r="F76" s="756"/>
      <c r="G76" s="756"/>
      <c r="H76" s="756"/>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901.46146223505139</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180.29229244701028</v>
      </c>
      <c r="M83" s="791"/>
      <c r="N83" s="51"/>
    </row>
    <row r="84" spans="1:14">
      <c r="B84" s="89" t="s">
        <v>2090</v>
      </c>
      <c r="C84" s="90"/>
      <c r="D84" s="90"/>
      <c r="E84" s="90"/>
      <c r="F84" s="90"/>
      <c r="G84" s="90"/>
      <c r="H84" s="90"/>
      <c r="I84" s="87"/>
      <c r="J84" s="88"/>
      <c r="K84" s="260">
        <v>0.05</v>
      </c>
      <c r="L84" s="790">
        <f>N78*K84</f>
        <v>45.073073111752571</v>
      </c>
      <c r="M84" s="791"/>
      <c r="N84" s="51"/>
    </row>
    <row r="85" spans="1:14" ht="15.75" thickBot="1">
      <c r="B85" s="91" t="s">
        <v>2091</v>
      </c>
      <c r="C85" s="92"/>
      <c r="D85" s="92"/>
      <c r="E85" s="92"/>
      <c r="F85" s="92"/>
      <c r="G85" s="92"/>
      <c r="H85" s="92"/>
      <c r="I85" s="93"/>
      <c r="J85" s="94"/>
      <c r="K85" s="261">
        <v>0.05</v>
      </c>
      <c r="L85" s="792">
        <f>N78*K85</f>
        <v>45.073073111752571</v>
      </c>
      <c r="M85" s="793"/>
      <c r="N85" s="51"/>
    </row>
    <row r="86" spans="1:14" ht="15.75" thickBot="1">
      <c r="B86" s="755" t="s">
        <v>2072</v>
      </c>
      <c r="C86" s="756"/>
      <c r="D86" s="756"/>
      <c r="E86" s="756"/>
      <c r="F86" s="756"/>
      <c r="G86" s="756"/>
      <c r="H86" s="756"/>
      <c r="I86" s="756"/>
      <c r="J86" s="756"/>
      <c r="K86" s="756"/>
      <c r="L86" s="756"/>
      <c r="M86" s="757"/>
      <c r="N86" s="52">
        <f>L83+L84+L85</f>
        <v>270.43843867051544</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1171.8999009055669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7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135</v>
      </c>
      <c r="C31" s="81" t="s">
        <v>136</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600</v>
      </c>
      <c r="N36" s="228">
        <f>K36/M36</f>
        <v>139.19032611653714</v>
      </c>
    </row>
    <row r="37" spans="1:14">
      <c r="A37" s="113" t="s">
        <v>959</v>
      </c>
      <c r="B37" s="804" t="str">
        <f>VLOOKUP(A37,EQUIPOS!A7:D154,3,FALSE)</f>
        <v>Motoniveladora  potencia 215 HP, ancho de cuchilla 4,27 m, peso 18 ton.</v>
      </c>
      <c r="C37" s="805"/>
      <c r="D37" s="805"/>
      <c r="E37" s="805"/>
      <c r="F37" s="805"/>
      <c r="G37" s="805"/>
      <c r="H37" s="806"/>
      <c r="I37" s="223"/>
      <c r="J37" s="224"/>
      <c r="K37" s="225">
        <f>VLOOKUP(A37,EQUIPOS!A7:D164,4,FALSE)</f>
        <v>246311.38606635714</v>
      </c>
      <c r="L37" s="226"/>
      <c r="M37" s="227">
        <v>600</v>
      </c>
      <c r="N37" s="228">
        <f>K37/M37</f>
        <v>410.51897677726191</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600</v>
      </c>
      <c r="N38" s="228">
        <f>K38/M38</f>
        <v>238.49638104519607</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N75*M41</f>
        <v>0.48305673669668325</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788.68874067569186</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1131</v>
      </c>
      <c r="B48" s="43" t="str">
        <f>VLOOKUP(A48,MATERIALES!A5:D373,3,FALSE)</f>
        <v>Agua</v>
      </c>
      <c r="C48" s="237"/>
      <c r="D48" s="237"/>
      <c r="E48" s="237"/>
      <c r="F48" s="237"/>
      <c r="G48" s="237"/>
      <c r="H48" s="237"/>
      <c r="I48" s="224"/>
      <c r="J48" s="201" t="str">
        <f>VLOOKUP(A48,MATERIALES!A4:D373,2,FALSE)</f>
        <v>lt</v>
      </c>
      <c r="K48" s="238">
        <v>3</v>
      </c>
      <c r="L48" s="223"/>
      <c r="M48" s="353">
        <f>VLOOKUP(A48,MATERIALES!A5:D396,4,FALSE)</f>
        <v>57.532296573537835</v>
      </c>
      <c r="N48" s="228">
        <f>K48*M48</f>
        <v>172.59688972061349</v>
      </c>
    </row>
    <row r="49" spans="1:14">
      <c r="A49" s="108"/>
      <c r="B49" s="43"/>
      <c r="C49" s="237"/>
      <c r="D49" s="237"/>
      <c r="E49" s="237"/>
      <c r="F49" s="237"/>
      <c r="G49" s="237"/>
      <c r="H49" s="237"/>
      <c r="I49" s="224"/>
      <c r="J49" s="201"/>
      <c r="K49" s="238"/>
      <c r="L49" s="223"/>
      <c r="M49" s="239"/>
      <c r="N49" s="228"/>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f>SUM(N48:N52)</f>
        <v>172.59688972061349</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B58" s="46"/>
      <c r="C58" s="273"/>
      <c r="D58" s="273"/>
      <c r="E58" s="273"/>
      <c r="F58" s="273"/>
      <c r="G58" s="273"/>
      <c r="H58" s="267"/>
      <c r="I58" s="235"/>
      <c r="J58" s="242"/>
      <c r="K58" s="235"/>
      <c r="L58" s="842"/>
      <c r="M58" s="843"/>
      <c r="N58" s="243"/>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728</v>
      </c>
      <c r="B69" s="49" t="str">
        <f>VLOOKUP(A69,'MANO DE OBRA'!A8:D68,3,FALSE)</f>
        <v>Oficial</v>
      </c>
      <c r="C69" s="47"/>
      <c r="D69" s="47"/>
      <c r="E69" s="47"/>
      <c r="F69" s="47"/>
      <c r="G69" s="47"/>
      <c r="H69" s="47"/>
      <c r="I69" s="248">
        <f>K69/J69*100</f>
        <v>57668.23979157189</v>
      </c>
      <c r="J69" s="249">
        <v>185</v>
      </c>
      <c r="K69" s="250">
        <f>VLOOKUP(A69,'MANO DE OBRA'!A8:D99,4,FALSE)</f>
        <v>106686.24361440798</v>
      </c>
      <c r="L69" s="50"/>
      <c r="M69" s="251">
        <v>4800</v>
      </c>
      <c r="N69" s="346">
        <f>K69/M69</f>
        <v>22.226300753001663</v>
      </c>
      <c r="O69" s="106"/>
    </row>
    <row r="70" spans="1:15">
      <c r="A70" t="s">
        <v>706</v>
      </c>
      <c r="B70" s="49" t="str">
        <f>VLOOKUP(A70,'MANO DE OBRA'!A8:D69,3,FALSE)</f>
        <v>Obrero (2)</v>
      </c>
      <c r="C70" s="47"/>
      <c r="D70" s="47"/>
      <c r="E70" s="47"/>
      <c r="F70" s="47"/>
      <c r="G70" s="47"/>
      <c r="H70" s="47"/>
      <c r="I70" s="248">
        <f>K70/J70*100</f>
        <v>67665.399999999994</v>
      </c>
      <c r="J70" s="249">
        <v>185</v>
      </c>
      <c r="K70" s="250">
        <f>VLOOKUP(A70,'MANO DE OBRA'!A8:D100,4,FALSE)</f>
        <v>125180.98999999999</v>
      </c>
      <c r="L70" s="50"/>
      <c r="M70" s="255">
        <v>4800</v>
      </c>
      <c r="N70" s="346">
        <f>K70/M70</f>
        <v>26.079372916666664</v>
      </c>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45"/>
    </row>
    <row r="75" spans="1:15" ht="15.75" thickBot="1">
      <c r="B75" s="755" t="s">
        <v>2072</v>
      </c>
      <c r="C75" s="756"/>
      <c r="D75" s="756"/>
      <c r="E75" s="756"/>
      <c r="F75" s="756"/>
      <c r="G75" s="756"/>
      <c r="H75" s="756"/>
      <c r="I75" s="798"/>
      <c r="J75" s="798"/>
      <c r="K75" s="798"/>
      <c r="L75" s="798"/>
      <c r="M75" s="799"/>
      <c r="N75" s="257">
        <f>SUM(N69:N74)</f>
        <v>48.305673669668323</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1009.5913040659736</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201.91826081319473</v>
      </c>
      <c r="M82" s="791"/>
      <c r="N82" s="51"/>
    </row>
    <row r="83" spans="1:14">
      <c r="B83" s="89" t="s">
        <v>2090</v>
      </c>
      <c r="C83" s="90"/>
      <c r="D83" s="90"/>
      <c r="E83" s="90"/>
      <c r="F83" s="90"/>
      <c r="G83" s="90"/>
      <c r="H83" s="90"/>
      <c r="I83" s="87"/>
      <c r="J83" s="88"/>
      <c r="K83" s="260">
        <v>0.05</v>
      </c>
      <c r="L83" s="790">
        <f>N77*K83</f>
        <v>50.479565203298684</v>
      </c>
      <c r="M83" s="791"/>
      <c r="N83" s="51"/>
    </row>
    <row r="84" spans="1:14" ht="15.75" thickBot="1">
      <c r="B84" s="91" t="s">
        <v>2091</v>
      </c>
      <c r="C84" s="92"/>
      <c r="D84" s="92"/>
      <c r="E84" s="92"/>
      <c r="F84" s="92"/>
      <c r="G84" s="92"/>
      <c r="H84" s="92"/>
      <c r="I84" s="93"/>
      <c r="J84" s="94"/>
      <c r="K84" s="261">
        <v>0.05</v>
      </c>
      <c r="L84" s="792">
        <f>N77*K84</f>
        <v>50.479565203298684</v>
      </c>
      <c r="M84" s="793"/>
      <c r="N84" s="51"/>
    </row>
    <row r="85" spans="1:14" ht="15.75" thickBot="1">
      <c r="B85" s="755" t="s">
        <v>2072</v>
      </c>
      <c r="C85" s="756"/>
      <c r="D85" s="756"/>
      <c r="E85" s="756"/>
      <c r="F85" s="756"/>
      <c r="G85" s="756"/>
      <c r="H85" s="756"/>
      <c r="I85" s="756"/>
      <c r="J85" s="756"/>
      <c r="K85" s="756"/>
      <c r="L85" s="756"/>
      <c r="M85" s="757"/>
      <c r="N85" s="52">
        <f>L82+L83+L84</f>
        <v>302.87739121979212</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1312.4686952857658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137</v>
      </c>
      <c r="C31" s="81" t="s">
        <v>138</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45</v>
      </c>
      <c r="N36" s="228">
        <f>K36/M36</f>
        <v>1855.8710148871617</v>
      </c>
    </row>
    <row r="37" spans="1:14">
      <c r="A37" s="113" t="s">
        <v>959</v>
      </c>
      <c r="B37" s="804" t="str">
        <f>VLOOKUP(A37,EQUIPOS!A7:D154,3,FALSE)</f>
        <v>Motoniveladora  potencia 215 HP, ancho de cuchilla 4,27 m, peso 18 ton.</v>
      </c>
      <c r="C37" s="805"/>
      <c r="D37" s="805"/>
      <c r="E37" s="805"/>
      <c r="F37" s="805"/>
      <c r="G37" s="805"/>
      <c r="H37" s="806"/>
      <c r="I37" s="223"/>
      <c r="J37" s="224"/>
      <c r="K37" s="225">
        <f>VLOOKUP(A37,EQUIPOS!A7:D164,4,FALSE)</f>
        <v>246311.38606635714</v>
      </c>
      <c r="L37" s="226"/>
      <c r="M37" s="227">
        <v>45</v>
      </c>
      <c r="N37" s="228">
        <f>K37/M37</f>
        <v>5473.586357030159</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45</v>
      </c>
      <c r="N38" s="228">
        <f>K38/M38</f>
        <v>3179.951747269281</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0.02</v>
      </c>
      <c r="N41" s="296">
        <f>N75*M41</f>
        <v>12.881512978578222</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10522.290632165179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1131</v>
      </c>
      <c r="B48" s="43" t="str">
        <f>VLOOKUP(A48,MATERIALES!A5:D373,3,FALSE)</f>
        <v>Agua</v>
      </c>
      <c r="C48" s="237"/>
      <c r="D48" s="237"/>
      <c r="E48" s="237"/>
      <c r="F48" s="237"/>
      <c r="G48" s="237"/>
      <c r="H48" s="237"/>
      <c r="I48" s="224"/>
      <c r="J48" s="201" t="str">
        <f>VLOOKUP(A48,MATERIALES!A4:D373,2,FALSE)</f>
        <v>lt</v>
      </c>
      <c r="K48" s="238">
        <v>25</v>
      </c>
      <c r="L48" s="223"/>
      <c r="M48" s="353">
        <f>VLOOKUP(A48,MATERIALES!A5:D396,4,FALSE)</f>
        <v>57.532296573537835</v>
      </c>
      <c r="N48" s="228">
        <f>K48*M48</f>
        <v>1438.3074143384458</v>
      </c>
    </row>
    <row r="49" spans="1:14">
      <c r="A49" s="108" t="s">
        <v>1490</v>
      </c>
      <c r="B49" s="43" t="str">
        <f>VLOOKUP(A49,MATERIALES!A6:D373,3,FALSE)</f>
        <v xml:space="preserve">Material  de afirmado de la Zona </v>
      </c>
      <c r="C49" s="237"/>
      <c r="D49" s="237"/>
      <c r="E49" s="237"/>
      <c r="F49" s="237"/>
      <c r="G49" s="237"/>
      <c r="H49" s="237"/>
      <c r="I49" s="224"/>
      <c r="J49" s="201" t="str">
        <f>VLOOKUP(A49,MATERIALES!A5:D373,2,FALSE)</f>
        <v>m3</v>
      </c>
      <c r="K49" s="238">
        <v>1.25</v>
      </c>
      <c r="L49" s="223"/>
      <c r="M49" s="353">
        <f>VLOOKUP(A49,MATERIALES!A6:D397,4,FALSE)</f>
        <v>32122.809666473415</v>
      </c>
      <c r="N49" s="228">
        <f>K49*M49</f>
        <v>40153.512083091766</v>
      </c>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f>SUM(N48:N52)</f>
        <v>41591.81949743021</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1857</v>
      </c>
      <c r="B58" s="46" t="str">
        <f>VLOOKUP(A58,TRANSPORTE!A5:D117,3,FALSE)</f>
        <v xml:space="preserve">Transporte de Material de Afirmado de la Zona </v>
      </c>
      <c r="C58" s="273"/>
      <c r="D58" s="273"/>
      <c r="E58" s="273"/>
      <c r="F58" s="273"/>
      <c r="G58" s="273"/>
      <c r="H58" s="267" t="s">
        <v>2122</v>
      </c>
      <c r="I58" s="235">
        <v>1.25</v>
      </c>
      <c r="J58" s="242">
        <v>1</v>
      </c>
      <c r="K58" s="235">
        <f>I58*J58</f>
        <v>1.25</v>
      </c>
      <c r="L58" s="842">
        <f>VLOOKUP(A58,TRANSPORTE!A5:D117,4,FALSE)</f>
        <v>1260.0181096149788</v>
      </c>
      <c r="M58" s="843"/>
      <c r="N58" s="243">
        <f>K58*L58</f>
        <v>1575.0226370187236</v>
      </c>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1575.0226370187236</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728</v>
      </c>
      <c r="B69" s="49" t="str">
        <f>VLOOKUP(A69,'MANO DE OBRA'!A8:D68,3,FALSE)</f>
        <v>Oficial</v>
      </c>
      <c r="C69" s="47"/>
      <c r="D69" s="47"/>
      <c r="E69" s="47"/>
      <c r="F69" s="47"/>
      <c r="G69" s="47"/>
      <c r="H69" s="47"/>
      <c r="I69" s="248">
        <f>K69/J69*100</f>
        <v>57668.23979157189</v>
      </c>
      <c r="J69" s="249">
        <v>185</v>
      </c>
      <c r="K69" s="250">
        <f>VLOOKUP(A69,'MANO DE OBRA'!A8:D99,4,FALSE)</f>
        <v>106686.24361440798</v>
      </c>
      <c r="L69" s="50"/>
      <c r="M69" s="251">
        <v>360</v>
      </c>
      <c r="N69" s="346">
        <f>K69/M69</f>
        <v>296.35067670668883</v>
      </c>
      <c r="O69" s="106"/>
    </row>
    <row r="70" spans="1:15">
      <c r="A70" t="s">
        <v>706</v>
      </c>
      <c r="B70" s="49" t="str">
        <f>VLOOKUP(A70,'MANO DE OBRA'!A8:D69,3,FALSE)</f>
        <v>Obrero (2)</v>
      </c>
      <c r="C70" s="47"/>
      <c r="D70" s="47"/>
      <c r="E70" s="47"/>
      <c r="F70" s="47"/>
      <c r="G70" s="47"/>
      <c r="H70" s="47"/>
      <c r="I70" s="248">
        <f>K70/J70*100</f>
        <v>67665.399999999994</v>
      </c>
      <c r="J70" s="249">
        <v>185</v>
      </c>
      <c r="K70" s="250">
        <f>VLOOKUP(A70,'MANO DE OBRA'!A8:D100,4,FALSE)</f>
        <v>125180.98999999999</v>
      </c>
      <c r="L70" s="50"/>
      <c r="M70" s="255">
        <v>360</v>
      </c>
      <c r="N70" s="346">
        <f>K70/M70</f>
        <v>347.72497222222222</v>
      </c>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45"/>
    </row>
    <row r="75" spans="1:15" ht="15.75" thickBot="1">
      <c r="B75" s="755" t="s">
        <v>2072</v>
      </c>
      <c r="C75" s="756"/>
      <c r="D75" s="756"/>
      <c r="E75" s="756"/>
      <c r="F75" s="756"/>
      <c r="G75" s="756"/>
      <c r="H75" s="756"/>
      <c r="I75" s="798"/>
      <c r="J75" s="798"/>
      <c r="K75" s="798"/>
      <c r="L75" s="798"/>
      <c r="M75" s="799"/>
      <c r="N75" s="257">
        <f>SUM(N69:N74)</f>
        <v>644.07564892891105</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54333.20841554302</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10866.641683108604</v>
      </c>
      <c r="M82" s="791"/>
      <c r="N82" s="51"/>
    </row>
    <row r="83" spans="1:14">
      <c r="B83" s="89" t="s">
        <v>2090</v>
      </c>
      <c r="C83" s="90"/>
      <c r="D83" s="90"/>
      <c r="E83" s="90"/>
      <c r="F83" s="90"/>
      <c r="G83" s="90"/>
      <c r="H83" s="90"/>
      <c r="I83" s="87"/>
      <c r="J83" s="88"/>
      <c r="K83" s="260">
        <v>0.05</v>
      </c>
      <c r="L83" s="790">
        <f>N77*K83</f>
        <v>2716.6604207771511</v>
      </c>
      <c r="M83" s="791"/>
      <c r="N83" s="51"/>
    </row>
    <row r="84" spans="1:14" ht="15.75" thickBot="1">
      <c r="B84" s="91" t="s">
        <v>2091</v>
      </c>
      <c r="C84" s="92"/>
      <c r="D84" s="92"/>
      <c r="E84" s="92"/>
      <c r="F84" s="92"/>
      <c r="G84" s="92"/>
      <c r="H84" s="92"/>
      <c r="I84" s="93"/>
      <c r="J84" s="94"/>
      <c r="K84" s="261">
        <v>0.05</v>
      </c>
      <c r="L84" s="792">
        <f>N77*K84</f>
        <v>2716.6604207771511</v>
      </c>
      <c r="M84" s="793"/>
      <c r="N84" s="51"/>
    </row>
    <row r="85" spans="1:14" ht="15.75" thickBot="1">
      <c r="B85" s="755" t="s">
        <v>2072</v>
      </c>
      <c r="C85" s="756"/>
      <c r="D85" s="756"/>
      <c r="E85" s="756"/>
      <c r="F85" s="756"/>
      <c r="G85" s="756"/>
      <c r="H85" s="756"/>
      <c r="I85" s="756"/>
      <c r="J85" s="756"/>
      <c r="K85" s="756"/>
      <c r="L85" s="756"/>
      <c r="M85" s="757"/>
      <c r="N85" s="52">
        <f>L82+L83+L84</f>
        <v>16299.962524662906</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70633.17094020592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29.25"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139</v>
      </c>
      <c r="C31" s="81" t="s">
        <v>140</v>
      </c>
      <c r="D31" s="82"/>
      <c r="E31" s="82"/>
      <c r="F31" s="82"/>
      <c r="G31" s="82"/>
      <c r="H31" s="82"/>
      <c r="I31" s="82"/>
      <c r="J31" s="83"/>
      <c r="K31" s="264"/>
      <c r="L31" s="262" t="s">
        <v>128</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1264</v>
      </c>
      <c r="B48" s="43" t="str">
        <f>VLOOKUP(A48,MATERIALES!A4:D373,3,FALSE)</f>
        <v>Cloruro De Calcio En Hojuelas (Flakes)</v>
      </c>
      <c r="C48" s="237"/>
      <c r="D48" s="237"/>
      <c r="E48" s="237"/>
      <c r="F48" s="237"/>
      <c r="G48" s="237"/>
      <c r="H48" s="237"/>
      <c r="I48" s="224"/>
      <c r="J48" s="201" t="str">
        <f>VLOOKUP(A48,MATERIALES!A4:D373,2,FALSE)</f>
        <v>kg</v>
      </c>
      <c r="K48" s="238">
        <v>1</v>
      </c>
      <c r="L48" s="223"/>
      <c r="M48" s="353">
        <f>VLOOKUP(A48,MATERIALES!A4:D395,4,FALSE)</f>
        <v>6928.4525390428471</v>
      </c>
      <c r="N48" s="228">
        <f>K48*M48</f>
        <v>6928.4525390428471</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6928.4525390428471</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755" t="s">
        <v>2072</v>
      </c>
      <c r="C76" s="756"/>
      <c r="D76" s="756"/>
      <c r="E76" s="756"/>
      <c r="F76" s="756"/>
      <c r="G76" s="756"/>
      <c r="H76" s="756"/>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6928.4525390428471</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1385.6905078085695</v>
      </c>
      <c r="M83" s="791"/>
      <c r="N83" s="51"/>
    </row>
    <row r="84" spans="1:14">
      <c r="B84" s="89" t="s">
        <v>2090</v>
      </c>
      <c r="C84" s="90"/>
      <c r="D84" s="90"/>
      <c r="E84" s="90"/>
      <c r="F84" s="90"/>
      <c r="G84" s="90"/>
      <c r="H84" s="90"/>
      <c r="I84" s="87"/>
      <c r="J84" s="88"/>
      <c r="K84" s="260">
        <v>0.05</v>
      </c>
      <c r="L84" s="790">
        <f>N78*K84</f>
        <v>346.42262695214237</v>
      </c>
      <c r="M84" s="791"/>
      <c r="N84" s="51"/>
    </row>
    <row r="85" spans="1:14" ht="15.75" thickBot="1">
      <c r="B85" s="91" t="s">
        <v>2091</v>
      </c>
      <c r="C85" s="92"/>
      <c r="D85" s="92"/>
      <c r="E85" s="92"/>
      <c r="F85" s="92"/>
      <c r="G85" s="92"/>
      <c r="H85" s="92"/>
      <c r="I85" s="93"/>
      <c r="J85" s="94"/>
      <c r="K85" s="261">
        <v>0.05</v>
      </c>
      <c r="L85" s="792">
        <f>N78*K85</f>
        <v>346.42262695214237</v>
      </c>
      <c r="M85" s="793"/>
      <c r="N85" s="51"/>
    </row>
    <row r="86" spans="1:14" ht="15.75" thickBot="1">
      <c r="B86" s="755" t="s">
        <v>2072</v>
      </c>
      <c r="C86" s="756"/>
      <c r="D86" s="756"/>
      <c r="E86" s="756"/>
      <c r="F86" s="756"/>
      <c r="G86" s="756"/>
      <c r="H86" s="756"/>
      <c r="I86" s="756"/>
      <c r="J86" s="756"/>
      <c r="K86" s="756"/>
      <c r="L86" s="756"/>
      <c r="M86" s="757"/>
      <c r="N86" s="52">
        <f>L83+L84+L85</f>
        <v>2078.5357617128543</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9006.9883007557019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2102</v>
      </c>
      <c r="C118" s="55"/>
      <c r="D118" s="55"/>
      <c r="E118" s="12"/>
      <c r="F118" s="12"/>
      <c r="G118" s="12"/>
      <c r="H118" s="12"/>
      <c r="I118" s="12"/>
      <c r="J118" s="821"/>
      <c r="K118" s="821"/>
      <c r="L118" s="821"/>
      <c r="M118" s="821"/>
      <c r="N118" s="822"/>
    </row>
    <row r="119" spans="2:14" ht="15.75" customHeight="1"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141</v>
      </c>
      <c r="C31" s="81" t="s">
        <v>142</v>
      </c>
      <c r="D31" s="82"/>
      <c r="E31" s="82"/>
      <c r="F31" s="82"/>
      <c r="G31" s="82"/>
      <c r="H31" s="82"/>
      <c r="I31" s="82"/>
      <c r="J31" s="83"/>
      <c r="K31" s="264"/>
      <c r="L31" s="262" t="s">
        <v>128</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1262</v>
      </c>
      <c r="B48" s="43" t="str">
        <f>VLOOKUP(A48,MATERIALES!A4:D373,3,FALSE)</f>
        <v>Cloruro De Calcio En Esferas (Pellets)</v>
      </c>
      <c r="C48" s="237"/>
      <c r="D48" s="237"/>
      <c r="E48" s="237"/>
      <c r="F48" s="237"/>
      <c r="G48" s="237"/>
      <c r="H48" s="237"/>
      <c r="I48" s="224"/>
      <c r="J48" s="201" t="str">
        <f>VLOOKUP(A48,MATERIALES!A4:D373,2,FALSE)</f>
        <v>kg</v>
      </c>
      <c r="K48" s="238">
        <v>1</v>
      </c>
      <c r="L48" s="223"/>
      <c r="M48" s="353">
        <f>VLOOKUP(A48,MATERIALES!A4:D395,4,FALSE)</f>
        <v>4388.0199413938035</v>
      </c>
      <c r="N48" s="228">
        <f>K48*M48</f>
        <v>4388.0199413938035</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4388.0199413938035</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755" t="s">
        <v>2072</v>
      </c>
      <c r="C76" s="756"/>
      <c r="D76" s="756"/>
      <c r="E76" s="756"/>
      <c r="F76" s="756"/>
      <c r="G76" s="756"/>
      <c r="H76" s="756"/>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4388.0199413938035</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877.60398827876077</v>
      </c>
      <c r="M83" s="791"/>
      <c r="N83" s="51"/>
    </row>
    <row r="84" spans="1:14">
      <c r="B84" s="89" t="s">
        <v>2090</v>
      </c>
      <c r="C84" s="90"/>
      <c r="D84" s="90"/>
      <c r="E84" s="90"/>
      <c r="F84" s="90"/>
      <c r="G84" s="90"/>
      <c r="H84" s="90"/>
      <c r="I84" s="87"/>
      <c r="J84" s="88"/>
      <c r="K84" s="260">
        <v>0.05</v>
      </c>
      <c r="L84" s="790">
        <f>N78*K84</f>
        <v>219.40099706969019</v>
      </c>
      <c r="M84" s="791"/>
      <c r="N84" s="51"/>
    </row>
    <row r="85" spans="1:14" ht="15.75" thickBot="1">
      <c r="B85" s="91" t="s">
        <v>2091</v>
      </c>
      <c r="C85" s="92"/>
      <c r="D85" s="92"/>
      <c r="E85" s="92"/>
      <c r="F85" s="92"/>
      <c r="G85" s="92"/>
      <c r="H85" s="92"/>
      <c r="I85" s="93"/>
      <c r="J85" s="94"/>
      <c r="K85" s="261">
        <v>0.05</v>
      </c>
      <c r="L85" s="792">
        <f>N78*K85</f>
        <v>219.40099706969019</v>
      </c>
      <c r="M85" s="793"/>
      <c r="N85" s="51"/>
    </row>
    <row r="86" spans="1:14" ht="15.75" thickBot="1">
      <c r="B86" s="755" t="s">
        <v>2072</v>
      </c>
      <c r="C86" s="756"/>
      <c r="D86" s="756"/>
      <c r="E86" s="756"/>
      <c r="F86" s="756"/>
      <c r="G86" s="756"/>
      <c r="H86" s="756"/>
      <c r="I86" s="756"/>
      <c r="J86" s="756"/>
      <c r="K86" s="756"/>
      <c r="L86" s="756"/>
      <c r="M86" s="757"/>
      <c r="N86" s="52">
        <f>L83+L84+L85</f>
        <v>1316.4059824181411</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5704.4259238119448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849"/>
      <c r="C1" s="861"/>
      <c r="D1" s="862"/>
      <c r="E1" s="862"/>
      <c r="F1" s="862"/>
      <c r="G1" s="862"/>
      <c r="H1" s="862"/>
      <c r="I1" s="862"/>
      <c r="J1" s="863"/>
      <c r="K1" s="864" t="s">
        <v>2036</v>
      </c>
      <c r="L1" s="866" t="s">
        <v>2037</v>
      </c>
      <c r="M1" s="867"/>
      <c r="N1" s="868"/>
    </row>
    <row r="2" spans="2:14" ht="18.75" customHeight="1">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143</v>
      </c>
      <c r="C31" s="81" t="s">
        <v>144</v>
      </c>
      <c r="D31" s="82"/>
      <c r="E31" s="82"/>
      <c r="F31" s="82"/>
      <c r="G31" s="82"/>
      <c r="H31" s="82"/>
      <c r="I31" s="82"/>
      <c r="J31" s="83"/>
      <c r="K31" s="264"/>
      <c r="L31" s="262" t="s">
        <v>145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1131</v>
      </c>
      <c r="B48" s="43" t="str">
        <f>VLOOKUP(A48,MATERIALES!A5:D373,3,FALSE)</f>
        <v>Agua</v>
      </c>
      <c r="C48" s="237"/>
      <c r="D48" s="237"/>
      <c r="E48" s="237"/>
      <c r="F48" s="237"/>
      <c r="G48" s="237"/>
      <c r="H48" s="237"/>
      <c r="I48" s="224"/>
      <c r="J48" s="201" t="str">
        <f>VLOOKUP(A48,MATERIALES!A4:D373,2,FALSE)</f>
        <v>lt</v>
      </c>
      <c r="K48" s="238">
        <v>1</v>
      </c>
      <c r="L48" s="223"/>
      <c r="M48" s="353">
        <f>VLOOKUP(A48,MATERIALES!A5:D396,4,FALSE)</f>
        <v>57.532296573537835</v>
      </c>
      <c r="N48" s="228">
        <f>K48*M48</f>
        <v>57.532296573537835</v>
      </c>
    </row>
    <row r="49" spans="1:14">
      <c r="A49" s="108" t="s">
        <v>1262</v>
      </c>
      <c r="B49" s="43" t="str">
        <f>VLOOKUP(A49,MATERIALES!A6:D373,3,FALSE)</f>
        <v>Cloruro De Calcio En Esferas (Pellets)</v>
      </c>
      <c r="C49" s="237"/>
      <c r="D49" s="237"/>
      <c r="E49" s="237"/>
      <c r="F49" s="237"/>
      <c r="G49" s="237"/>
      <c r="H49" s="237"/>
      <c r="I49" s="224"/>
      <c r="J49" s="201" t="str">
        <f>VLOOKUP(A49,MATERIALES!A5:D373,2,FALSE)</f>
        <v>kg</v>
      </c>
      <c r="K49" s="238">
        <v>0.36</v>
      </c>
      <c r="L49" s="223"/>
      <c r="M49" s="353">
        <f>VLOOKUP(A49,MATERIALES!A6:D397,4,FALSE)</f>
        <v>4388.0199413938035</v>
      </c>
      <c r="N49" s="228">
        <f>K49*M49</f>
        <v>1579.6871789017691</v>
      </c>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f>SUM(N48:N52)</f>
        <v>1637.219475475307</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B58" s="46"/>
      <c r="C58" s="273"/>
      <c r="D58" s="273"/>
      <c r="E58" s="273"/>
      <c r="F58" s="273"/>
      <c r="G58" s="273"/>
      <c r="H58" s="267"/>
      <c r="I58" s="235"/>
      <c r="J58" s="242"/>
      <c r="K58" s="235"/>
      <c r="L58" s="842"/>
      <c r="M58" s="843"/>
      <c r="N58" s="243"/>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row>
    <row r="65" spans="2:15">
      <c r="B65" s="33"/>
      <c r="C65" s="34"/>
      <c r="D65" s="34"/>
      <c r="E65" s="34"/>
      <c r="F65" s="34"/>
      <c r="G65" s="34"/>
      <c r="H65" s="34"/>
      <c r="I65" s="34"/>
      <c r="J65" s="34"/>
      <c r="K65" s="34"/>
      <c r="L65" s="34"/>
      <c r="M65" s="34"/>
      <c r="N65" s="35"/>
    </row>
    <row r="66" spans="2:15">
      <c r="B66" s="64" t="s">
        <v>2081</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794" t="s">
        <v>2108</v>
      </c>
      <c r="C68" s="795"/>
      <c r="D68" s="795"/>
      <c r="E68" s="795"/>
      <c r="F68" s="795"/>
      <c r="G68" s="795"/>
      <c r="H68" s="795"/>
      <c r="I68" s="73" t="s">
        <v>2082</v>
      </c>
      <c r="J68" s="75" t="s">
        <v>2109</v>
      </c>
      <c r="K68" s="74" t="s">
        <v>2084</v>
      </c>
      <c r="L68" s="796" t="s">
        <v>2070</v>
      </c>
      <c r="M68" s="797"/>
      <c r="N68" s="98" t="s">
        <v>2071</v>
      </c>
    </row>
    <row r="69" spans="2:15">
      <c r="B69" s="49"/>
      <c r="C69" s="47"/>
      <c r="D69" s="47"/>
      <c r="E69" s="47"/>
      <c r="F69" s="47"/>
      <c r="G69" s="47"/>
      <c r="H69" s="47"/>
      <c r="I69" s="248"/>
      <c r="J69" s="249"/>
      <c r="K69" s="250"/>
      <c r="L69" s="50"/>
      <c r="M69" s="251"/>
      <c r="N69" s="346"/>
      <c r="O69" s="106"/>
    </row>
    <row r="70" spans="2:15">
      <c r="B70" s="49"/>
      <c r="C70" s="47"/>
      <c r="D70" s="47"/>
      <c r="E70" s="47"/>
      <c r="F70" s="47"/>
      <c r="G70" s="47"/>
      <c r="H70" s="47"/>
      <c r="I70" s="248"/>
      <c r="J70" s="249"/>
      <c r="K70" s="250"/>
      <c r="L70" s="50"/>
      <c r="M70" s="255"/>
      <c r="N70" s="346"/>
    </row>
    <row r="71" spans="2:15">
      <c r="B71" s="49"/>
      <c r="C71" s="47"/>
      <c r="D71" s="47"/>
      <c r="E71" s="47"/>
      <c r="F71" s="47"/>
      <c r="G71" s="47"/>
      <c r="H71" s="47"/>
      <c r="I71" s="235"/>
      <c r="J71" s="253"/>
      <c r="K71" s="254"/>
      <c r="L71" s="50"/>
      <c r="M71" s="256"/>
      <c r="N71" s="252"/>
    </row>
    <row r="72" spans="2:15">
      <c r="B72" s="49"/>
      <c r="C72" s="47"/>
      <c r="D72" s="47"/>
      <c r="E72" s="47"/>
      <c r="F72" s="47"/>
      <c r="G72" s="47"/>
      <c r="H72" s="47"/>
      <c r="I72" s="235"/>
      <c r="J72" s="253"/>
      <c r="K72" s="254"/>
      <c r="L72" s="274"/>
      <c r="M72" s="256"/>
      <c r="N72" s="252"/>
    </row>
    <row r="73" spans="2:15">
      <c r="B73" s="49"/>
      <c r="C73" s="47"/>
      <c r="D73" s="47"/>
      <c r="E73" s="47"/>
      <c r="F73" s="47"/>
      <c r="G73" s="47"/>
      <c r="H73" s="47"/>
      <c r="I73" s="235"/>
      <c r="J73" s="253"/>
      <c r="K73" s="254"/>
      <c r="L73" s="274"/>
      <c r="M73" s="256"/>
      <c r="N73" s="252"/>
    </row>
    <row r="74" spans="2:15" ht="15.75" thickBot="1">
      <c r="B74" s="831"/>
      <c r="C74" s="832"/>
      <c r="D74" s="832"/>
      <c r="E74" s="832"/>
      <c r="F74" s="832"/>
      <c r="G74" s="832"/>
      <c r="H74" s="832"/>
      <c r="I74" s="124"/>
      <c r="J74" s="124"/>
      <c r="K74" s="124"/>
      <c r="L74" s="845"/>
      <c r="M74" s="845"/>
      <c r="N74" s="45"/>
    </row>
    <row r="75" spans="2:15" ht="15.75" thickBot="1">
      <c r="B75" s="755" t="s">
        <v>2072</v>
      </c>
      <c r="C75" s="756"/>
      <c r="D75" s="756"/>
      <c r="E75" s="756"/>
      <c r="F75" s="756"/>
      <c r="G75" s="756"/>
      <c r="H75" s="756"/>
      <c r="I75" s="798"/>
      <c r="J75" s="798"/>
      <c r="K75" s="798"/>
      <c r="L75" s="798"/>
      <c r="M75" s="799"/>
      <c r="N75" s="257"/>
    </row>
    <row r="76" spans="2:15" ht="15.75" thickBot="1">
      <c r="B76" s="33"/>
      <c r="C76" s="34"/>
      <c r="D76" s="34"/>
      <c r="E76" s="34"/>
      <c r="F76" s="34"/>
      <c r="G76" s="34"/>
      <c r="H76" s="34"/>
      <c r="I76" s="34"/>
      <c r="J76" s="34"/>
      <c r="K76" s="34"/>
      <c r="L76" s="34"/>
      <c r="M76" s="34"/>
      <c r="N76" s="35"/>
    </row>
    <row r="77" spans="2:15" ht="15.75" thickBot="1">
      <c r="B77" s="755" t="s">
        <v>2085</v>
      </c>
      <c r="C77" s="756"/>
      <c r="D77" s="756"/>
      <c r="E77" s="756"/>
      <c r="F77" s="756"/>
      <c r="G77" s="756"/>
      <c r="H77" s="756"/>
      <c r="I77" s="756"/>
      <c r="J77" s="756"/>
      <c r="K77" s="756"/>
      <c r="L77" s="756"/>
      <c r="M77" s="757"/>
      <c r="N77" s="99">
        <f>N43+N53+N64+N75</f>
        <v>1637.219475475307</v>
      </c>
    </row>
    <row r="78" spans="2:15">
      <c r="B78" s="33"/>
      <c r="C78" s="34"/>
      <c r="D78" s="34"/>
      <c r="E78" s="34"/>
      <c r="F78" s="34"/>
      <c r="G78" s="34"/>
      <c r="H78" s="34"/>
      <c r="I78" s="34"/>
      <c r="J78" s="34"/>
      <c r="K78" s="34"/>
      <c r="L78" s="34"/>
      <c r="M78" s="34"/>
      <c r="N78" s="35"/>
    </row>
    <row r="79" spans="2:15">
      <c r="B79" s="64" t="s">
        <v>2086</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327.44389509506141</v>
      </c>
      <c r="M82" s="791"/>
      <c r="N82" s="51"/>
    </row>
    <row r="83" spans="1:14">
      <c r="B83" s="89" t="s">
        <v>2090</v>
      </c>
      <c r="C83" s="90"/>
      <c r="D83" s="90"/>
      <c r="E83" s="90"/>
      <c r="F83" s="90"/>
      <c r="G83" s="90"/>
      <c r="H83" s="90"/>
      <c r="I83" s="87"/>
      <c r="J83" s="88"/>
      <c r="K83" s="260">
        <v>0.05</v>
      </c>
      <c r="L83" s="790">
        <f>N77*K83</f>
        <v>81.860973773765352</v>
      </c>
      <c r="M83" s="791"/>
      <c r="N83" s="51"/>
    </row>
    <row r="84" spans="1:14" ht="15.75" thickBot="1">
      <c r="B84" s="91" t="s">
        <v>2091</v>
      </c>
      <c r="C84" s="92"/>
      <c r="D84" s="92"/>
      <c r="E84" s="92"/>
      <c r="F84" s="92"/>
      <c r="G84" s="92"/>
      <c r="H84" s="92"/>
      <c r="I84" s="93"/>
      <c r="J84" s="94"/>
      <c r="K84" s="261">
        <v>0.05</v>
      </c>
      <c r="L84" s="792">
        <f>N77*K84</f>
        <v>81.860973773765352</v>
      </c>
      <c r="M84" s="793"/>
      <c r="N84" s="51"/>
    </row>
    <row r="85" spans="1:14" ht="15.75" thickBot="1">
      <c r="B85" s="755" t="s">
        <v>2072</v>
      </c>
      <c r="C85" s="756"/>
      <c r="D85" s="756"/>
      <c r="E85" s="756"/>
      <c r="F85" s="756"/>
      <c r="G85" s="756"/>
      <c r="H85" s="756"/>
      <c r="I85" s="756"/>
      <c r="J85" s="756"/>
      <c r="K85" s="756"/>
      <c r="L85" s="756"/>
      <c r="M85" s="757"/>
      <c r="N85" s="52">
        <f>L82+L83+L84</f>
        <v>491.16584264259211</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2128.3853181178993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ColWidth="11.42578125"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146</v>
      </c>
      <c r="C31" s="81" t="s">
        <v>147</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45</v>
      </c>
      <c r="N36" s="228">
        <f>K36/M36</f>
        <v>1855.8710148871617</v>
      </c>
    </row>
    <row r="37" spans="1:14">
      <c r="A37" s="113" t="s">
        <v>959</v>
      </c>
      <c r="B37" s="804" t="str">
        <f>VLOOKUP(A37,EQUIPOS!A7:D154,3,FALSE)</f>
        <v>Motoniveladora  potencia 215 HP, ancho de cuchilla 4,27 m, peso 18 ton.</v>
      </c>
      <c r="C37" s="805"/>
      <c r="D37" s="805"/>
      <c r="E37" s="805"/>
      <c r="F37" s="805"/>
      <c r="G37" s="805"/>
      <c r="H37" s="806"/>
      <c r="I37" s="223"/>
      <c r="J37" s="224"/>
      <c r="K37" s="225">
        <f>VLOOKUP(A37,EQUIPOS!A7:D164,4,FALSE)</f>
        <v>246311.38606635714</v>
      </c>
      <c r="L37" s="226"/>
      <c r="M37" s="227">
        <v>45</v>
      </c>
      <c r="N37" s="228">
        <f>K37/M37</f>
        <v>5473.586357030159</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45</v>
      </c>
      <c r="N38" s="228">
        <f>K38/M38</f>
        <v>3179.951747269281</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6.4407564892891109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10515.849875675891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1490</v>
      </c>
      <c r="B48" s="43" t="str">
        <f>VLOOKUP(A48,MATERIALES!A4:D373,3,FALSE)</f>
        <v xml:space="preserve">Material  de afirmado de la Zona </v>
      </c>
      <c r="C48" s="237"/>
      <c r="D48" s="237"/>
      <c r="E48" s="237"/>
      <c r="F48" s="237"/>
      <c r="G48" s="237"/>
      <c r="H48" s="237"/>
      <c r="I48" s="224"/>
      <c r="J48" s="201" t="str">
        <f>VLOOKUP(A48,MATERIALES!A4:D373,2,FALSE)</f>
        <v>m3</v>
      </c>
      <c r="K48" s="238">
        <v>1.25</v>
      </c>
      <c r="L48" s="223"/>
      <c r="M48" s="353">
        <f>VLOOKUP(A48,MATERIALES!A4:D395,4,FALSE)</f>
        <v>32122.809666473415</v>
      </c>
      <c r="N48" s="228">
        <f>K48*M48</f>
        <v>40153.512083091766</v>
      </c>
    </row>
    <row r="49" spans="1:14">
      <c r="A49" t="s">
        <v>1131</v>
      </c>
      <c r="B49" s="43" t="str">
        <f>VLOOKUP(A49,MATERIALES!A5:D373,3,FALSE)</f>
        <v>Agua</v>
      </c>
      <c r="C49" s="237"/>
      <c r="D49" s="237"/>
      <c r="E49" s="237"/>
      <c r="F49" s="237"/>
      <c r="G49" s="237"/>
      <c r="H49" s="237"/>
      <c r="I49" s="224"/>
      <c r="J49" s="201" t="str">
        <f>VLOOKUP(A49,MATERIALES!A5:D373,2,FALSE)</f>
        <v>lt</v>
      </c>
      <c r="K49" s="238">
        <v>25</v>
      </c>
      <c r="L49" s="223"/>
      <c r="M49" s="353">
        <f>VLOOKUP(A49,MATERIALES!A5:D396,4,FALSE)</f>
        <v>57.532296573537835</v>
      </c>
      <c r="N49" s="228">
        <f>K49*M49</f>
        <v>1438.3074143384458</v>
      </c>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41591.81949743021</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1854</v>
      </c>
      <c r="B59" s="46" t="str">
        <f>VLOOKUP(A59,TRANSPORTE!A5:D104,3,FALSE)</f>
        <v>Transporte de material de afirmado</v>
      </c>
      <c r="C59" s="273"/>
      <c r="D59" s="273"/>
      <c r="E59" s="273"/>
      <c r="F59" s="273"/>
      <c r="G59" s="273"/>
      <c r="H59" s="267" t="s">
        <v>1038</v>
      </c>
      <c r="I59" s="235">
        <v>1.25</v>
      </c>
      <c r="J59" s="242">
        <v>1</v>
      </c>
      <c r="K59" s="235">
        <f>I59*J59</f>
        <v>1.25</v>
      </c>
      <c r="L59" s="842">
        <f>VLOOKUP(A59,TRANSPORTE!A5:D117,4,FALSE)</f>
        <v>1260.0181096149788</v>
      </c>
      <c r="M59" s="843"/>
      <c r="N59" s="243">
        <f>K59*L59</f>
        <v>1575.0226370187236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1575.0226370187236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360</v>
      </c>
      <c r="N70" s="346">
        <f>K70/M70</f>
        <v>296.35067670668883</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360</v>
      </c>
      <c r="N71" s="346">
        <f>K71/M71</f>
        <v>347.72497222222222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54326.767659053738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10865.353531810748</v>
      </c>
      <c r="M83" s="791"/>
      <c r="N83" s="51"/>
    </row>
    <row r="84" spans="1:14">
      <c r="B84" s="89" t="s">
        <v>2090</v>
      </c>
      <c r="C84" s="90"/>
      <c r="D84" s="90"/>
      <c r="E84" s="90"/>
      <c r="F84" s="90"/>
      <c r="G84" s="90"/>
      <c r="H84" s="90"/>
      <c r="I84" s="87"/>
      <c r="J84" s="88"/>
      <c r="K84" s="260">
        <v>0.05</v>
      </c>
      <c r="L84" s="790">
        <f>N78*K84</f>
        <v>2716.338382952687</v>
      </c>
      <c r="M84" s="791"/>
      <c r="N84" s="51"/>
    </row>
    <row r="85" spans="1:14" ht="15.75" thickBot="1">
      <c r="B85" s="91" t="s">
        <v>2091</v>
      </c>
      <c r="C85" s="92"/>
      <c r="D85" s="92"/>
      <c r="E85" s="92"/>
      <c r="F85" s="92"/>
      <c r="G85" s="92"/>
      <c r="H85" s="92"/>
      <c r="I85" s="93"/>
      <c r="J85" s="94"/>
      <c r="K85" s="261">
        <v>0.05</v>
      </c>
      <c r="L85" s="792">
        <f>N78*K85</f>
        <v>2716.338382952687</v>
      </c>
      <c r="M85" s="793"/>
      <c r="N85" s="51"/>
    </row>
    <row r="86" spans="1:14" ht="15.75" thickBot="1">
      <c r="B86" s="755" t="s">
        <v>2072</v>
      </c>
      <c r="C86" s="756"/>
      <c r="D86" s="756"/>
      <c r="E86" s="756"/>
      <c r="F86" s="756"/>
      <c r="G86" s="756"/>
      <c r="H86" s="756"/>
      <c r="I86" s="756"/>
      <c r="J86" s="756"/>
      <c r="K86" s="756"/>
      <c r="L86" s="756"/>
      <c r="M86" s="757"/>
      <c r="N86" s="52">
        <f>L83+L84+L85</f>
        <v>16298.030297716121</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70624.797956769864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148</v>
      </c>
      <c r="C31" s="81" t="s">
        <v>2123</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45</v>
      </c>
      <c r="N36" s="228">
        <f>K36/M36</f>
        <v>1855.8710148871617</v>
      </c>
    </row>
    <row r="37" spans="1:14">
      <c r="A37" s="113" t="s">
        <v>959</v>
      </c>
      <c r="B37" s="804" t="str">
        <f>VLOOKUP(A37,EQUIPOS!A7:D154,3,FALSE)</f>
        <v>Motoniveladora  potencia 215 HP, ancho de cuchilla 4,27 m, peso 18 ton.</v>
      </c>
      <c r="C37" s="805"/>
      <c r="D37" s="805"/>
      <c r="E37" s="805"/>
      <c r="F37" s="805"/>
      <c r="G37" s="805"/>
      <c r="H37" s="806"/>
      <c r="I37" s="223"/>
      <c r="J37" s="224"/>
      <c r="K37" s="225">
        <f>VLOOKUP(A37,EQUIPOS!A7:D164,4,FALSE)</f>
        <v>246311.38606635714</v>
      </c>
      <c r="L37" s="226"/>
      <c r="M37" s="227">
        <v>45</v>
      </c>
      <c r="N37" s="228">
        <f>K37/M37</f>
        <v>5473.586357030159</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45</v>
      </c>
      <c r="N38" s="228">
        <f>K38/M38</f>
        <v>3179.951747269281</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6.4407564892891109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10515.849875675891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1514</v>
      </c>
      <c r="B48" s="43" t="str">
        <f>VLOOKUP(A48,MATERIALES!A4:D373,3,FALSE)</f>
        <v>Material de Sub- Base CBR=20%</v>
      </c>
      <c r="C48" s="237"/>
      <c r="D48" s="237"/>
      <c r="E48" s="237"/>
      <c r="F48" s="237"/>
      <c r="G48" s="237"/>
      <c r="H48" s="237"/>
      <c r="I48" s="224"/>
      <c r="J48" s="201" t="str">
        <f>VLOOKUP(A48,MATERIALES!A4:D373,2,FALSE)</f>
        <v>m3</v>
      </c>
      <c r="K48" s="238">
        <v>1.3</v>
      </c>
      <c r="L48" s="223"/>
      <c r="M48" s="353">
        <f>VLOOKUP(A48,MATERIALES!A4:D395,4,FALSE)</f>
        <v>51823.040646049179</v>
      </c>
      <c r="N48" s="228">
        <f>K48*M48</f>
        <v>67369.952839863938</v>
      </c>
    </row>
    <row r="49" spans="1:14">
      <c r="A49" t="s">
        <v>1131</v>
      </c>
      <c r="B49" s="43" t="str">
        <f>VLOOKUP(A49,MATERIALES!A5:D373,3,FALSE)</f>
        <v>Agua</v>
      </c>
      <c r="C49" s="237"/>
      <c r="D49" s="237"/>
      <c r="E49" s="237"/>
      <c r="F49" s="237"/>
      <c r="G49" s="237"/>
      <c r="H49" s="237"/>
      <c r="I49" s="224"/>
      <c r="J49" s="201" t="str">
        <f>VLOOKUP(A49,MATERIALES!A5:D373,2,FALSE)</f>
        <v>lt</v>
      </c>
      <c r="K49" s="238">
        <v>24</v>
      </c>
      <c r="L49" s="223"/>
      <c r="M49" s="353">
        <f>VLOOKUP(A49,MATERIALES!A5:D396,4,FALSE)</f>
        <v>57.532296573537835</v>
      </c>
      <c r="N49" s="228">
        <f>K49*M49</f>
        <v>1380.7751177649079</v>
      </c>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68750.727957628842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1878</v>
      </c>
      <c r="B59" s="46" t="str">
        <f>VLOOKUP(A59,TRANSPORTE!A5:D104,3,FALSE)</f>
        <v>Transporte de material de subbase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360</v>
      </c>
      <c r="N70" s="346">
        <f>K70/M70</f>
        <v>296.35067670668883</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360</v>
      </c>
      <c r="N71" s="346">
        <f>K71/M71</f>
        <v>347.72497222222222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81548.677024733115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16309.735404946623</v>
      </c>
      <c r="M83" s="791"/>
      <c r="N83" s="51"/>
    </row>
    <row r="84" spans="1:14">
      <c r="B84" s="89" t="s">
        <v>2090</v>
      </c>
      <c r="C84" s="90"/>
      <c r="D84" s="90"/>
      <c r="E84" s="90"/>
      <c r="F84" s="90"/>
      <c r="G84" s="90"/>
      <c r="H84" s="90"/>
      <c r="I84" s="87"/>
      <c r="J84" s="88"/>
      <c r="K84" s="260">
        <v>0.05</v>
      </c>
      <c r="L84" s="790">
        <f>N78*K84</f>
        <v>4077.4338512366558</v>
      </c>
      <c r="M84" s="791"/>
      <c r="N84" s="51"/>
    </row>
    <row r="85" spans="1:14" ht="15.75" thickBot="1">
      <c r="B85" s="91" t="s">
        <v>2091</v>
      </c>
      <c r="C85" s="92"/>
      <c r="D85" s="92"/>
      <c r="E85" s="92"/>
      <c r="F85" s="92"/>
      <c r="G85" s="92"/>
      <c r="H85" s="92"/>
      <c r="I85" s="93"/>
      <c r="J85" s="94"/>
      <c r="K85" s="261">
        <v>0.05</v>
      </c>
      <c r="L85" s="792">
        <f>N78*K85</f>
        <v>4077.4338512366558</v>
      </c>
      <c r="M85" s="793"/>
      <c r="N85" s="51"/>
    </row>
    <row r="86" spans="1:14" ht="15.75" thickBot="1">
      <c r="B86" s="755" t="s">
        <v>2072</v>
      </c>
      <c r="C86" s="756"/>
      <c r="D86" s="756"/>
      <c r="E86" s="756"/>
      <c r="F86" s="756"/>
      <c r="G86" s="756"/>
      <c r="H86" s="756"/>
      <c r="I86" s="756"/>
      <c r="J86" s="756"/>
      <c r="K86" s="756"/>
      <c r="L86" s="756"/>
      <c r="M86" s="757"/>
      <c r="N86" s="52">
        <f>L83+L84+L85</f>
        <v>24464.603107419935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106013.28013215304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150</v>
      </c>
      <c r="C31" s="81" t="s">
        <v>2124</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45</v>
      </c>
      <c r="N36" s="228">
        <f>K36/M36</f>
        <v>1855.8710148871617</v>
      </c>
    </row>
    <row r="37" spans="1:14">
      <c r="A37" s="113" t="s">
        <v>959</v>
      </c>
      <c r="B37" s="804" t="str">
        <f>VLOOKUP(A37,EQUIPOS!A7:D154,3,FALSE)</f>
        <v>Motoniveladora  potencia 215 HP, ancho de cuchilla 4,27 m, peso 18 ton.</v>
      </c>
      <c r="C37" s="805"/>
      <c r="D37" s="805"/>
      <c r="E37" s="805"/>
      <c r="F37" s="805"/>
      <c r="G37" s="805"/>
      <c r="H37" s="806"/>
      <c r="I37" s="223"/>
      <c r="J37" s="224"/>
      <c r="K37" s="225">
        <f>VLOOKUP(A37,EQUIPOS!A7:D164,4,FALSE)</f>
        <v>246311.38606635714</v>
      </c>
      <c r="L37" s="226"/>
      <c r="M37" s="227">
        <v>45</v>
      </c>
      <c r="N37" s="228">
        <f>K37/M37</f>
        <v>5473.586357030159</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45</v>
      </c>
      <c r="N38" s="228">
        <f>K38/M38</f>
        <v>3179.951747269281</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6.4407564892891109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10515.849875675891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1516</v>
      </c>
      <c r="B48" s="43" t="str">
        <f>VLOOKUP(A48,MATERIALES!A4:D373,3,FALSE)</f>
        <v>Material de Sub- Base CBR=30%</v>
      </c>
      <c r="C48" s="237"/>
      <c r="D48" s="237"/>
      <c r="E48" s="237"/>
      <c r="F48" s="237"/>
      <c r="G48" s="237"/>
      <c r="H48" s="237"/>
      <c r="I48" s="224"/>
      <c r="J48" s="201" t="str">
        <f>VLOOKUP(A48,MATERIALES!A4:D373,2,FALSE)</f>
        <v>m3</v>
      </c>
      <c r="K48" s="238">
        <v>1.3</v>
      </c>
      <c r="L48" s="223"/>
      <c r="M48" s="353">
        <f>VLOOKUP(A48,MATERIALES!A4:D395,4,FALSE)</f>
        <v>51823.040646049179</v>
      </c>
      <c r="N48" s="228">
        <f>K48*M48</f>
        <v>67369.952839863938</v>
      </c>
    </row>
    <row r="49" spans="1:14">
      <c r="A49" t="s">
        <v>1131</v>
      </c>
      <c r="B49" s="43" t="str">
        <f>VLOOKUP(A49,MATERIALES!A5:D373,3,FALSE)</f>
        <v>Agua</v>
      </c>
      <c r="C49" s="237"/>
      <c r="D49" s="237"/>
      <c r="E49" s="237"/>
      <c r="F49" s="237"/>
      <c r="G49" s="237"/>
      <c r="H49" s="237"/>
      <c r="I49" s="224"/>
      <c r="J49" s="201" t="str">
        <f>VLOOKUP(A49,MATERIALES!A5:D373,2,FALSE)</f>
        <v>lt</v>
      </c>
      <c r="K49" s="238">
        <v>24</v>
      </c>
      <c r="L49" s="223"/>
      <c r="M49" s="353">
        <f>VLOOKUP(A49,MATERIALES!A5:D396,4,FALSE)</f>
        <v>57.532296573537835</v>
      </c>
      <c r="N49" s="228">
        <f>K49*M49</f>
        <v>1380.7751177649079</v>
      </c>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68750.727957628842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1878</v>
      </c>
      <c r="B59" s="46" t="str">
        <f>VLOOKUP(A59,TRANSPORTE!A5:D104,3,FALSE)</f>
        <v>Transporte de material de subbase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360</v>
      </c>
      <c r="N70" s="346">
        <f>K70/M70</f>
        <v>296.35067670668883</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360</v>
      </c>
      <c r="N71" s="346">
        <f>K71/M71</f>
        <v>347.72497222222222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81548.677024733115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16309.735404946623</v>
      </c>
      <c r="M83" s="791"/>
      <c r="N83" s="51"/>
    </row>
    <row r="84" spans="1:14">
      <c r="B84" s="89" t="s">
        <v>2090</v>
      </c>
      <c r="C84" s="90"/>
      <c r="D84" s="90"/>
      <c r="E84" s="90"/>
      <c r="F84" s="90"/>
      <c r="G84" s="90"/>
      <c r="H84" s="90"/>
      <c r="I84" s="87"/>
      <c r="J84" s="88"/>
      <c r="K84" s="260">
        <v>0.05</v>
      </c>
      <c r="L84" s="790">
        <f>N78*K84</f>
        <v>4077.4338512366558</v>
      </c>
      <c r="M84" s="791"/>
      <c r="N84" s="51"/>
    </row>
    <row r="85" spans="1:14" ht="15.75" thickBot="1">
      <c r="B85" s="91" t="s">
        <v>2091</v>
      </c>
      <c r="C85" s="92"/>
      <c r="D85" s="92"/>
      <c r="E85" s="92"/>
      <c r="F85" s="92"/>
      <c r="G85" s="92"/>
      <c r="H85" s="92"/>
      <c r="I85" s="93"/>
      <c r="J85" s="94"/>
      <c r="K85" s="261">
        <v>0.05</v>
      </c>
      <c r="L85" s="792">
        <f>N78*K85</f>
        <v>4077.4338512366558</v>
      </c>
      <c r="M85" s="793"/>
      <c r="N85" s="51"/>
    </row>
    <row r="86" spans="1:14" ht="15.75" thickBot="1">
      <c r="B86" s="755" t="s">
        <v>2072</v>
      </c>
      <c r="C86" s="756"/>
      <c r="D86" s="756"/>
      <c r="E86" s="756"/>
      <c r="F86" s="756"/>
      <c r="G86" s="756"/>
      <c r="H86" s="756"/>
      <c r="I86" s="756"/>
      <c r="J86" s="756"/>
      <c r="K86" s="756"/>
      <c r="L86" s="756"/>
      <c r="M86" s="757"/>
      <c r="N86" s="52">
        <f>L83+L84+L85</f>
        <v>24464.603107419935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106013.28013215304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152</v>
      </c>
      <c r="C31" s="81" t="s">
        <v>153</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45</v>
      </c>
      <c r="N36" s="228">
        <f>K36/M36</f>
        <v>1855.8710148871617</v>
      </c>
    </row>
    <row r="37" spans="1:14">
      <c r="A37" s="113" t="s">
        <v>959</v>
      </c>
      <c r="B37" s="804" t="str">
        <f>VLOOKUP(A37,EQUIPOS!A7:D154,3,FALSE)</f>
        <v>Motoniveladora  potencia 215 HP, ancho de cuchilla 4,27 m, peso 18 ton.</v>
      </c>
      <c r="C37" s="805"/>
      <c r="D37" s="805"/>
      <c r="E37" s="805"/>
      <c r="F37" s="805"/>
      <c r="G37" s="805"/>
      <c r="H37" s="806"/>
      <c r="I37" s="223"/>
      <c r="J37" s="224"/>
      <c r="K37" s="225">
        <f>VLOOKUP(A37,EQUIPOS!A7:D164,4,FALSE)</f>
        <v>246311.38606635714</v>
      </c>
      <c r="L37" s="226"/>
      <c r="M37" s="227">
        <v>45</v>
      </c>
      <c r="N37" s="228">
        <f>K37/M37</f>
        <v>5473.586357030159</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45</v>
      </c>
      <c r="N38" s="228">
        <f>K38/M38</f>
        <v>3179.951747269281</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6.4407564892891109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10515.849875675891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1518</v>
      </c>
      <c r="B48" s="43" t="str">
        <f>VLOOKUP(A48,MATERIALES!A4:D373,3,FALSE)</f>
        <v xml:space="preserve">Material de Sub Base CBR=40% </v>
      </c>
      <c r="C48" s="237"/>
      <c r="D48" s="237"/>
      <c r="E48" s="237"/>
      <c r="F48" s="237"/>
      <c r="G48" s="237"/>
      <c r="H48" s="237"/>
      <c r="I48" s="224"/>
      <c r="J48" s="201" t="str">
        <f>VLOOKUP(A48,MATERIALES!A4:D373,2,FALSE)</f>
        <v>m3</v>
      </c>
      <c r="K48" s="238">
        <v>1.3</v>
      </c>
      <c r="L48" s="223"/>
      <c r="M48" s="353">
        <f>VLOOKUP(A48,MATERIALES!A4:D395,4,FALSE)</f>
        <v>40554.772368111029</v>
      </c>
      <c r="N48" s="228">
        <f>K48*M48</f>
        <v>52721.204078544339</v>
      </c>
    </row>
    <row r="49" spans="1:14">
      <c r="A49" t="s">
        <v>1131</v>
      </c>
      <c r="B49" s="43" t="str">
        <f>VLOOKUP(A49,MATERIALES!A5:D373,3,FALSE)</f>
        <v>Agua</v>
      </c>
      <c r="C49" s="237"/>
      <c r="D49" s="237"/>
      <c r="E49" s="237"/>
      <c r="F49" s="237"/>
      <c r="G49" s="237"/>
      <c r="H49" s="237"/>
      <c r="I49" s="224"/>
      <c r="J49" s="201" t="str">
        <f>VLOOKUP(A49,MATERIALES!A5:D373,2,FALSE)</f>
        <v>lt</v>
      </c>
      <c r="K49" s="238">
        <v>24</v>
      </c>
      <c r="L49" s="223"/>
      <c r="M49" s="353">
        <f>VLOOKUP(A49,MATERIALES!A5:D396,4,FALSE)</f>
        <v>57.532296573537835</v>
      </c>
      <c r="N49" s="228">
        <f>K49*M49</f>
        <v>1380.7751177649079</v>
      </c>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54101.979196309243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1878</v>
      </c>
      <c r="B59" s="46" t="str">
        <f>VLOOKUP(A59,TRANSPORTE!A5:D104,3,FALSE)</f>
        <v>Transporte de material de subbase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360</v>
      </c>
      <c r="N70" s="346">
        <f>K70/M70</f>
        <v>296.35067670668883</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360</v>
      </c>
      <c r="N71" s="346">
        <f>K71/M71</f>
        <v>347.72497222222222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66899.928263413516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13379.985652682704</v>
      </c>
      <c r="M83" s="791"/>
      <c r="N83" s="51"/>
    </row>
    <row r="84" spans="1:14">
      <c r="B84" s="89" t="s">
        <v>2090</v>
      </c>
      <c r="C84" s="90"/>
      <c r="D84" s="90"/>
      <c r="E84" s="90"/>
      <c r="F84" s="90"/>
      <c r="G84" s="90"/>
      <c r="H84" s="90"/>
      <c r="I84" s="87"/>
      <c r="J84" s="88"/>
      <c r="K84" s="260">
        <v>0.05</v>
      </c>
      <c r="L84" s="790">
        <f>N78*K84</f>
        <v>3344.9964131706761</v>
      </c>
      <c r="M84" s="791"/>
      <c r="N84" s="51"/>
    </row>
    <row r="85" spans="1:14" ht="15.75" thickBot="1">
      <c r="B85" s="91" t="s">
        <v>2091</v>
      </c>
      <c r="C85" s="92"/>
      <c r="D85" s="92"/>
      <c r="E85" s="92"/>
      <c r="F85" s="92"/>
      <c r="G85" s="92"/>
      <c r="H85" s="92"/>
      <c r="I85" s="93"/>
      <c r="J85" s="94"/>
      <c r="K85" s="261">
        <v>0.05</v>
      </c>
      <c r="L85" s="792">
        <f>N78*K85</f>
        <v>3344.9964131706761</v>
      </c>
      <c r="M85" s="793"/>
      <c r="N85" s="51"/>
    </row>
    <row r="86" spans="1:14" ht="15.75" thickBot="1">
      <c r="B86" s="755" t="s">
        <v>2072</v>
      </c>
      <c r="C86" s="756"/>
      <c r="D86" s="756"/>
      <c r="E86" s="756"/>
      <c r="F86" s="756"/>
      <c r="G86" s="756"/>
      <c r="H86" s="756"/>
      <c r="I86" s="756"/>
      <c r="J86" s="756"/>
      <c r="K86" s="756"/>
      <c r="L86" s="756"/>
      <c r="M86" s="757"/>
      <c r="N86" s="52">
        <f>L83+L84+L85</f>
        <v>20069.978479024056</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86969.906742437568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154</v>
      </c>
      <c r="C31" s="81" t="s">
        <v>155</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829</v>
      </c>
      <c r="B36" s="804" t="str">
        <f>VLOOKUP(A36,EQUIPOS!A6:D154,3,FALSE)</f>
        <v>Compactador manual (SALTARIN) Peso de operación (Kg.) 52, Fuerza de impacto por golpe (KN) 12.</v>
      </c>
      <c r="C36" s="805"/>
      <c r="D36" s="805"/>
      <c r="E36" s="805"/>
      <c r="F36" s="805"/>
      <c r="G36" s="805"/>
      <c r="H36" s="806"/>
      <c r="I36" s="223"/>
      <c r="J36" s="224"/>
      <c r="K36" s="225">
        <f>VLOOKUP(A36,EQUIPOS!A6:D163,4,FALSE)</f>
        <v>15478.565418391327</v>
      </c>
      <c r="L36" s="226"/>
      <c r="M36" s="227">
        <v>2.5</v>
      </c>
      <c r="N36" s="228">
        <f>K36/M36</f>
        <v>6191.4261673565306</v>
      </c>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354"/>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0.05</v>
      </c>
      <c r="N41" s="296">
        <f>N76*M41</f>
        <v>892.62055903601981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7084.0467263925502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1514</v>
      </c>
      <c r="B48" s="43" t="str">
        <f>VLOOKUP(A48,MATERIALES!A4:D373,3,FALSE)</f>
        <v>Material de Sub- Base CBR=20%</v>
      </c>
      <c r="C48" s="237"/>
      <c r="D48" s="237"/>
      <c r="E48" s="237"/>
      <c r="F48" s="237"/>
      <c r="G48" s="237"/>
      <c r="H48" s="237"/>
      <c r="I48" s="224"/>
      <c r="J48" s="201" t="str">
        <f>VLOOKUP(A48,MATERIALES!A4:D373,2,FALSE)</f>
        <v>m3</v>
      </c>
      <c r="K48" s="238">
        <v>1.3</v>
      </c>
      <c r="L48" s="223"/>
      <c r="M48" s="353">
        <f>VLOOKUP(A48,MATERIALES!A4:D395,4,FALSE)</f>
        <v>51823.040646049179</v>
      </c>
      <c r="N48" s="228">
        <f>K48*M48</f>
        <v>67369.952839863938</v>
      </c>
    </row>
    <row r="49" spans="1:14">
      <c r="A49" t="s">
        <v>1131</v>
      </c>
      <c r="B49" s="43" t="str">
        <f>VLOOKUP(A49,MATERIALES!A5:D373,3,FALSE)</f>
        <v>Agua</v>
      </c>
      <c r="C49" s="237"/>
      <c r="D49" s="237"/>
      <c r="E49" s="237"/>
      <c r="F49" s="237"/>
      <c r="G49" s="237"/>
      <c r="H49" s="237"/>
      <c r="I49" s="224"/>
      <c r="J49" s="201" t="str">
        <f>VLOOKUP(A49,MATERIALES!A5:D373,2,FALSE)</f>
        <v>lt</v>
      </c>
      <c r="K49" s="238">
        <v>24</v>
      </c>
      <c r="L49" s="223"/>
      <c r="M49" s="353">
        <f>VLOOKUP(A49,MATERIALES!A5:D396,4,FALSE)</f>
        <v>57.532296573537835</v>
      </c>
      <c r="N49" s="228">
        <f>K49*M49</f>
        <v>1380.7751177649079</v>
      </c>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68750.727957628842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1878</v>
      </c>
      <c r="B59" s="46" t="str">
        <f>VLOOKUP(A59,TRANSPORTE!A5:D104,3,FALSE)</f>
        <v>Transporte de material de subbase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20</v>
      </c>
      <c r="N70" s="346">
        <f>K70/M70</f>
        <v>5334.3121807203988</v>
      </c>
      <c r="O70" s="106"/>
    </row>
    <row r="71" spans="1:15">
      <c r="A71" t="s">
        <v>710</v>
      </c>
      <c r="B71" s="49" t="str">
        <f>VLOOKUP(A71,'MANO DE OBRA'!A8:D69,3,FALSE)</f>
        <v>Obrero (4)</v>
      </c>
      <c r="C71" s="47"/>
      <c r="D71" s="47"/>
      <c r="E71" s="47"/>
      <c r="F71" s="47"/>
      <c r="G71" s="47"/>
      <c r="H71" s="47"/>
      <c r="I71" s="248">
        <f>K71/J71*100</f>
        <v>135330.79999999999</v>
      </c>
      <c r="J71" s="249">
        <v>185</v>
      </c>
      <c r="K71" s="250">
        <f>VLOOKUP(A71,'MANO DE OBRA'!A8:D100,4,FALSE)</f>
        <v>250361.97999999998</v>
      </c>
      <c r="L71" s="50"/>
      <c r="M71" s="255">
        <v>20</v>
      </c>
      <c r="N71" s="346">
        <f>K71/M71</f>
        <v>12518.098999999998</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17852.411180720395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95325.209407241258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19065.041881448251</v>
      </c>
      <c r="M83" s="791"/>
      <c r="N83" s="51"/>
    </row>
    <row r="84" spans="1:14">
      <c r="B84" s="89" t="s">
        <v>2090</v>
      </c>
      <c r="C84" s="90"/>
      <c r="D84" s="90"/>
      <c r="E84" s="90"/>
      <c r="F84" s="90"/>
      <c r="G84" s="90"/>
      <c r="H84" s="90"/>
      <c r="I84" s="87"/>
      <c r="J84" s="88"/>
      <c r="K84" s="260">
        <v>0.05</v>
      </c>
      <c r="L84" s="790">
        <f>N78*K84</f>
        <v>4766.2604703620627</v>
      </c>
      <c r="M84" s="791"/>
      <c r="N84" s="51"/>
    </row>
    <row r="85" spans="1:14" ht="15.75" thickBot="1">
      <c r="B85" s="91" t="s">
        <v>2091</v>
      </c>
      <c r="C85" s="92"/>
      <c r="D85" s="92"/>
      <c r="E85" s="92"/>
      <c r="F85" s="92"/>
      <c r="G85" s="92"/>
      <c r="H85" s="92"/>
      <c r="I85" s="93"/>
      <c r="J85" s="94"/>
      <c r="K85" s="261">
        <v>0.05</v>
      </c>
      <c r="L85" s="792">
        <f>N78*K85</f>
        <v>4766.2604703620627</v>
      </c>
      <c r="M85" s="793"/>
      <c r="N85" s="51"/>
    </row>
    <row r="86" spans="1:14" ht="15.75" thickBot="1">
      <c r="B86" s="755" t="s">
        <v>2072</v>
      </c>
      <c r="C86" s="756"/>
      <c r="D86" s="756"/>
      <c r="E86" s="756"/>
      <c r="F86" s="756"/>
      <c r="G86" s="756"/>
      <c r="H86" s="756"/>
      <c r="I86" s="756"/>
      <c r="J86" s="756"/>
      <c r="K86" s="756"/>
      <c r="L86" s="756"/>
      <c r="M86" s="757"/>
      <c r="N86" s="52">
        <f>L83+L84+L85</f>
        <v>28597.562822172378</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123922.77222941363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156</v>
      </c>
      <c r="C31" s="81" t="s">
        <v>157</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829</v>
      </c>
      <c r="B36" s="804" t="str">
        <f>VLOOKUP(A36,EQUIPOS!A6:D154,3,FALSE)</f>
        <v>Compactador manual (SALTARIN) Peso de operación (Kg.) 52, Fuerza de impacto por golpe (KN) 12.</v>
      </c>
      <c r="C36" s="805"/>
      <c r="D36" s="805"/>
      <c r="E36" s="805"/>
      <c r="F36" s="805"/>
      <c r="G36" s="805"/>
      <c r="H36" s="806"/>
      <c r="I36" s="223"/>
      <c r="J36" s="224"/>
      <c r="K36" s="225">
        <f>VLOOKUP(A36,EQUIPOS!A6:D163,4,FALSE)</f>
        <v>15478.565418391327</v>
      </c>
      <c r="L36" s="226"/>
      <c r="M36" s="227">
        <v>2.5</v>
      </c>
      <c r="N36" s="228">
        <f>K36/M36</f>
        <v>6191.4261673565306</v>
      </c>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0.05</v>
      </c>
      <c r="N41" s="296">
        <f>N76*M41</f>
        <v>892.62055903601981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7084.0467263925502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1516</v>
      </c>
      <c r="B48" s="43" t="str">
        <f>VLOOKUP(A48,MATERIALES!A4:D373,3,FALSE)</f>
        <v>Material de Sub- Base CBR=30%</v>
      </c>
      <c r="C48" s="237"/>
      <c r="D48" s="237"/>
      <c r="E48" s="237"/>
      <c r="F48" s="237"/>
      <c r="G48" s="237"/>
      <c r="H48" s="237"/>
      <c r="I48" s="224"/>
      <c r="J48" s="201" t="str">
        <f>VLOOKUP(A48,MATERIALES!A4:D373,2,FALSE)</f>
        <v>m3</v>
      </c>
      <c r="K48" s="238">
        <v>1.3</v>
      </c>
      <c r="L48" s="223"/>
      <c r="M48" s="353">
        <f>VLOOKUP(A48,MATERIALES!A4:D395,4,FALSE)</f>
        <v>51823.040646049179</v>
      </c>
      <c r="N48" s="228">
        <f>K48*M48</f>
        <v>67369.952839863938</v>
      </c>
    </row>
    <row r="49" spans="1:14">
      <c r="A49" t="s">
        <v>1131</v>
      </c>
      <c r="B49" s="43" t="str">
        <f>VLOOKUP(A49,MATERIALES!A5:D373,3,FALSE)</f>
        <v>Agua</v>
      </c>
      <c r="C49" s="237"/>
      <c r="D49" s="237"/>
      <c r="E49" s="237"/>
      <c r="F49" s="237"/>
      <c r="G49" s="237"/>
      <c r="H49" s="237"/>
      <c r="I49" s="224"/>
      <c r="J49" s="201" t="str">
        <f>VLOOKUP(A49,MATERIALES!A5:D373,2,FALSE)</f>
        <v>lt</v>
      </c>
      <c r="K49" s="238">
        <v>24</v>
      </c>
      <c r="L49" s="223"/>
      <c r="M49" s="353">
        <f>VLOOKUP(A49,MATERIALES!A5:D396,4,FALSE)</f>
        <v>57.532296573537835</v>
      </c>
      <c r="N49" s="228">
        <f>K49*M49</f>
        <v>1380.7751177649079</v>
      </c>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68750.727957628842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1878</v>
      </c>
      <c r="B59" s="46" t="str">
        <f>VLOOKUP(A59,TRANSPORTE!A5:D104,3,FALSE)</f>
        <v>Transporte de material de subbase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20</v>
      </c>
      <c r="N70" s="346">
        <f>K70/M70</f>
        <v>5334.3121807203988</v>
      </c>
      <c r="O70" s="106"/>
    </row>
    <row r="71" spans="1:15">
      <c r="A71" t="s">
        <v>710</v>
      </c>
      <c r="B71" s="49" t="str">
        <f>VLOOKUP(A71,'MANO DE OBRA'!A8:D69,3,FALSE)</f>
        <v>Obrero (4)</v>
      </c>
      <c r="C71" s="47"/>
      <c r="D71" s="47"/>
      <c r="E71" s="47"/>
      <c r="F71" s="47"/>
      <c r="G71" s="47"/>
      <c r="H71" s="47"/>
      <c r="I71" s="248">
        <f>K71/J71*100</f>
        <v>135330.79999999999</v>
      </c>
      <c r="J71" s="249">
        <v>185</v>
      </c>
      <c r="K71" s="250">
        <f>VLOOKUP(A71,'MANO DE OBRA'!A8:D100,4,FALSE)</f>
        <v>250361.97999999998</v>
      </c>
      <c r="L71" s="50"/>
      <c r="M71" s="255">
        <v>20</v>
      </c>
      <c r="N71" s="346">
        <f>K71/M71</f>
        <v>12518.098999999998</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17852.411180720395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95325.209407241258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19065.041881448251</v>
      </c>
      <c r="M83" s="791"/>
      <c r="N83" s="51"/>
    </row>
    <row r="84" spans="1:14">
      <c r="B84" s="89" t="s">
        <v>2090</v>
      </c>
      <c r="C84" s="90"/>
      <c r="D84" s="90"/>
      <c r="E84" s="90"/>
      <c r="F84" s="90"/>
      <c r="G84" s="90"/>
      <c r="H84" s="90"/>
      <c r="I84" s="87"/>
      <c r="J84" s="88"/>
      <c r="K84" s="260">
        <v>0.05</v>
      </c>
      <c r="L84" s="790">
        <f>N78*K84</f>
        <v>4766.2604703620627</v>
      </c>
      <c r="M84" s="791"/>
      <c r="N84" s="51"/>
    </row>
    <row r="85" spans="1:14" ht="15.75" thickBot="1">
      <c r="B85" s="91" t="s">
        <v>2091</v>
      </c>
      <c r="C85" s="92"/>
      <c r="D85" s="92"/>
      <c r="E85" s="92"/>
      <c r="F85" s="92"/>
      <c r="G85" s="92"/>
      <c r="H85" s="92"/>
      <c r="I85" s="93"/>
      <c r="J85" s="94"/>
      <c r="K85" s="261">
        <v>0.05</v>
      </c>
      <c r="L85" s="792">
        <f>N78*K85</f>
        <v>4766.2604703620627</v>
      </c>
      <c r="M85" s="793"/>
      <c r="N85" s="51"/>
    </row>
    <row r="86" spans="1:14" ht="15.75" thickBot="1">
      <c r="B86" s="755" t="s">
        <v>2072</v>
      </c>
      <c r="C86" s="756"/>
      <c r="D86" s="756"/>
      <c r="E86" s="756"/>
      <c r="F86" s="756"/>
      <c r="G86" s="756"/>
      <c r="H86" s="756"/>
      <c r="I86" s="756"/>
      <c r="J86" s="756"/>
      <c r="K86" s="756"/>
      <c r="L86" s="756"/>
      <c r="M86" s="757"/>
      <c r="N86" s="52">
        <f>L83+L84+L85</f>
        <v>28597.562822172378</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123922.77222941363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158</v>
      </c>
      <c r="C31" s="81" t="s">
        <v>159</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829</v>
      </c>
      <c r="B36" s="804" t="str">
        <f>VLOOKUP(A36,EQUIPOS!A6:D154,3,FALSE)</f>
        <v>Compactador manual (SALTARIN) Peso de operación (Kg.) 52, Fuerza de impacto por golpe (KN) 12.</v>
      </c>
      <c r="C36" s="805"/>
      <c r="D36" s="805"/>
      <c r="E36" s="805"/>
      <c r="F36" s="805"/>
      <c r="G36" s="805"/>
      <c r="H36" s="806"/>
      <c r="I36" s="223"/>
      <c r="J36" s="224"/>
      <c r="K36" s="225">
        <f>VLOOKUP(A36,EQUIPOS!A6:D163,4,FALSE)</f>
        <v>15478.565418391327</v>
      </c>
      <c r="L36" s="226"/>
      <c r="M36" s="227">
        <v>2.5</v>
      </c>
      <c r="N36" s="228">
        <f>K36/M36</f>
        <v>6191.4261673565306</v>
      </c>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0.05</v>
      </c>
      <c r="N41" s="296">
        <f>N76*M41</f>
        <v>892.62055903601981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7084.0467263925502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1518</v>
      </c>
      <c r="B48" s="43" t="str">
        <f>VLOOKUP(A48,MATERIALES!A4:D373,3,FALSE)</f>
        <v xml:space="preserve">Material de Sub Base CBR=40% </v>
      </c>
      <c r="C48" s="237"/>
      <c r="D48" s="237"/>
      <c r="E48" s="237"/>
      <c r="F48" s="237"/>
      <c r="G48" s="237"/>
      <c r="H48" s="237"/>
      <c r="I48" s="224"/>
      <c r="J48" s="201" t="str">
        <f>VLOOKUP(A48,MATERIALES!A4:D373,2,FALSE)</f>
        <v>m3</v>
      </c>
      <c r="K48" s="238">
        <v>1.3</v>
      </c>
      <c r="L48" s="223"/>
      <c r="M48" s="353">
        <f>VLOOKUP(A48,MATERIALES!A4:D395,4,FALSE)</f>
        <v>40554.772368111029</v>
      </c>
      <c r="N48" s="228">
        <f>K48*M48</f>
        <v>52721.204078544339</v>
      </c>
    </row>
    <row r="49" spans="1:14">
      <c r="A49" t="s">
        <v>1131</v>
      </c>
      <c r="B49" s="43" t="str">
        <f>VLOOKUP(A49,MATERIALES!A5:D373,3,FALSE)</f>
        <v>Agua</v>
      </c>
      <c r="C49" s="237"/>
      <c r="D49" s="237"/>
      <c r="E49" s="237"/>
      <c r="F49" s="237"/>
      <c r="G49" s="237"/>
      <c r="H49" s="237"/>
      <c r="I49" s="224"/>
      <c r="J49" s="201" t="str">
        <f>VLOOKUP(A49,MATERIALES!A5:D373,2,FALSE)</f>
        <v>lt</v>
      </c>
      <c r="K49" s="238">
        <v>24</v>
      </c>
      <c r="L49" s="223"/>
      <c r="M49" s="353">
        <f>VLOOKUP(A49,MATERIALES!A5:D396,4,FALSE)</f>
        <v>57.532296573537835</v>
      </c>
      <c r="N49" s="228">
        <f>K49*M49</f>
        <v>1380.7751177649079</v>
      </c>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54101.979196309243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1878</v>
      </c>
      <c r="B59" s="46" t="str">
        <f>VLOOKUP(A59,TRANSPORTE!A5:D104,3,FALSE)</f>
        <v>Transporte de material de subbase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20</v>
      </c>
      <c r="N70" s="346">
        <f>K70/M70</f>
        <v>5334.3121807203988</v>
      </c>
      <c r="O70" s="106"/>
    </row>
    <row r="71" spans="1:15">
      <c r="A71" t="s">
        <v>710</v>
      </c>
      <c r="B71" s="49" t="str">
        <f>VLOOKUP(A71,'MANO DE OBRA'!A8:D69,3,FALSE)</f>
        <v>Obrero (4)</v>
      </c>
      <c r="C71" s="47"/>
      <c r="D71" s="47"/>
      <c r="E71" s="47"/>
      <c r="F71" s="47"/>
      <c r="G71" s="47"/>
      <c r="H71" s="47"/>
      <c r="I71" s="248">
        <f>K71/J71*100</f>
        <v>135330.79999999999</v>
      </c>
      <c r="J71" s="249">
        <v>185</v>
      </c>
      <c r="K71" s="250">
        <f>VLOOKUP(A71,'MANO DE OBRA'!A8:D100,4,FALSE)</f>
        <v>250361.97999999998</v>
      </c>
      <c r="L71" s="50"/>
      <c r="M71" s="255">
        <v>20</v>
      </c>
      <c r="N71" s="346">
        <f>K71/M71</f>
        <v>12518.098999999998</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17852.411180720395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80676.460645921674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16135.292129184336</v>
      </c>
      <c r="M83" s="791"/>
      <c r="N83" s="51"/>
    </row>
    <row r="84" spans="1:14">
      <c r="B84" s="89" t="s">
        <v>2090</v>
      </c>
      <c r="C84" s="90"/>
      <c r="D84" s="90"/>
      <c r="E84" s="90"/>
      <c r="F84" s="90"/>
      <c r="G84" s="90"/>
      <c r="H84" s="90"/>
      <c r="I84" s="87"/>
      <c r="J84" s="88"/>
      <c r="K84" s="260">
        <v>0.05</v>
      </c>
      <c r="L84" s="790">
        <f>N78*K84</f>
        <v>4033.823032296084</v>
      </c>
      <c r="M84" s="791"/>
      <c r="N84" s="51"/>
    </row>
    <row r="85" spans="1:14" ht="15.75" thickBot="1">
      <c r="B85" s="91" t="s">
        <v>2091</v>
      </c>
      <c r="C85" s="92"/>
      <c r="D85" s="92"/>
      <c r="E85" s="92"/>
      <c r="F85" s="92"/>
      <c r="G85" s="92"/>
      <c r="H85" s="92"/>
      <c r="I85" s="93"/>
      <c r="J85" s="94"/>
      <c r="K85" s="261">
        <v>0.05</v>
      </c>
      <c r="L85" s="792">
        <f>N78*K85</f>
        <v>4033.823032296084</v>
      </c>
      <c r="M85" s="793"/>
      <c r="N85" s="51"/>
    </row>
    <row r="86" spans="1:14" ht="15.75" thickBot="1">
      <c r="B86" s="755" t="s">
        <v>2072</v>
      </c>
      <c r="C86" s="756"/>
      <c r="D86" s="756"/>
      <c r="E86" s="756"/>
      <c r="F86" s="756"/>
      <c r="G86" s="756"/>
      <c r="H86" s="756"/>
      <c r="I86" s="756"/>
      <c r="J86" s="756"/>
      <c r="K86" s="756"/>
      <c r="L86" s="756"/>
      <c r="M86" s="757"/>
      <c r="N86" s="52">
        <f>L83+L84+L85</f>
        <v>24202.938193776503</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104879.39883969817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160</v>
      </c>
      <c r="C31" s="81" t="s">
        <v>161</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45</v>
      </c>
      <c r="N36" s="228">
        <f>K36/M36</f>
        <v>1855.8710148871617</v>
      </c>
    </row>
    <row r="37" spans="1:14">
      <c r="A37" s="113" t="s">
        <v>959</v>
      </c>
      <c r="B37" s="804" t="str">
        <f>VLOOKUP(A37,EQUIPOS!A7:D154,3,FALSE)</f>
        <v>Motoniveladora  potencia 215 HP, ancho de cuchilla 4,27 m, peso 18 ton.</v>
      </c>
      <c r="C37" s="805"/>
      <c r="D37" s="805"/>
      <c r="E37" s="805"/>
      <c r="F37" s="805"/>
      <c r="G37" s="805"/>
      <c r="H37" s="806"/>
      <c r="I37" s="223"/>
      <c r="J37" s="224"/>
      <c r="K37" s="225">
        <f>VLOOKUP(A37,EQUIPOS!A7:D164,4,FALSE)</f>
        <v>246311.38606635714</v>
      </c>
      <c r="L37" s="226"/>
      <c r="M37" s="227">
        <v>45</v>
      </c>
      <c r="N37" s="228">
        <f>K37/M37</f>
        <v>5473.586357030159</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45</v>
      </c>
      <c r="N38" s="228">
        <f>K38/M38</f>
        <v>3179.951747269281</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6.4407564892891109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10515.849875675891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1498</v>
      </c>
      <c r="B48" s="43" t="str">
        <f>VLOOKUP(A48,MATERIALES!A4:D373,3,FALSE)</f>
        <v>Material de base (gradación 1)</v>
      </c>
      <c r="C48" s="237"/>
      <c r="D48" s="237"/>
      <c r="E48" s="237"/>
      <c r="F48" s="237"/>
      <c r="G48" s="237"/>
      <c r="H48" s="237"/>
      <c r="I48" s="224"/>
      <c r="J48" s="201" t="str">
        <f>VLOOKUP(A48,MATERIALES!A4:D373,2,FALSE)</f>
        <v>m3</v>
      </c>
      <c r="K48" s="238">
        <v>1.3</v>
      </c>
      <c r="L48" s="223"/>
      <c r="M48" s="353">
        <f>VLOOKUP(A48,MATERIALES!A4:D395,4,FALSE)</f>
        <v>74816.273075897552</v>
      </c>
      <c r="N48" s="228">
        <f>K48*M48</f>
        <v>97261.154998666825</v>
      </c>
    </row>
    <row r="49" spans="1:14">
      <c r="A49" t="s">
        <v>1131</v>
      </c>
      <c r="B49" s="43" t="str">
        <f>VLOOKUP(A49,MATERIALES!A5:D373,3,FALSE)</f>
        <v>Agua</v>
      </c>
      <c r="C49" s="237"/>
      <c r="D49" s="237"/>
      <c r="E49" s="237"/>
      <c r="F49" s="237"/>
      <c r="G49" s="237"/>
      <c r="H49" s="237"/>
      <c r="I49" s="224"/>
      <c r="J49" s="201" t="str">
        <f>VLOOKUP(A49,MATERIALES!A5:D373,2,FALSE)</f>
        <v>lt</v>
      </c>
      <c r="K49" s="238">
        <v>24</v>
      </c>
      <c r="L49" s="223"/>
      <c r="M49" s="353">
        <f>VLOOKUP(A49,MATERIALES!A5:D396,4,FALSE)</f>
        <v>57.532296573537835</v>
      </c>
      <c r="N49" s="228">
        <f>K49*M49</f>
        <v>1380.7751177649079</v>
      </c>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98641.930116431729</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1878</v>
      </c>
      <c r="B59" s="46" t="str">
        <f>VLOOKUP(A59,TRANSPORTE!A5:D104,3,FALSE)</f>
        <v>Transporte de material de subbase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360</v>
      </c>
      <c r="N70" s="346">
        <f>K70/M70</f>
        <v>296.35067670668883</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360</v>
      </c>
      <c r="N71" s="346">
        <f>K71/M71</f>
        <v>347.72497222222222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111439.879183536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22287.975836707203</v>
      </c>
      <c r="M83" s="791"/>
      <c r="N83" s="51"/>
    </row>
    <row r="84" spans="1:14">
      <c r="B84" s="89" t="s">
        <v>2090</v>
      </c>
      <c r="C84" s="90"/>
      <c r="D84" s="90"/>
      <c r="E84" s="90"/>
      <c r="F84" s="90"/>
      <c r="G84" s="90"/>
      <c r="H84" s="90"/>
      <c r="I84" s="87"/>
      <c r="J84" s="88"/>
      <c r="K84" s="260">
        <v>0.05</v>
      </c>
      <c r="L84" s="790">
        <f>N78*K84</f>
        <v>5571.9939591768007</v>
      </c>
      <c r="M84" s="791"/>
      <c r="N84" s="51"/>
    </row>
    <row r="85" spans="1:14" ht="15.75" thickBot="1">
      <c r="B85" s="91" t="s">
        <v>2091</v>
      </c>
      <c r="C85" s="92"/>
      <c r="D85" s="92"/>
      <c r="E85" s="92"/>
      <c r="F85" s="92"/>
      <c r="G85" s="92"/>
      <c r="H85" s="92"/>
      <c r="I85" s="93"/>
      <c r="J85" s="94"/>
      <c r="K85" s="261">
        <v>0.05</v>
      </c>
      <c r="L85" s="792">
        <f>N78*K85</f>
        <v>5571.9939591768007</v>
      </c>
      <c r="M85" s="793"/>
      <c r="N85" s="51"/>
    </row>
    <row r="86" spans="1:14" ht="15.75" thickBot="1">
      <c r="B86" s="755" t="s">
        <v>2072</v>
      </c>
      <c r="C86" s="756"/>
      <c r="D86" s="756"/>
      <c r="E86" s="756"/>
      <c r="F86" s="756"/>
      <c r="G86" s="756"/>
      <c r="H86" s="756"/>
      <c r="I86" s="756"/>
      <c r="J86" s="756"/>
      <c r="K86" s="756"/>
      <c r="L86" s="756"/>
      <c r="M86" s="757"/>
      <c r="N86" s="52">
        <f>L83+L84+L85</f>
        <v>33431.963755060802</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144871.84293859679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162</v>
      </c>
      <c r="C31" s="81" t="s">
        <v>163</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45</v>
      </c>
      <c r="N36" s="228">
        <f>K36/M36</f>
        <v>1855.8710148871617</v>
      </c>
    </row>
    <row r="37" spans="1:14">
      <c r="A37" s="113" t="s">
        <v>959</v>
      </c>
      <c r="B37" s="804" t="str">
        <f>VLOOKUP(A37,EQUIPOS!A7:D154,3,FALSE)</f>
        <v>Motoniveladora  potencia 215 HP, ancho de cuchilla 4,27 m, peso 18 ton.</v>
      </c>
      <c r="C37" s="805"/>
      <c r="D37" s="805"/>
      <c r="E37" s="805"/>
      <c r="F37" s="805"/>
      <c r="G37" s="805"/>
      <c r="H37" s="806"/>
      <c r="I37" s="223"/>
      <c r="J37" s="224"/>
      <c r="K37" s="225">
        <f>VLOOKUP(A37,EQUIPOS!A7:D164,4,FALSE)</f>
        <v>246311.38606635714</v>
      </c>
      <c r="L37" s="226"/>
      <c r="M37" s="227">
        <v>45</v>
      </c>
      <c r="N37" s="228">
        <f>K37/M37</f>
        <v>5473.586357030159</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45</v>
      </c>
      <c r="N38" s="228">
        <f>K38/M38</f>
        <v>3179.951747269281</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6.4407564892891109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10515.849875675891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1500</v>
      </c>
      <c r="B48" s="43" t="str">
        <f>VLOOKUP(A48,MATERIALES!A4:D373,3,FALSE)</f>
        <v>Material de base (gradación 2)</v>
      </c>
      <c r="C48" s="237"/>
      <c r="D48" s="237"/>
      <c r="E48" s="237"/>
      <c r="F48" s="237"/>
      <c r="G48" s="237"/>
      <c r="H48" s="237"/>
      <c r="I48" s="224"/>
      <c r="J48" s="201" t="str">
        <f>VLOOKUP(A48,MATERIALES!A4:D373,2,FALSE)</f>
        <v>m3</v>
      </c>
      <c r="K48" s="238">
        <v>1.3</v>
      </c>
      <c r="L48" s="223"/>
      <c r="M48" s="353">
        <f>VLOOKUP(A48,MATERIALES!A4:D395,4,FALSE)</f>
        <v>60390.224166481108</v>
      </c>
      <c r="N48" s="228">
        <f>K48*M48</f>
        <v>78507.291416425447</v>
      </c>
    </row>
    <row r="49" spans="1:14">
      <c r="A49" t="s">
        <v>1131</v>
      </c>
      <c r="B49" s="43" t="str">
        <f>VLOOKUP(A49,MATERIALES!A5:D373,3,FALSE)</f>
        <v>Agua</v>
      </c>
      <c r="C49" s="237"/>
      <c r="D49" s="237"/>
      <c r="E49" s="237"/>
      <c r="F49" s="237"/>
      <c r="G49" s="237"/>
      <c r="H49" s="237"/>
      <c r="I49" s="224"/>
      <c r="J49" s="201" t="str">
        <f>VLOOKUP(A49,MATERIALES!A5:D373,2,FALSE)</f>
        <v>lt</v>
      </c>
      <c r="K49" s="238">
        <v>24</v>
      </c>
      <c r="L49" s="223"/>
      <c r="M49" s="353">
        <f>VLOOKUP(A49,MATERIALES!A5:D396,4,FALSE)</f>
        <v>57.532296573537835</v>
      </c>
      <c r="N49" s="228">
        <f>K49*M49</f>
        <v>1380.7751177649079</v>
      </c>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79888.066534190351</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1878</v>
      </c>
      <c r="B59" s="46" t="str">
        <f>VLOOKUP(A59,TRANSPORTE!A5:D104,3,FALSE)</f>
        <v>Transporte de material de subbase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360</v>
      </c>
      <c r="N70" s="346">
        <f>K70/M70</f>
        <v>296.35067670668883</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360</v>
      </c>
      <c r="N71" s="346">
        <f>K71/M71</f>
        <v>347.72497222222222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844" t="s">
        <v>2072</v>
      </c>
      <c r="C76" s="798"/>
      <c r="D76" s="798"/>
      <c r="E76" s="798"/>
      <c r="F76" s="798"/>
      <c r="G76" s="798"/>
      <c r="H76" s="798"/>
      <c r="I76" s="798"/>
      <c r="J76" s="798"/>
      <c r="K76" s="798"/>
      <c r="L76" s="798"/>
      <c r="M76" s="799"/>
      <c r="N76" s="402">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92686.015601294625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18537.203120258924</v>
      </c>
      <c r="M83" s="791"/>
      <c r="N83" s="51"/>
    </row>
    <row r="84" spans="1:14">
      <c r="B84" s="89" t="s">
        <v>2090</v>
      </c>
      <c r="C84" s="90"/>
      <c r="D84" s="90"/>
      <c r="E84" s="90"/>
      <c r="F84" s="90"/>
      <c r="G84" s="90"/>
      <c r="H84" s="90"/>
      <c r="I84" s="87"/>
      <c r="J84" s="88"/>
      <c r="K84" s="260">
        <v>0.05</v>
      </c>
      <c r="L84" s="790">
        <f>N78*K84</f>
        <v>4634.300780064731</v>
      </c>
      <c r="M84" s="791"/>
      <c r="N84" s="51"/>
    </row>
    <row r="85" spans="1:14" ht="15.75" thickBot="1">
      <c r="B85" s="91" t="s">
        <v>2091</v>
      </c>
      <c r="C85" s="92"/>
      <c r="D85" s="92"/>
      <c r="E85" s="92"/>
      <c r="F85" s="92"/>
      <c r="G85" s="92"/>
      <c r="H85" s="92"/>
      <c r="I85" s="93"/>
      <c r="J85" s="94"/>
      <c r="K85" s="261">
        <v>0.05</v>
      </c>
      <c r="L85" s="792">
        <f>N78*K85</f>
        <v>4634.300780064731</v>
      </c>
      <c r="M85" s="793"/>
      <c r="N85" s="51"/>
    </row>
    <row r="86" spans="1:14" ht="15.75" thickBot="1">
      <c r="B86" s="755" t="s">
        <v>2072</v>
      </c>
      <c r="C86" s="756"/>
      <c r="D86" s="756"/>
      <c r="E86" s="756"/>
      <c r="F86" s="756"/>
      <c r="G86" s="756"/>
      <c r="H86" s="756"/>
      <c r="I86" s="756"/>
      <c r="J86" s="756"/>
      <c r="K86" s="756"/>
      <c r="L86" s="756"/>
      <c r="M86" s="757"/>
      <c r="N86" s="52">
        <f>L83+L84+L85</f>
        <v>27805.804680388388</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120491.82028168302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164</v>
      </c>
      <c r="C31" s="81" t="s">
        <v>165</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45</v>
      </c>
      <c r="N36" s="228">
        <f>K36/M36</f>
        <v>1855.8710148871617</v>
      </c>
    </row>
    <row r="37" spans="1:14">
      <c r="A37" s="113" t="s">
        <v>959</v>
      </c>
      <c r="B37" s="804" t="str">
        <f>VLOOKUP(A37,EQUIPOS!A7:D154,3,FALSE)</f>
        <v>Motoniveladora  potencia 215 HP, ancho de cuchilla 4,27 m, peso 18 ton.</v>
      </c>
      <c r="C37" s="805"/>
      <c r="D37" s="805"/>
      <c r="E37" s="805"/>
      <c r="F37" s="805"/>
      <c r="G37" s="805"/>
      <c r="H37" s="806"/>
      <c r="I37" s="223"/>
      <c r="J37" s="224"/>
      <c r="K37" s="225">
        <f>VLOOKUP(A37,EQUIPOS!A7:D164,4,FALSE)</f>
        <v>246311.38606635714</v>
      </c>
      <c r="L37" s="226"/>
      <c r="M37" s="227">
        <v>45</v>
      </c>
      <c r="N37" s="228">
        <f>K37/M37</f>
        <v>5473.586357030159</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45</v>
      </c>
      <c r="N38" s="228">
        <f>K38/M38</f>
        <v>3179.951747269281</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6.4407564892891109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10515.849875675891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1502</v>
      </c>
      <c r="B48" s="43" t="str">
        <f>VLOOKUP(A48,MATERIALES!A4:D373,3,FALSE)</f>
        <v>Material de base (gradación 3)</v>
      </c>
      <c r="C48" s="237"/>
      <c r="D48" s="237"/>
      <c r="E48" s="237"/>
      <c r="F48" s="237"/>
      <c r="G48" s="237"/>
      <c r="H48" s="237"/>
      <c r="I48" s="224"/>
      <c r="J48" s="201" t="str">
        <f>VLOOKUP(A48,MATERIALES!A4:D373,2,FALSE)</f>
        <v>m3</v>
      </c>
      <c r="K48" s="238">
        <v>1.3</v>
      </c>
      <c r="L48" s="223"/>
      <c r="M48" s="353">
        <f>VLOOKUP(A48,MATERIALES!A4:D395,4,FALSE)</f>
        <v>71677.179680152869</v>
      </c>
      <c r="N48" s="228">
        <f>K48*M48</f>
        <v>93180.333584198728</v>
      </c>
    </row>
    <row r="49" spans="1:14">
      <c r="A49" t="s">
        <v>1131</v>
      </c>
      <c r="B49" s="43" t="str">
        <f>VLOOKUP(A49,MATERIALES!A5:D373,3,FALSE)</f>
        <v>Agua</v>
      </c>
      <c r="C49" s="237"/>
      <c r="D49" s="237"/>
      <c r="E49" s="237"/>
      <c r="F49" s="237"/>
      <c r="G49" s="237"/>
      <c r="H49" s="237"/>
      <c r="I49" s="224"/>
      <c r="J49" s="201" t="str">
        <f>VLOOKUP(A49,MATERIALES!A5:D373,2,FALSE)</f>
        <v>lt</v>
      </c>
      <c r="K49" s="238">
        <v>24</v>
      </c>
      <c r="L49" s="223"/>
      <c r="M49" s="353">
        <f>VLOOKUP(A49,MATERIALES!A5:D396,4,FALSE)</f>
        <v>57.532296573537835</v>
      </c>
      <c r="N49" s="228">
        <f>K49*M49</f>
        <v>1380.7751177649079</v>
      </c>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94561.108701963632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1878</v>
      </c>
      <c r="B59" s="46" t="str">
        <f>VLOOKUP(A59,TRANSPORTE!A5:D104,3,FALSE)</f>
        <v>Transporte de material de subbase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360</v>
      </c>
      <c r="N70" s="346">
        <f>K70/M70</f>
        <v>296.35067670668883</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360</v>
      </c>
      <c r="N71" s="346">
        <f>K71/M71</f>
        <v>347.72497222222222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107359.05776906791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21471.811553813583</v>
      </c>
      <c r="M83" s="791"/>
      <c r="N83" s="51"/>
    </row>
    <row r="84" spans="1:14">
      <c r="B84" s="89" t="s">
        <v>2090</v>
      </c>
      <c r="C84" s="90"/>
      <c r="D84" s="90"/>
      <c r="E84" s="90"/>
      <c r="F84" s="90"/>
      <c r="G84" s="90"/>
      <c r="H84" s="90"/>
      <c r="I84" s="87"/>
      <c r="J84" s="88"/>
      <c r="K84" s="260">
        <v>0.05</v>
      </c>
      <c r="L84" s="790">
        <f>N78*K84</f>
        <v>5367.9528884533956</v>
      </c>
      <c r="M84" s="791"/>
      <c r="N84" s="51"/>
    </row>
    <row r="85" spans="1:14" ht="15.75" thickBot="1">
      <c r="B85" s="91" t="s">
        <v>2091</v>
      </c>
      <c r="C85" s="92"/>
      <c r="D85" s="92"/>
      <c r="E85" s="92"/>
      <c r="F85" s="92"/>
      <c r="G85" s="92"/>
      <c r="H85" s="92"/>
      <c r="I85" s="93"/>
      <c r="J85" s="94"/>
      <c r="K85" s="261">
        <v>0.05</v>
      </c>
      <c r="L85" s="792">
        <f>N78*K85</f>
        <v>5367.9528884533956</v>
      </c>
      <c r="M85" s="793"/>
      <c r="N85" s="51"/>
    </row>
    <row r="86" spans="1:14" ht="15.75" thickBot="1">
      <c r="B86" s="755" t="s">
        <v>2072</v>
      </c>
      <c r="C86" s="756"/>
      <c r="D86" s="756"/>
      <c r="E86" s="756"/>
      <c r="F86" s="756"/>
      <c r="G86" s="756"/>
      <c r="H86" s="756"/>
      <c r="I86" s="756"/>
      <c r="J86" s="756"/>
      <c r="K86" s="756"/>
      <c r="L86" s="756"/>
      <c r="M86" s="757"/>
      <c r="N86" s="52">
        <f>L83+L84+L85</f>
        <v>32207.71733072037</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139566.77509978827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166</v>
      </c>
      <c r="C31" s="81" t="s">
        <v>167</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829</v>
      </c>
      <c r="B36" s="804" t="str">
        <f>VLOOKUP(A36,EQUIPOS!A6:D154,3,FALSE)</f>
        <v>Compactador manual (SALTARIN) Peso de operación (Kg.) 52, Fuerza de impacto por golpe (KN) 12.</v>
      </c>
      <c r="C36" s="805"/>
      <c r="D36" s="805"/>
      <c r="E36" s="805"/>
      <c r="F36" s="805"/>
      <c r="G36" s="805"/>
      <c r="H36" s="806"/>
      <c r="I36" s="223"/>
      <c r="J36" s="224"/>
      <c r="K36" s="225">
        <f>VLOOKUP(A36,EQUIPOS!A6:D163,4,FALSE)</f>
        <v>15478.565418391327</v>
      </c>
      <c r="L36" s="226"/>
      <c r="M36" s="227">
        <v>2.5</v>
      </c>
      <c r="N36" s="228">
        <f>K36/M36</f>
        <v>6191.4261673565306</v>
      </c>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0.05</v>
      </c>
      <c r="N41" s="296">
        <f>N76*M41</f>
        <v>892.62055903601981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7084.0467263925502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1498</v>
      </c>
      <c r="B48" s="43" t="str">
        <f>VLOOKUP(A48,MATERIALES!A4:D373,3,FALSE)</f>
        <v>Material de base (gradación 1)</v>
      </c>
      <c r="C48" s="237"/>
      <c r="D48" s="237"/>
      <c r="E48" s="237"/>
      <c r="F48" s="237"/>
      <c r="G48" s="237"/>
      <c r="H48" s="237"/>
      <c r="I48" s="224"/>
      <c r="J48" s="201" t="str">
        <f>VLOOKUP(A48,MATERIALES!A4:D373,2,FALSE)</f>
        <v>m3</v>
      </c>
      <c r="K48" s="238">
        <v>1.3</v>
      </c>
      <c r="L48" s="223"/>
      <c r="M48" s="353">
        <f>VLOOKUP(A48,MATERIALES!A4:D395,4,FALSE)</f>
        <v>74816.273075897552</v>
      </c>
      <c r="N48" s="228">
        <f>K48*M48</f>
        <v>97261.154998666825</v>
      </c>
    </row>
    <row r="49" spans="1:14">
      <c r="A49" t="s">
        <v>1131</v>
      </c>
      <c r="B49" s="43" t="str">
        <f>VLOOKUP(A49,MATERIALES!A5:D373,3,FALSE)</f>
        <v>Agua</v>
      </c>
      <c r="C49" s="237"/>
      <c r="D49" s="237"/>
      <c r="E49" s="237"/>
      <c r="F49" s="237"/>
      <c r="G49" s="237"/>
      <c r="H49" s="237"/>
      <c r="I49" s="224"/>
      <c r="J49" s="201" t="str">
        <f>VLOOKUP(A49,MATERIALES!A5:D373,2,FALSE)</f>
        <v>lt</v>
      </c>
      <c r="K49" s="238">
        <v>24</v>
      </c>
      <c r="L49" s="223"/>
      <c r="M49" s="353">
        <f>VLOOKUP(A49,MATERIALES!A5:D396,4,FALSE)</f>
        <v>57.532296573537835</v>
      </c>
      <c r="N49" s="228">
        <f>K49*M49</f>
        <v>1380.7751177649079</v>
      </c>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98641.930116431729</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1878</v>
      </c>
      <c r="B59" s="46" t="str">
        <f>VLOOKUP(A59,TRANSPORTE!A5:D104,3,FALSE)</f>
        <v>Transporte de material de subbase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20</v>
      </c>
      <c r="N70" s="346">
        <f>K70/M70</f>
        <v>5334.3121807203988</v>
      </c>
      <c r="O70" s="106"/>
    </row>
    <row r="71" spans="1:15">
      <c r="A71" t="s">
        <v>710</v>
      </c>
      <c r="B71" s="49" t="str">
        <f>VLOOKUP(A71,'MANO DE OBRA'!A8:D69,3,FALSE)</f>
        <v>Obrero (4)</v>
      </c>
      <c r="C71" s="47"/>
      <c r="D71" s="47"/>
      <c r="E71" s="47"/>
      <c r="F71" s="47"/>
      <c r="G71" s="47"/>
      <c r="H71" s="47"/>
      <c r="I71" s="248">
        <f>K71/J71*100</f>
        <v>135330.79999999999</v>
      </c>
      <c r="J71" s="249">
        <v>185</v>
      </c>
      <c r="K71" s="250">
        <f>VLOOKUP(A71,'MANO DE OBRA'!A8:D100,4,FALSE)</f>
        <v>250361.97999999998</v>
      </c>
      <c r="L71" s="50"/>
      <c r="M71" s="255">
        <v>20</v>
      </c>
      <c r="N71" s="346">
        <f>K71/M71</f>
        <v>12518.098999999998</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17852.411180720395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125216.41156604415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25043.282313208831</v>
      </c>
      <c r="M83" s="791"/>
      <c r="N83" s="51"/>
    </row>
    <row r="84" spans="1:14">
      <c r="B84" s="89" t="s">
        <v>2090</v>
      </c>
      <c r="C84" s="90"/>
      <c r="D84" s="90"/>
      <c r="E84" s="90"/>
      <c r="F84" s="90"/>
      <c r="G84" s="90"/>
      <c r="H84" s="90"/>
      <c r="I84" s="87"/>
      <c r="J84" s="88"/>
      <c r="K84" s="260">
        <v>0.05</v>
      </c>
      <c r="L84" s="790">
        <f>N78*K84</f>
        <v>6260.8205783022077</v>
      </c>
      <c r="M84" s="791"/>
      <c r="N84" s="51"/>
    </row>
    <row r="85" spans="1:14" ht="15.75" thickBot="1">
      <c r="B85" s="91" t="s">
        <v>2091</v>
      </c>
      <c r="C85" s="92"/>
      <c r="D85" s="92"/>
      <c r="E85" s="92"/>
      <c r="F85" s="92"/>
      <c r="G85" s="92"/>
      <c r="H85" s="92"/>
      <c r="I85" s="93"/>
      <c r="J85" s="94"/>
      <c r="K85" s="261">
        <v>0.05</v>
      </c>
      <c r="L85" s="792">
        <f>N78*K85</f>
        <v>6260.8205783022077</v>
      </c>
      <c r="M85" s="793"/>
      <c r="N85" s="51"/>
    </row>
    <row r="86" spans="1:14" ht="15.75" thickBot="1">
      <c r="B86" s="755" t="s">
        <v>2072</v>
      </c>
      <c r="C86" s="756"/>
      <c r="D86" s="756"/>
      <c r="E86" s="756"/>
      <c r="F86" s="756"/>
      <c r="G86" s="756"/>
      <c r="H86" s="756"/>
      <c r="I86" s="756"/>
      <c r="J86" s="756"/>
      <c r="K86" s="756"/>
      <c r="L86" s="756"/>
      <c r="M86" s="757"/>
      <c r="N86" s="52">
        <f>L83+L84+L85</f>
        <v>37564.923469813242</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162781.3350358574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168</v>
      </c>
      <c r="C31" s="81" t="s">
        <v>169</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829</v>
      </c>
      <c r="B36" s="804" t="str">
        <f>VLOOKUP(A36,EQUIPOS!A6:D154,3,FALSE)</f>
        <v>Compactador manual (SALTARIN) Peso de operación (Kg.) 52, Fuerza de impacto por golpe (KN) 12.</v>
      </c>
      <c r="C36" s="805"/>
      <c r="D36" s="805"/>
      <c r="E36" s="805"/>
      <c r="F36" s="805"/>
      <c r="G36" s="805"/>
      <c r="H36" s="806"/>
      <c r="I36" s="223"/>
      <c r="J36" s="224"/>
      <c r="K36" s="225">
        <f>VLOOKUP(A36,EQUIPOS!A6:D163,4,FALSE)</f>
        <v>15478.565418391327</v>
      </c>
      <c r="L36" s="226"/>
      <c r="M36" s="227">
        <v>2.5</v>
      </c>
      <c r="N36" s="228">
        <f>K36/M36</f>
        <v>6191.4261673565306</v>
      </c>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0.05</v>
      </c>
      <c r="N41" s="296">
        <f>N76*M41</f>
        <v>892.62055903601981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7084.0467263925502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1500</v>
      </c>
      <c r="B48" s="43" t="str">
        <f>VLOOKUP(A48,MATERIALES!A4:D373,3,FALSE)</f>
        <v>Material de base (gradación 2)</v>
      </c>
      <c r="C48" s="237"/>
      <c r="D48" s="237"/>
      <c r="E48" s="237"/>
      <c r="F48" s="237"/>
      <c r="G48" s="237"/>
      <c r="H48" s="237"/>
      <c r="I48" s="224"/>
      <c r="J48" s="201" t="str">
        <f>VLOOKUP(A48,MATERIALES!A4:D373,2,FALSE)</f>
        <v>m3</v>
      </c>
      <c r="K48" s="238">
        <v>1.3</v>
      </c>
      <c r="L48" s="223"/>
      <c r="M48" s="353">
        <f>VLOOKUP(A48,MATERIALES!A4:D395,4,FALSE)</f>
        <v>60390.224166481108</v>
      </c>
      <c r="N48" s="228">
        <f>K48*M48</f>
        <v>78507.291416425447</v>
      </c>
    </row>
    <row r="49" spans="1:14">
      <c r="A49" t="s">
        <v>1131</v>
      </c>
      <c r="B49" s="43" t="str">
        <f>VLOOKUP(A49,MATERIALES!A5:D373,3,FALSE)</f>
        <v>Agua</v>
      </c>
      <c r="C49" s="237"/>
      <c r="D49" s="237"/>
      <c r="E49" s="237"/>
      <c r="F49" s="237"/>
      <c r="G49" s="237"/>
      <c r="H49" s="237"/>
      <c r="I49" s="224"/>
      <c r="J49" s="201" t="str">
        <f>VLOOKUP(A49,MATERIALES!A5:D373,2,FALSE)</f>
        <v>lt</v>
      </c>
      <c r="K49" s="238">
        <v>24</v>
      </c>
      <c r="L49" s="223"/>
      <c r="M49" s="353">
        <f>VLOOKUP(A49,MATERIALES!A5:D396,4,FALSE)</f>
        <v>57.532296573537835</v>
      </c>
      <c r="N49" s="228">
        <f>K49*M49</f>
        <v>1380.7751177649079</v>
      </c>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79888.066534190351</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1878</v>
      </c>
      <c r="B59" s="46" t="str">
        <f>VLOOKUP(A59,TRANSPORTE!A5:D104,3,FALSE)</f>
        <v>Transporte de material de subbase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20</v>
      </c>
      <c r="N70" s="346">
        <f>K70/M70</f>
        <v>5334.3121807203988</v>
      </c>
      <c r="O70" s="106"/>
    </row>
    <row r="71" spans="1:15">
      <c r="A71" t="s">
        <v>710</v>
      </c>
      <c r="B71" s="49" t="str">
        <f>VLOOKUP(A71,'MANO DE OBRA'!A8:D69,3,FALSE)</f>
        <v>Obrero (4)</v>
      </c>
      <c r="C71" s="47"/>
      <c r="D71" s="47"/>
      <c r="E71" s="47"/>
      <c r="F71" s="47"/>
      <c r="G71" s="47"/>
      <c r="H71" s="47"/>
      <c r="I71" s="248">
        <f>K71/J71*100</f>
        <v>135330.79999999999</v>
      </c>
      <c r="J71" s="249">
        <v>185</v>
      </c>
      <c r="K71" s="250">
        <f>VLOOKUP(A71,'MANO DE OBRA'!A8:D100,4,FALSE)</f>
        <v>250361.97999999998</v>
      </c>
      <c r="L71" s="50"/>
      <c r="M71" s="255">
        <v>20</v>
      </c>
      <c r="N71" s="346">
        <f>K71/M71</f>
        <v>12518.098999999998</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844" t="s">
        <v>2072</v>
      </c>
      <c r="C76" s="798"/>
      <c r="D76" s="798"/>
      <c r="E76" s="798"/>
      <c r="F76" s="798"/>
      <c r="G76" s="798"/>
      <c r="H76" s="798"/>
      <c r="I76" s="798"/>
      <c r="J76" s="798"/>
      <c r="K76" s="798"/>
      <c r="L76" s="798"/>
      <c r="M76" s="799"/>
      <c r="N76" s="402">
        <f>SUM(N70:N75)</f>
        <v>17852.411180720395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106462.54798380277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21292.509596760556</v>
      </c>
      <c r="M83" s="791"/>
      <c r="N83" s="51"/>
    </row>
    <row r="84" spans="1:14">
      <c r="B84" s="89" t="s">
        <v>2090</v>
      </c>
      <c r="C84" s="90"/>
      <c r="D84" s="90"/>
      <c r="E84" s="90"/>
      <c r="F84" s="90"/>
      <c r="G84" s="90"/>
      <c r="H84" s="90"/>
      <c r="I84" s="87"/>
      <c r="J84" s="88"/>
      <c r="K84" s="260">
        <v>0.05</v>
      </c>
      <c r="L84" s="790">
        <f>N78*K84</f>
        <v>5323.1273991901389</v>
      </c>
      <c r="M84" s="791"/>
      <c r="N84" s="51"/>
    </row>
    <row r="85" spans="1:14" ht="15.75" thickBot="1">
      <c r="B85" s="91" t="s">
        <v>2091</v>
      </c>
      <c r="C85" s="92"/>
      <c r="D85" s="92"/>
      <c r="E85" s="92"/>
      <c r="F85" s="92"/>
      <c r="G85" s="92"/>
      <c r="H85" s="92"/>
      <c r="I85" s="93"/>
      <c r="J85" s="94"/>
      <c r="K85" s="261">
        <v>0.05</v>
      </c>
      <c r="L85" s="792">
        <f>N78*K85</f>
        <v>5323.1273991901389</v>
      </c>
      <c r="M85" s="793"/>
      <c r="N85" s="51"/>
    </row>
    <row r="86" spans="1:14" ht="15.75" thickBot="1">
      <c r="B86" s="755" t="s">
        <v>2072</v>
      </c>
      <c r="C86" s="756"/>
      <c r="D86" s="756"/>
      <c r="E86" s="756"/>
      <c r="F86" s="756"/>
      <c r="G86" s="756"/>
      <c r="H86" s="756"/>
      <c r="I86" s="756"/>
      <c r="J86" s="756"/>
      <c r="K86" s="756"/>
      <c r="L86" s="756"/>
      <c r="M86" s="757"/>
      <c r="N86" s="52">
        <f>L83+L84+L85</f>
        <v>31938.764395140835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138401.31237894361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170</v>
      </c>
      <c r="C31" s="81" t="s">
        <v>171</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829</v>
      </c>
      <c r="B36" s="804" t="str">
        <f>VLOOKUP(A36,EQUIPOS!A6:D154,3,FALSE)</f>
        <v>Compactador manual (SALTARIN) Peso de operación (Kg.) 52, Fuerza de impacto por golpe (KN) 12.</v>
      </c>
      <c r="C36" s="805"/>
      <c r="D36" s="805"/>
      <c r="E36" s="805"/>
      <c r="F36" s="805"/>
      <c r="G36" s="805"/>
      <c r="H36" s="806"/>
      <c r="I36" s="223"/>
      <c r="J36" s="224"/>
      <c r="K36" s="225">
        <f>VLOOKUP(A36,EQUIPOS!A6:D163,4,FALSE)</f>
        <v>15478.565418391327</v>
      </c>
      <c r="L36" s="226"/>
      <c r="M36" s="227">
        <v>2.5</v>
      </c>
      <c r="N36" s="228">
        <f>K36/M36</f>
        <v>6191.4261673565306</v>
      </c>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0.05</v>
      </c>
      <c r="N41" s="296">
        <f>N76*M41</f>
        <v>892.62055903601981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7084.0467263925502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1502</v>
      </c>
      <c r="B48" s="43" t="str">
        <f>VLOOKUP(A48,MATERIALES!A4:D373,3,FALSE)</f>
        <v>Material de base (gradación 3)</v>
      </c>
      <c r="C48" s="237"/>
      <c r="D48" s="237"/>
      <c r="E48" s="237"/>
      <c r="F48" s="237"/>
      <c r="G48" s="237"/>
      <c r="H48" s="237"/>
      <c r="I48" s="224"/>
      <c r="J48" s="201" t="str">
        <f>VLOOKUP(A48,MATERIALES!A4:D373,2,FALSE)</f>
        <v>m3</v>
      </c>
      <c r="K48" s="238">
        <v>1.3</v>
      </c>
      <c r="L48" s="223"/>
      <c r="M48" s="353">
        <f>VLOOKUP(A48,MATERIALES!A4:D395,4,FALSE)</f>
        <v>71677.179680152869</v>
      </c>
      <c r="N48" s="228">
        <f>K48*M48</f>
        <v>93180.333584198728</v>
      </c>
    </row>
    <row r="49" spans="1:14">
      <c r="A49" t="s">
        <v>1131</v>
      </c>
      <c r="B49" s="43" t="str">
        <f>VLOOKUP(A49,MATERIALES!A5:D373,3,FALSE)</f>
        <v>Agua</v>
      </c>
      <c r="C49" s="237"/>
      <c r="D49" s="237"/>
      <c r="E49" s="237"/>
      <c r="F49" s="237"/>
      <c r="G49" s="237"/>
      <c r="H49" s="237"/>
      <c r="I49" s="224"/>
      <c r="J49" s="201" t="str">
        <f>VLOOKUP(A49,MATERIALES!A5:D373,2,FALSE)</f>
        <v>lt</v>
      </c>
      <c r="K49" s="238">
        <v>24</v>
      </c>
      <c r="L49" s="223"/>
      <c r="M49" s="353">
        <f>VLOOKUP(A49,MATERIALES!A5:D396,4,FALSE)</f>
        <v>57.532296573537835</v>
      </c>
      <c r="N49" s="228">
        <f>K49*M49</f>
        <v>1380.7751177649079</v>
      </c>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94561.108701963632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1878</v>
      </c>
      <c r="B59" s="46" t="str">
        <f>VLOOKUP(A59,TRANSPORTE!A5:D104,3,FALSE)</f>
        <v>Transporte de material de subbase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20</v>
      </c>
      <c r="N70" s="346">
        <f>K70/M70</f>
        <v>5334.3121807203988</v>
      </c>
      <c r="O70" s="106"/>
    </row>
    <row r="71" spans="1:15">
      <c r="A71" t="s">
        <v>710</v>
      </c>
      <c r="B71" s="49" t="str">
        <f>VLOOKUP(A71,'MANO DE OBRA'!A8:D69,3,FALSE)</f>
        <v>Obrero (4)</v>
      </c>
      <c r="C71" s="47"/>
      <c r="D71" s="47"/>
      <c r="E71" s="47"/>
      <c r="F71" s="47"/>
      <c r="G71" s="47"/>
      <c r="H71" s="47"/>
      <c r="I71" s="248">
        <f>K71/J71*100</f>
        <v>135330.79999999999</v>
      </c>
      <c r="J71" s="249">
        <v>185</v>
      </c>
      <c r="K71" s="250">
        <f>VLOOKUP(A71,'MANO DE OBRA'!A8:D100,4,FALSE)</f>
        <v>250361.97999999998</v>
      </c>
      <c r="L71" s="50"/>
      <c r="M71" s="255">
        <v>20</v>
      </c>
      <c r="N71" s="346">
        <f>K71/M71</f>
        <v>12518.098999999998</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17852.411180720395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121135.59015157606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24227.118030315214</v>
      </c>
      <c r="M83" s="791"/>
      <c r="N83" s="51"/>
    </row>
    <row r="84" spans="1:14">
      <c r="B84" s="89" t="s">
        <v>2090</v>
      </c>
      <c r="C84" s="90"/>
      <c r="D84" s="90"/>
      <c r="E84" s="90"/>
      <c r="F84" s="90"/>
      <c r="G84" s="90"/>
      <c r="H84" s="90"/>
      <c r="I84" s="87"/>
      <c r="J84" s="88"/>
      <c r="K84" s="260">
        <v>0.05</v>
      </c>
      <c r="L84" s="790">
        <f>N78*K84</f>
        <v>6056.7795075788035</v>
      </c>
      <c r="M84" s="791"/>
      <c r="N84" s="51"/>
    </row>
    <row r="85" spans="1:14" ht="15.75" thickBot="1">
      <c r="B85" s="91" t="s">
        <v>2091</v>
      </c>
      <c r="C85" s="92"/>
      <c r="D85" s="92"/>
      <c r="E85" s="92"/>
      <c r="F85" s="92"/>
      <c r="G85" s="92"/>
      <c r="H85" s="92"/>
      <c r="I85" s="93"/>
      <c r="J85" s="94"/>
      <c r="K85" s="261">
        <v>0.05</v>
      </c>
      <c r="L85" s="792">
        <f>N78*K85</f>
        <v>6056.7795075788035</v>
      </c>
      <c r="M85" s="793"/>
      <c r="N85" s="51"/>
    </row>
    <row r="86" spans="1:14" ht="15.75" thickBot="1">
      <c r="B86" s="755" t="s">
        <v>2072</v>
      </c>
      <c r="C86" s="756"/>
      <c r="D86" s="756"/>
      <c r="E86" s="756"/>
      <c r="F86" s="756"/>
      <c r="G86" s="756"/>
      <c r="H86" s="756"/>
      <c r="I86" s="756"/>
      <c r="J86" s="756"/>
      <c r="K86" s="756"/>
      <c r="L86" s="756"/>
      <c r="M86" s="757"/>
      <c r="N86" s="52">
        <f>L83+L84+L85</f>
        <v>36340.677045472818</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157476.26719704887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172</v>
      </c>
      <c r="C31" s="81" t="s">
        <v>173</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823</v>
      </c>
      <c r="B36" s="804" t="str">
        <f>VLOOKUP(A36,EQUIPOS!A6:D154,3,FALSE)</f>
        <v>Carrotanque Irrigador de asfalto, 1000 GALONES DE CAPACIDAD</v>
      </c>
      <c r="C36" s="805"/>
      <c r="D36" s="805"/>
      <c r="E36" s="805"/>
      <c r="F36" s="805"/>
      <c r="G36" s="805"/>
      <c r="H36" s="806"/>
      <c r="I36" s="223"/>
      <c r="J36" s="224"/>
      <c r="K36" s="225">
        <f>VLOOKUP(A36,EQUIPOS!A6:D163,4,FALSE)</f>
        <v>119219.28887680972</v>
      </c>
      <c r="L36" s="226"/>
      <c r="M36" s="227">
        <v>30</v>
      </c>
      <c r="N36" s="228">
        <f>K36/M36</f>
        <v>3973.9762958936572</v>
      </c>
    </row>
    <row r="37" spans="1:14">
      <c r="A37" s="113" t="s">
        <v>961</v>
      </c>
      <c r="B37" s="804" t="str">
        <f>VLOOKUP(A37,EQUIPOS!A7:D154,3,FALSE)</f>
        <v>Motoniveladora, potencia 140 HP, ancho de cuchilla 3,66 m, peso 11 ton.</v>
      </c>
      <c r="C37" s="805"/>
      <c r="D37" s="805"/>
      <c r="E37" s="805"/>
      <c r="F37" s="805"/>
      <c r="G37" s="805"/>
      <c r="H37" s="806"/>
      <c r="I37" s="223"/>
      <c r="J37" s="224"/>
      <c r="K37" s="225">
        <f>VLOOKUP(A37,EQUIPOS!A7:D164,4,FALSE)</f>
        <v>180311.58774415529</v>
      </c>
      <c r="L37" s="226"/>
      <c r="M37" s="227">
        <v>30</v>
      </c>
      <c r="N37" s="228">
        <f>K37/M37</f>
        <v>6010.3862581385092</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30</v>
      </c>
      <c r="N38" s="228">
        <f>K38/M38</f>
        <v>4769.9276209039217</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9.6611347339336664</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14763.951309670021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1498</v>
      </c>
      <c r="B48" s="43" t="str">
        <f>VLOOKUP(A48,MATERIALES!A4:D373,3,FALSE)</f>
        <v>Material de base (gradación 1)</v>
      </c>
      <c r="C48" s="237"/>
      <c r="D48" s="237"/>
      <c r="E48" s="237"/>
      <c r="F48" s="237"/>
      <c r="G48" s="237"/>
      <c r="H48" s="237"/>
      <c r="I48" s="224"/>
      <c r="J48" s="201" t="str">
        <f>VLOOKUP(A48,MATERIALES!A4:D373,2,FALSE)</f>
        <v>m3</v>
      </c>
      <c r="K48" s="238">
        <v>1.25</v>
      </c>
      <c r="L48" s="223"/>
      <c r="M48" s="353">
        <f>VLOOKUP(A48,MATERIALES!A4:D395,4,FALSE)</f>
        <v>74816.273075897552</v>
      </c>
      <c r="N48" s="228">
        <f>K48*M48</f>
        <v>93520.341344871937</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93520.341344871937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1861</v>
      </c>
      <c r="B59" s="46" t="str">
        <f>VLOOKUP(A59,TRANSPORTE!A5:D104,3,FALSE)</f>
        <v>Transporte de Material de Base</v>
      </c>
      <c r="C59" s="273"/>
      <c r="D59" s="273"/>
      <c r="E59" s="273"/>
      <c r="F59" s="273"/>
      <c r="G59" s="273"/>
      <c r="H59" s="267" t="s">
        <v>1038</v>
      </c>
      <c r="I59" s="235">
        <v>1.25</v>
      </c>
      <c r="J59" s="242">
        <v>1</v>
      </c>
      <c r="K59" s="235">
        <f>I59*J59</f>
        <v>1.25</v>
      </c>
      <c r="L59" s="842">
        <f>VLOOKUP(A59,TRANSPORTE!A5:D117,4,FALSE)</f>
        <v>1260.0181096149788</v>
      </c>
      <c r="M59" s="843"/>
      <c r="N59" s="243">
        <f>K59*L59</f>
        <v>1575.0226370187236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1575.0226370187236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240</v>
      </c>
      <c r="N70" s="346">
        <f>K70/M70</f>
        <v>444.52601506003327</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240</v>
      </c>
      <c r="N71" s="346">
        <f>K71/M71</f>
        <v>521.5874583333333</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755" t="s">
        <v>2072</v>
      </c>
      <c r="C76" s="756"/>
      <c r="D76" s="756"/>
      <c r="E76" s="756"/>
      <c r="F76" s="756"/>
      <c r="G76" s="756"/>
      <c r="H76" s="756"/>
      <c r="I76" s="798"/>
      <c r="J76" s="798"/>
      <c r="K76" s="798"/>
      <c r="L76" s="798"/>
      <c r="M76" s="799"/>
      <c r="N76" s="402">
        <f>SUM(N70:N75)</f>
        <v>966.11347339336658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110825.42876495406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22165.085752990813</v>
      </c>
      <c r="M83" s="791"/>
      <c r="N83" s="51"/>
    </row>
    <row r="84" spans="1:14">
      <c r="B84" s="89" t="s">
        <v>2090</v>
      </c>
      <c r="C84" s="90"/>
      <c r="D84" s="90"/>
      <c r="E84" s="90"/>
      <c r="F84" s="90"/>
      <c r="G84" s="90"/>
      <c r="H84" s="90"/>
      <c r="I84" s="87"/>
      <c r="J84" s="88"/>
      <c r="K84" s="260">
        <v>0.05</v>
      </c>
      <c r="L84" s="790">
        <f>N78*K84</f>
        <v>5541.2714382477034</v>
      </c>
      <c r="M84" s="791"/>
      <c r="N84" s="51"/>
    </row>
    <row r="85" spans="1:14" ht="15.75" thickBot="1">
      <c r="B85" s="91" t="s">
        <v>2091</v>
      </c>
      <c r="C85" s="92"/>
      <c r="D85" s="92"/>
      <c r="E85" s="92"/>
      <c r="F85" s="92"/>
      <c r="G85" s="92"/>
      <c r="H85" s="92"/>
      <c r="I85" s="93"/>
      <c r="J85" s="94"/>
      <c r="K85" s="261">
        <v>0.05</v>
      </c>
      <c r="L85" s="792">
        <f>N78*K85</f>
        <v>5541.2714382477034</v>
      </c>
      <c r="M85" s="793"/>
      <c r="N85" s="51"/>
    </row>
    <row r="86" spans="1:14" ht="15.75" thickBot="1">
      <c r="B86" s="755" t="s">
        <v>2072</v>
      </c>
      <c r="C86" s="756"/>
      <c r="D86" s="756"/>
      <c r="E86" s="756"/>
      <c r="F86" s="756"/>
      <c r="G86" s="756"/>
      <c r="H86" s="756"/>
      <c r="I86" s="756"/>
      <c r="J86" s="756"/>
      <c r="K86" s="756"/>
      <c r="L86" s="756"/>
      <c r="M86" s="757"/>
      <c r="N86" s="52">
        <f>L83+L84+L85</f>
        <v>33247.628629486222</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144073.05739444029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174</v>
      </c>
      <c r="C31" s="81" t="s">
        <v>175</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823</v>
      </c>
      <c r="B36" s="804" t="str">
        <f>VLOOKUP(A36,EQUIPOS!A6:D154,3,FALSE)</f>
        <v>Carrotanque Irrigador de asfalto, 1000 GALONES DE CAPACIDAD</v>
      </c>
      <c r="C36" s="805"/>
      <c r="D36" s="805"/>
      <c r="E36" s="805"/>
      <c r="F36" s="805"/>
      <c r="G36" s="805"/>
      <c r="H36" s="806"/>
      <c r="I36" s="223"/>
      <c r="J36" s="224"/>
      <c r="K36" s="225">
        <f>VLOOKUP(A36,EQUIPOS!A6:D163,4,FALSE)</f>
        <v>119219.28887680972</v>
      </c>
      <c r="L36" s="226"/>
      <c r="M36" s="227">
        <v>30</v>
      </c>
      <c r="N36" s="228">
        <f>K36/M36</f>
        <v>3973.9762958936572</v>
      </c>
    </row>
    <row r="37" spans="1:14">
      <c r="A37" s="113" t="s">
        <v>961</v>
      </c>
      <c r="B37" s="804" t="str">
        <f>VLOOKUP(A37,EQUIPOS!A7:D154,3,FALSE)</f>
        <v>Motoniveladora, potencia 140 HP, ancho de cuchilla 3,66 m, peso 11 ton.</v>
      </c>
      <c r="C37" s="805"/>
      <c r="D37" s="805"/>
      <c r="E37" s="805"/>
      <c r="F37" s="805"/>
      <c r="G37" s="805"/>
      <c r="H37" s="806"/>
      <c r="I37" s="223"/>
      <c r="J37" s="224"/>
      <c r="K37" s="225">
        <f>VLOOKUP(A37,EQUIPOS!A7:D164,4,FALSE)</f>
        <v>180311.58774415529</v>
      </c>
      <c r="L37" s="226"/>
      <c r="M37" s="227">
        <v>30</v>
      </c>
      <c r="N37" s="228">
        <f>K37/M37</f>
        <v>6010.3862581385092</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30</v>
      </c>
      <c r="N38" s="228">
        <f>K38/M38</f>
        <v>4769.9276209039217</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9.6611347339336664</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14763.951309670021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1502</v>
      </c>
      <c r="B48" s="43" t="str">
        <f>VLOOKUP(A48,MATERIALES!A4:D373,3,FALSE)</f>
        <v>Material de base (gradación 3)</v>
      </c>
      <c r="C48" s="237"/>
      <c r="D48" s="237"/>
      <c r="E48" s="237"/>
      <c r="F48" s="237"/>
      <c r="G48" s="237"/>
      <c r="H48" s="237"/>
      <c r="I48" s="224"/>
      <c r="J48" s="201" t="str">
        <f>VLOOKUP(A48,MATERIALES!A4:D373,2,FALSE)</f>
        <v>m3</v>
      </c>
      <c r="K48" s="238">
        <v>1.25</v>
      </c>
      <c r="L48" s="223"/>
      <c r="M48" s="353">
        <f>VLOOKUP(A48,MATERIALES!A4:D395,4,FALSE)</f>
        <v>71677.179680152869</v>
      </c>
      <c r="N48" s="228">
        <f>K48*M48</f>
        <v>89596.474600191083</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89596.474600191083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1861</v>
      </c>
      <c r="B59" s="46" t="str">
        <f>VLOOKUP(A59,TRANSPORTE!A5:D104,3,FALSE)</f>
        <v>Transporte de Material de Base</v>
      </c>
      <c r="C59" s="273"/>
      <c r="D59" s="273"/>
      <c r="E59" s="273"/>
      <c r="F59" s="273"/>
      <c r="G59" s="273"/>
      <c r="H59" s="267" t="s">
        <v>1038</v>
      </c>
      <c r="I59" s="235">
        <v>1.25</v>
      </c>
      <c r="J59" s="242">
        <v>1</v>
      </c>
      <c r="K59" s="235">
        <f>I59*J59</f>
        <v>1.25</v>
      </c>
      <c r="L59" s="842">
        <f>VLOOKUP(A59,TRANSPORTE!A5:D117,4,FALSE)</f>
        <v>1260.0181096149788</v>
      </c>
      <c r="M59" s="843"/>
      <c r="N59" s="243">
        <f>K59*L59</f>
        <v>1575.0226370187236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1575.0226370187236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240</v>
      </c>
      <c r="N70" s="346">
        <f>K70/M70</f>
        <v>444.52601506003327</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240</v>
      </c>
      <c r="N71" s="346">
        <f>K71/M71</f>
        <v>521.5874583333333</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966.11347339336658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106901.56202027321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21380.312404054643</v>
      </c>
      <c r="M83" s="791"/>
      <c r="N83" s="51"/>
    </row>
    <row r="84" spans="1:14">
      <c r="B84" s="89" t="s">
        <v>2090</v>
      </c>
      <c r="C84" s="90"/>
      <c r="D84" s="90"/>
      <c r="E84" s="90"/>
      <c r="F84" s="90"/>
      <c r="G84" s="90"/>
      <c r="H84" s="90"/>
      <c r="I84" s="87"/>
      <c r="J84" s="88"/>
      <c r="K84" s="260">
        <v>0.05</v>
      </c>
      <c r="L84" s="790">
        <f>N78*K84</f>
        <v>5345.0781010136607</v>
      </c>
      <c r="M84" s="791"/>
      <c r="N84" s="51"/>
    </row>
    <row r="85" spans="1:14" ht="15.75" thickBot="1">
      <c r="B85" s="91" t="s">
        <v>2091</v>
      </c>
      <c r="C85" s="92"/>
      <c r="D85" s="92"/>
      <c r="E85" s="92"/>
      <c r="F85" s="92"/>
      <c r="G85" s="92"/>
      <c r="H85" s="92"/>
      <c r="I85" s="93"/>
      <c r="J85" s="94"/>
      <c r="K85" s="261">
        <v>0.05</v>
      </c>
      <c r="L85" s="792">
        <f>N78*K85</f>
        <v>5345.0781010136607</v>
      </c>
      <c r="M85" s="793"/>
      <c r="N85" s="51"/>
    </row>
    <row r="86" spans="1:14" ht="15.75" thickBot="1">
      <c r="B86" s="755" t="s">
        <v>2072</v>
      </c>
      <c r="C86" s="756"/>
      <c r="D86" s="756"/>
      <c r="E86" s="756"/>
      <c r="F86" s="756"/>
      <c r="G86" s="756"/>
      <c r="H86" s="756"/>
      <c r="I86" s="756"/>
      <c r="J86" s="756"/>
      <c r="K86" s="756"/>
      <c r="L86" s="756"/>
      <c r="M86" s="757"/>
      <c r="N86" s="52">
        <f>L83+L84+L85</f>
        <v>32070.468606081962</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138972.03062635518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176</v>
      </c>
      <c r="C31" s="81" t="s">
        <v>177</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823</v>
      </c>
      <c r="B36" s="804" t="str">
        <f>VLOOKUP(A36,EQUIPOS!A6:D154,3,FALSE)</f>
        <v>Carrotanque Irrigador de asfalto, 1000 GALONES DE CAPACIDAD</v>
      </c>
      <c r="C36" s="805"/>
      <c r="D36" s="805"/>
      <c r="E36" s="805"/>
      <c r="F36" s="805"/>
      <c r="G36" s="805"/>
      <c r="H36" s="806"/>
      <c r="I36" s="223"/>
      <c r="J36" s="224"/>
      <c r="K36" s="225">
        <f>VLOOKUP(A36,EQUIPOS!A6:D163,4,FALSE)</f>
        <v>119219.28887680972</v>
      </c>
      <c r="L36" s="226"/>
      <c r="M36" s="227">
        <v>30</v>
      </c>
      <c r="N36" s="228">
        <f>K36/M36</f>
        <v>3973.9762958936572</v>
      </c>
    </row>
    <row r="37" spans="1:14">
      <c r="A37" s="113" t="s">
        <v>961</v>
      </c>
      <c r="B37" s="804" t="str">
        <f>VLOOKUP(A37,EQUIPOS!A7:D154,3,FALSE)</f>
        <v>Motoniveladora, potencia 140 HP, ancho de cuchilla 3,66 m, peso 11 ton.</v>
      </c>
      <c r="C37" s="805"/>
      <c r="D37" s="805"/>
      <c r="E37" s="805"/>
      <c r="F37" s="805"/>
      <c r="G37" s="805"/>
      <c r="H37" s="806"/>
      <c r="I37" s="223"/>
      <c r="J37" s="224"/>
      <c r="K37" s="225">
        <f>VLOOKUP(A37,EQUIPOS!A7:D164,4,FALSE)</f>
        <v>180311.58774415529</v>
      </c>
      <c r="L37" s="226"/>
      <c r="M37" s="227">
        <v>30</v>
      </c>
      <c r="N37" s="228">
        <f>K37/M37</f>
        <v>6010.3862581385092</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30</v>
      </c>
      <c r="N38" s="228">
        <f>K38/M38</f>
        <v>4769.9276209039217</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9.6611347339336664</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14763.951309670021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1502</v>
      </c>
      <c r="B48" s="43" t="str">
        <f>VLOOKUP(A48,MATERIALES!A4:D373,3,FALSE)</f>
        <v>Material de base (gradación 3)</v>
      </c>
      <c r="C48" s="237"/>
      <c r="D48" s="237"/>
      <c r="E48" s="237"/>
      <c r="F48" s="237"/>
      <c r="G48" s="237"/>
      <c r="H48" s="237"/>
      <c r="I48" s="224"/>
      <c r="J48" s="201" t="str">
        <f>VLOOKUP(A48,MATERIALES!A4:D373,2,FALSE)</f>
        <v>m3</v>
      </c>
      <c r="K48" s="238">
        <v>1.25</v>
      </c>
      <c r="L48" s="223"/>
      <c r="M48" s="353">
        <f>VLOOKUP(A48,MATERIALES!A4:D395,4,FALSE)</f>
        <v>71677.179680152869</v>
      </c>
      <c r="N48" s="228">
        <f>K48*M48</f>
        <v>89596.474600191083</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89596.474600191083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1861</v>
      </c>
      <c r="B59" s="46" t="str">
        <f>VLOOKUP(A59,TRANSPORTE!A5:D104,3,FALSE)</f>
        <v>Transporte de Material de Base</v>
      </c>
      <c r="C59" s="273"/>
      <c r="D59" s="273"/>
      <c r="E59" s="273"/>
      <c r="F59" s="273"/>
      <c r="G59" s="273"/>
      <c r="H59" s="267" t="s">
        <v>1038</v>
      </c>
      <c r="I59" s="235">
        <v>1.25</v>
      </c>
      <c r="J59" s="242">
        <v>1</v>
      </c>
      <c r="K59" s="235">
        <f>I59*J59</f>
        <v>1.25</v>
      </c>
      <c r="L59" s="842">
        <f>VLOOKUP(A59,TRANSPORTE!A5:D117,4,FALSE)</f>
        <v>1260.0181096149788</v>
      </c>
      <c r="M59" s="843"/>
      <c r="N59" s="243">
        <f>K59*L59</f>
        <v>1575.0226370187236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1575.0226370187236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240</v>
      </c>
      <c r="N70" s="346">
        <f>K70/M70</f>
        <v>444.52601506003327</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240</v>
      </c>
      <c r="N71" s="346">
        <f>K71/M71</f>
        <v>521.5874583333333</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966.11347339336658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106901.56202027321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21380.312404054643</v>
      </c>
      <c r="M83" s="791"/>
      <c r="N83" s="51"/>
    </row>
    <row r="84" spans="1:14">
      <c r="B84" s="89" t="s">
        <v>2090</v>
      </c>
      <c r="C84" s="90"/>
      <c r="D84" s="90"/>
      <c r="E84" s="90"/>
      <c r="F84" s="90"/>
      <c r="G84" s="90"/>
      <c r="H84" s="90"/>
      <c r="I84" s="87"/>
      <c r="J84" s="88"/>
      <c r="K84" s="260">
        <v>0.05</v>
      </c>
      <c r="L84" s="790">
        <f>N78*K84</f>
        <v>5345.0781010136607</v>
      </c>
      <c r="M84" s="791"/>
      <c r="N84" s="51"/>
    </row>
    <row r="85" spans="1:14" ht="15.75" thickBot="1">
      <c r="B85" s="91" t="s">
        <v>2091</v>
      </c>
      <c r="C85" s="92"/>
      <c r="D85" s="92"/>
      <c r="E85" s="92"/>
      <c r="F85" s="92"/>
      <c r="G85" s="92"/>
      <c r="H85" s="92"/>
      <c r="I85" s="93"/>
      <c r="J85" s="94"/>
      <c r="K85" s="261">
        <v>0.05</v>
      </c>
      <c r="L85" s="792">
        <f>N78*K85</f>
        <v>5345.0781010136607</v>
      </c>
      <c r="M85" s="793"/>
      <c r="N85" s="51"/>
    </row>
    <row r="86" spans="1:14" ht="15.75" thickBot="1">
      <c r="B86" s="755" t="s">
        <v>2072</v>
      </c>
      <c r="C86" s="756"/>
      <c r="D86" s="756"/>
      <c r="E86" s="756"/>
      <c r="F86" s="756"/>
      <c r="G86" s="756"/>
      <c r="H86" s="756"/>
      <c r="I86" s="756"/>
      <c r="J86" s="756"/>
      <c r="K86" s="756"/>
      <c r="L86" s="756"/>
      <c r="M86" s="757"/>
      <c r="N86" s="52">
        <f>L83+L84+L85</f>
        <v>32070.468606081962</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138972.03062635518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178</v>
      </c>
      <c r="C31" s="81" t="s">
        <v>179</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45</v>
      </c>
      <c r="N36" s="228">
        <f>K36/M36</f>
        <v>1855.8710148871617</v>
      </c>
    </row>
    <row r="37" spans="1:14">
      <c r="A37" s="113" t="s">
        <v>961</v>
      </c>
      <c r="B37" s="804" t="str">
        <f>VLOOKUP(A37,EQUIPOS!A7:D154,3,FALSE)</f>
        <v>Motoniveladora, potencia 140 HP, ancho de cuchilla 3,66 m, peso 11 ton.</v>
      </c>
      <c r="C37" s="805"/>
      <c r="D37" s="805"/>
      <c r="E37" s="805"/>
      <c r="F37" s="805"/>
      <c r="G37" s="805"/>
      <c r="H37" s="806"/>
      <c r="I37" s="223"/>
      <c r="J37" s="224"/>
      <c r="K37" s="225">
        <f>VLOOKUP(A37,EQUIPOS!A7:D164,4,FALSE)</f>
        <v>180311.58774415529</v>
      </c>
      <c r="L37" s="226"/>
      <c r="M37" s="227">
        <v>45</v>
      </c>
      <c r="N37" s="228">
        <f>K37/M37</f>
        <v>4006.9241720923396</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45</v>
      </c>
      <c r="N38" s="228">
        <f>K38/M38</f>
        <v>3179.951747269281</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6.4407564892891109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9049.187690738072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1498</v>
      </c>
      <c r="B48" s="43" t="str">
        <f>VLOOKUP(A48,MATERIALES!A4:D373,3,FALSE)</f>
        <v>Material de base (gradación 1)</v>
      </c>
      <c r="C48" s="237"/>
      <c r="D48" s="237"/>
      <c r="E48" s="237"/>
      <c r="F48" s="237"/>
      <c r="G48" s="237"/>
      <c r="H48" s="237"/>
      <c r="I48" s="224"/>
      <c r="J48" s="201" t="str">
        <f>VLOOKUP(A48,MATERIALES!A4:D373,2,FALSE)</f>
        <v>m3</v>
      </c>
      <c r="K48" s="238">
        <v>1.3</v>
      </c>
      <c r="L48" s="223"/>
      <c r="M48" s="353">
        <f>VLOOKUP(A48,MATERIALES!A4:D395,4,FALSE)</f>
        <v>74816.273075897552</v>
      </c>
      <c r="N48" s="228">
        <f>K48*M48</f>
        <v>97261.154998666825</v>
      </c>
    </row>
    <row r="49" spans="1:14">
      <c r="A49" t="s">
        <v>1244</v>
      </c>
      <c r="B49" s="43" t="str">
        <f>VLOOKUP(A49,MATERIALES!A5:D373,3,FALSE)</f>
        <v>Cemento gris</v>
      </c>
      <c r="C49" s="237"/>
      <c r="D49" s="237"/>
      <c r="E49" s="237"/>
      <c r="F49" s="237"/>
      <c r="G49" s="237"/>
      <c r="H49" s="237"/>
      <c r="I49" s="224"/>
      <c r="J49" s="201" t="str">
        <f>VLOOKUP(A49,MATERIALES!A5:D373,2,FALSE)</f>
        <v>kg</v>
      </c>
      <c r="K49" s="238">
        <v>90</v>
      </c>
      <c r="L49" s="223"/>
      <c r="M49" s="353">
        <f>VLOOKUP(A49,MATERIALES!A5:D396,4,FALSE)</f>
        <v>453.66231310853402</v>
      </c>
      <c r="N49" s="228">
        <f>K49*M49</f>
        <v>40829.60817976806</v>
      </c>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138090.76317843489</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1861</v>
      </c>
      <c r="B59" s="46" t="str">
        <f>VLOOKUP(A59,TRANSPORTE!A5:D104,3,FALSE)</f>
        <v>Transporte de Material de 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360</v>
      </c>
      <c r="N70" s="346">
        <f>K70/M70</f>
        <v>296.35067670668883</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360</v>
      </c>
      <c r="N71" s="346">
        <f>K71/M71</f>
        <v>347.72497222222222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149422.05006060132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29884.410012120265</v>
      </c>
      <c r="M83" s="791"/>
      <c r="N83" s="51"/>
    </row>
    <row r="84" spans="1:14">
      <c r="B84" s="89" t="s">
        <v>2090</v>
      </c>
      <c r="C84" s="90"/>
      <c r="D84" s="90"/>
      <c r="E84" s="90"/>
      <c r="F84" s="90"/>
      <c r="G84" s="90"/>
      <c r="H84" s="90"/>
      <c r="I84" s="87"/>
      <c r="J84" s="88"/>
      <c r="K84" s="260">
        <v>0.05</v>
      </c>
      <c r="L84" s="790">
        <f>N78*K84</f>
        <v>7471.1025030300661</v>
      </c>
      <c r="M84" s="791"/>
      <c r="N84" s="51"/>
    </row>
    <row r="85" spans="1:14" ht="15.75" thickBot="1">
      <c r="B85" s="91" t="s">
        <v>2091</v>
      </c>
      <c r="C85" s="92"/>
      <c r="D85" s="92"/>
      <c r="E85" s="92"/>
      <c r="F85" s="92"/>
      <c r="G85" s="92"/>
      <c r="H85" s="92"/>
      <c r="I85" s="93"/>
      <c r="J85" s="94"/>
      <c r="K85" s="261">
        <v>0.05</v>
      </c>
      <c r="L85" s="792">
        <f>N78*K85</f>
        <v>7471.1025030300661</v>
      </c>
      <c r="M85" s="793"/>
      <c r="N85" s="51"/>
    </row>
    <row r="86" spans="1:14" ht="15.75" thickBot="1">
      <c r="B86" s="755" t="s">
        <v>2072</v>
      </c>
      <c r="C86" s="756"/>
      <c r="D86" s="756"/>
      <c r="E86" s="756"/>
      <c r="F86" s="756"/>
      <c r="G86" s="756"/>
      <c r="H86" s="756"/>
      <c r="I86" s="756"/>
      <c r="J86" s="756"/>
      <c r="K86" s="756"/>
      <c r="L86" s="756"/>
      <c r="M86" s="757"/>
      <c r="N86" s="52">
        <f>L83+L84+L85</f>
        <v>44826.615018180397</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194248.66507878172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180</v>
      </c>
      <c r="C31" s="81" t="s">
        <v>181</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45</v>
      </c>
      <c r="N36" s="228">
        <f>K36/M36</f>
        <v>1855.8710148871617</v>
      </c>
    </row>
    <row r="37" spans="1:14">
      <c r="A37" s="113" t="s">
        <v>961</v>
      </c>
      <c r="B37" s="804" t="str">
        <f>VLOOKUP(A37,EQUIPOS!A7:D154,3,FALSE)</f>
        <v>Motoniveladora, potencia 140 HP, ancho de cuchilla 3,66 m, peso 11 ton.</v>
      </c>
      <c r="C37" s="805"/>
      <c r="D37" s="805"/>
      <c r="E37" s="805"/>
      <c r="F37" s="805"/>
      <c r="G37" s="805"/>
      <c r="H37" s="806"/>
      <c r="I37" s="223"/>
      <c r="J37" s="224"/>
      <c r="K37" s="225">
        <f>VLOOKUP(A37,EQUIPOS!A7:D164,4,FALSE)</f>
        <v>180311.58774415529</v>
      </c>
      <c r="L37" s="226"/>
      <c r="M37" s="227">
        <v>45</v>
      </c>
      <c r="N37" s="228">
        <f>K37/M37</f>
        <v>4006.9241720923396</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45</v>
      </c>
      <c r="N38" s="228">
        <f>K38/M38</f>
        <v>3179.951747269281</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6.4407564892891109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9049.187690738072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1500</v>
      </c>
      <c r="B48" s="43" t="str">
        <f>VLOOKUP(A48,MATERIALES!A4:D373,3,FALSE)</f>
        <v>Material de base (gradación 2)</v>
      </c>
      <c r="C48" s="237"/>
      <c r="D48" s="237"/>
      <c r="E48" s="237"/>
      <c r="F48" s="237"/>
      <c r="G48" s="237"/>
      <c r="H48" s="237"/>
      <c r="I48" s="224"/>
      <c r="J48" s="201" t="str">
        <f>VLOOKUP(A48,MATERIALES!A4:D373,2,FALSE)</f>
        <v>m3</v>
      </c>
      <c r="K48" s="238">
        <v>1.3</v>
      </c>
      <c r="L48" s="223"/>
      <c r="M48" s="353">
        <f>VLOOKUP(A48,MATERIALES!A4:D395,4,FALSE)</f>
        <v>60390.224166481108</v>
      </c>
      <c r="N48" s="228">
        <f>K48*M48</f>
        <v>78507.291416425447</v>
      </c>
    </row>
    <row r="49" spans="1:14">
      <c r="A49" t="s">
        <v>1244</v>
      </c>
      <c r="B49" s="43" t="str">
        <f>VLOOKUP(A49,MATERIALES!A5:D373,3,FALSE)</f>
        <v>Cemento gris</v>
      </c>
      <c r="C49" s="237"/>
      <c r="D49" s="237"/>
      <c r="E49" s="237"/>
      <c r="F49" s="237"/>
      <c r="G49" s="237"/>
      <c r="H49" s="237"/>
      <c r="I49" s="224"/>
      <c r="J49" s="201" t="str">
        <f>VLOOKUP(A49,MATERIALES!A5:D373,2,FALSE)</f>
        <v>kg</v>
      </c>
      <c r="K49" s="238">
        <v>90</v>
      </c>
      <c r="L49" s="223"/>
      <c r="M49" s="353">
        <f>VLOOKUP(A49,MATERIALES!A5:D396,4,FALSE)</f>
        <v>453.66231310853402</v>
      </c>
      <c r="N49" s="228">
        <f>K49*M49</f>
        <v>40829.60817976806</v>
      </c>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119336.89959619351</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1861</v>
      </c>
      <c r="B59" s="46" t="str">
        <f>VLOOKUP(A59,TRANSPORTE!A5:D104,3,FALSE)</f>
        <v>Transporte de Material de 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360</v>
      </c>
      <c r="N70" s="346">
        <f>K70/M70</f>
        <v>296.35067670668883</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360</v>
      </c>
      <c r="N71" s="346">
        <f>K71/M71</f>
        <v>347.72497222222222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130668.18647835996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26133.637295671993</v>
      </c>
      <c r="M83" s="791"/>
      <c r="N83" s="51"/>
    </row>
    <row r="84" spans="1:14">
      <c r="B84" s="89" t="s">
        <v>2090</v>
      </c>
      <c r="C84" s="90"/>
      <c r="D84" s="90"/>
      <c r="E84" s="90"/>
      <c r="F84" s="90"/>
      <c r="G84" s="90"/>
      <c r="H84" s="90"/>
      <c r="I84" s="87"/>
      <c r="J84" s="88"/>
      <c r="K84" s="260">
        <v>0.05</v>
      </c>
      <c r="L84" s="790">
        <f>N78*K84</f>
        <v>6533.4093239179983</v>
      </c>
      <c r="M84" s="791"/>
      <c r="N84" s="51"/>
    </row>
    <row r="85" spans="1:14" ht="15.75" thickBot="1">
      <c r="B85" s="91" t="s">
        <v>2091</v>
      </c>
      <c r="C85" s="92"/>
      <c r="D85" s="92"/>
      <c r="E85" s="92"/>
      <c r="F85" s="92"/>
      <c r="G85" s="92"/>
      <c r="H85" s="92"/>
      <c r="I85" s="93"/>
      <c r="J85" s="94"/>
      <c r="K85" s="261">
        <v>0.05</v>
      </c>
      <c r="L85" s="792">
        <f>N78*K85</f>
        <v>6533.4093239179983</v>
      </c>
      <c r="M85" s="793"/>
      <c r="N85" s="51"/>
    </row>
    <row r="86" spans="1:14" ht="15.75" thickBot="1">
      <c r="B86" s="755" t="s">
        <v>2072</v>
      </c>
      <c r="C86" s="756"/>
      <c r="D86" s="756"/>
      <c r="E86" s="756"/>
      <c r="F86" s="756"/>
      <c r="G86" s="756"/>
      <c r="H86" s="756"/>
      <c r="I86" s="756"/>
      <c r="J86" s="756"/>
      <c r="K86" s="756"/>
      <c r="L86" s="756"/>
      <c r="M86" s="757"/>
      <c r="N86" s="52">
        <f>L83+L84+L85</f>
        <v>39200.455943507994</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169868.64242186796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182</v>
      </c>
      <c r="C31" s="81" t="s">
        <v>183</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45</v>
      </c>
      <c r="N36" s="228">
        <f>K36/M36</f>
        <v>1855.8710148871617</v>
      </c>
    </row>
    <row r="37" spans="1:14">
      <c r="A37" s="113" t="s">
        <v>961</v>
      </c>
      <c r="B37" s="804" t="str">
        <f>VLOOKUP(A37,EQUIPOS!A7:D154,3,FALSE)</f>
        <v>Motoniveladora, potencia 140 HP, ancho de cuchilla 3,66 m, peso 11 ton.</v>
      </c>
      <c r="C37" s="805"/>
      <c r="D37" s="805"/>
      <c r="E37" s="805"/>
      <c r="F37" s="805"/>
      <c r="G37" s="805"/>
      <c r="H37" s="806"/>
      <c r="I37" s="223"/>
      <c r="J37" s="224"/>
      <c r="K37" s="225">
        <f>VLOOKUP(A37,EQUIPOS!A7:D164,4,FALSE)</f>
        <v>180311.58774415529</v>
      </c>
      <c r="L37" s="226"/>
      <c r="M37" s="227">
        <v>45</v>
      </c>
      <c r="N37" s="228">
        <f>K37/M37</f>
        <v>4006.9241720923396</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45</v>
      </c>
      <c r="N38" s="228">
        <f>K38/M38</f>
        <v>3179.951747269281</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6.4407564892891109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9049.187690738072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1498</v>
      </c>
      <c r="B48" s="43" t="str">
        <f>VLOOKUP(A48,MATERIALES!A4:D373,3,FALSE)</f>
        <v>Material de base (gradación 1)</v>
      </c>
      <c r="C48" s="237"/>
      <c r="D48" s="237"/>
      <c r="E48" s="237"/>
      <c r="F48" s="237"/>
      <c r="G48" s="237"/>
      <c r="H48" s="237"/>
      <c r="I48" s="224"/>
      <c r="J48" s="201" t="str">
        <f>VLOOKUP(A48,MATERIALES!A4:D373,2,FALSE)</f>
        <v>m3</v>
      </c>
      <c r="K48" s="238">
        <v>1.3</v>
      </c>
      <c r="L48" s="223"/>
      <c r="M48" s="353">
        <f>VLOOKUP(A48,MATERIALES!A4:D395,4,FALSE)</f>
        <v>74816.273075897552</v>
      </c>
      <c r="N48" s="228">
        <f>K48*M48</f>
        <v>97261.154998666825</v>
      </c>
    </row>
    <row r="49" spans="1:14">
      <c r="A49" t="s">
        <v>1244</v>
      </c>
      <c r="B49" s="43" t="str">
        <f>VLOOKUP(A49,MATERIALES!A5:D373,3,FALSE)</f>
        <v>Cemento gris</v>
      </c>
      <c r="C49" s="237"/>
      <c r="D49" s="237"/>
      <c r="E49" s="237"/>
      <c r="F49" s="237"/>
      <c r="G49" s="237"/>
      <c r="H49" s="237"/>
      <c r="I49" s="224"/>
      <c r="J49" s="201" t="str">
        <f>VLOOKUP(A49,MATERIALES!A5:D373,2,FALSE)</f>
        <v>kg</v>
      </c>
      <c r="K49" s="238">
        <v>90</v>
      </c>
      <c r="L49" s="223"/>
      <c r="M49" s="353">
        <f>VLOOKUP(A49,MATERIALES!A5:D396,4,FALSE)</f>
        <v>453.66231310853402</v>
      </c>
      <c r="N49" s="228">
        <f>K49*M49</f>
        <v>40829.60817976806</v>
      </c>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138090.76317843489</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1861</v>
      </c>
      <c r="B59" s="46" t="str">
        <f>VLOOKUP(A59,TRANSPORTE!A5:D104,3,FALSE)</f>
        <v>Transporte de Material de 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360</v>
      </c>
      <c r="N70" s="346">
        <f>K70/M70</f>
        <v>296.35067670668883</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360</v>
      </c>
      <c r="N71" s="346">
        <f>K71/M71</f>
        <v>347.72497222222222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149422.05006060132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29884.410012120265</v>
      </c>
      <c r="M83" s="791"/>
      <c r="N83" s="51"/>
    </row>
    <row r="84" spans="1:14">
      <c r="B84" s="89" t="s">
        <v>2090</v>
      </c>
      <c r="C84" s="90"/>
      <c r="D84" s="90"/>
      <c r="E84" s="90"/>
      <c r="F84" s="90"/>
      <c r="G84" s="90"/>
      <c r="H84" s="90"/>
      <c r="I84" s="87"/>
      <c r="J84" s="88"/>
      <c r="K84" s="260">
        <v>0.05</v>
      </c>
      <c r="L84" s="790">
        <f>N78*K84</f>
        <v>7471.1025030300661</v>
      </c>
      <c r="M84" s="791"/>
      <c r="N84" s="51"/>
    </row>
    <row r="85" spans="1:14" ht="15.75" thickBot="1">
      <c r="B85" s="91" t="s">
        <v>2091</v>
      </c>
      <c r="C85" s="92"/>
      <c r="D85" s="92"/>
      <c r="E85" s="92"/>
      <c r="F85" s="92"/>
      <c r="G85" s="92"/>
      <c r="H85" s="92"/>
      <c r="I85" s="93"/>
      <c r="J85" s="94"/>
      <c r="K85" s="261">
        <v>0.05</v>
      </c>
      <c r="L85" s="792">
        <f>N78*K85</f>
        <v>7471.1025030300661</v>
      </c>
      <c r="M85" s="793"/>
      <c r="N85" s="51"/>
    </row>
    <row r="86" spans="1:14" ht="15.75" thickBot="1">
      <c r="B86" s="755" t="s">
        <v>2072</v>
      </c>
      <c r="C86" s="756"/>
      <c r="D86" s="756"/>
      <c r="E86" s="756"/>
      <c r="F86" s="756"/>
      <c r="G86" s="756"/>
      <c r="H86" s="756"/>
      <c r="I86" s="756"/>
      <c r="J86" s="756"/>
      <c r="K86" s="756"/>
      <c r="L86" s="756"/>
      <c r="M86" s="757"/>
      <c r="N86" s="52">
        <f>L83+L84+L85</f>
        <v>44826.615018180397</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194248.66507878172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184</v>
      </c>
      <c r="C31" s="81" t="s">
        <v>185</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45</v>
      </c>
      <c r="N36" s="228">
        <f>K36/M36</f>
        <v>1855.8710148871617</v>
      </c>
    </row>
    <row r="37" spans="1:14">
      <c r="A37" s="113" t="s">
        <v>961</v>
      </c>
      <c r="B37" s="804" t="str">
        <f>VLOOKUP(A37,EQUIPOS!A7:D154,3,FALSE)</f>
        <v>Motoniveladora, potencia 140 HP, ancho de cuchilla 3,66 m, peso 11 ton.</v>
      </c>
      <c r="C37" s="805"/>
      <c r="D37" s="805"/>
      <c r="E37" s="805"/>
      <c r="F37" s="805"/>
      <c r="G37" s="805"/>
      <c r="H37" s="806"/>
      <c r="I37" s="223"/>
      <c r="J37" s="224"/>
      <c r="K37" s="225">
        <f>VLOOKUP(A37,EQUIPOS!A7:D164,4,FALSE)</f>
        <v>180311.58774415529</v>
      </c>
      <c r="L37" s="226"/>
      <c r="M37" s="227">
        <v>45</v>
      </c>
      <c r="N37" s="228">
        <f>K37/M37</f>
        <v>4006.9241720923396</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45</v>
      </c>
      <c r="N38" s="228">
        <f>K38/M38</f>
        <v>3179.951747269281</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6.4407564892891109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9049.187690738072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1500</v>
      </c>
      <c r="B48" s="43" t="str">
        <f>VLOOKUP(A48,MATERIALES!A4:D373,3,FALSE)</f>
        <v>Material de base (gradación 2)</v>
      </c>
      <c r="C48" s="237"/>
      <c r="D48" s="237"/>
      <c r="E48" s="237"/>
      <c r="F48" s="237"/>
      <c r="G48" s="237"/>
      <c r="H48" s="237"/>
      <c r="I48" s="224"/>
      <c r="J48" s="201" t="str">
        <f>VLOOKUP(A48,MATERIALES!A4:D373,2,FALSE)</f>
        <v>m3</v>
      </c>
      <c r="K48" s="238">
        <v>1.3</v>
      </c>
      <c r="L48" s="223"/>
      <c r="M48" s="353">
        <f>VLOOKUP(A48,MATERIALES!A4:D395,4,FALSE)</f>
        <v>60390.224166481108</v>
      </c>
      <c r="N48" s="228">
        <f>K48*M48</f>
        <v>78507.291416425447</v>
      </c>
    </row>
    <row r="49" spans="1:14">
      <c r="A49" t="s">
        <v>1244</v>
      </c>
      <c r="B49" s="43" t="str">
        <f>VLOOKUP(A49,MATERIALES!A5:D373,3,FALSE)</f>
        <v>Cemento gris</v>
      </c>
      <c r="C49" s="237"/>
      <c r="D49" s="237"/>
      <c r="E49" s="237"/>
      <c r="F49" s="237"/>
      <c r="G49" s="237"/>
      <c r="H49" s="237"/>
      <c r="I49" s="224"/>
      <c r="J49" s="201" t="str">
        <f>VLOOKUP(A49,MATERIALES!A5:D373,2,FALSE)</f>
        <v>kg</v>
      </c>
      <c r="K49" s="238">
        <v>90</v>
      </c>
      <c r="L49" s="223"/>
      <c r="M49" s="353">
        <f>VLOOKUP(A49,MATERIALES!A5:D396,4,FALSE)</f>
        <v>453.66231310853402</v>
      </c>
      <c r="N49" s="228">
        <f>K49*M49</f>
        <v>40829.60817976806</v>
      </c>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119336.89959619351</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1861</v>
      </c>
      <c r="B59" s="46" t="str">
        <f>VLOOKUP(A59,TRANSPORTE!A5:D104,3,FALSE)</f>
        <v>Transporte de Material de 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360</v>
      </c>
      <c r="N70" s="346">
        <f>K70/M70</f>
        <v>296.35067670668883</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360</v>
      </c>
      <c r="N71" s="346">
        <f>K71/M71</f>
        <v>347.72497222222222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130668.18647835996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26133.637295671993</v>
      </c>
      <c r="M83" s="791"/>
      <c r="N83" s="51"/>
    </row>
    <row r="84" spans="1:14">
      <c r="B84" s="89" t="s">
        <v>2090</v>
      </c>
      <c r="C84" s="90"/>
      <c r="D84" s="90"/>
      <c r="E84" s="90"/>
      <c r="F84" s="90"/>
      <c r="G84" s="90"/>
      <c r="H84" s="90"/>
      <c r="I84" s="87"/>
      <c r="J84" s="88"/>
      <c r="K84" s="260">
        <v>0.05</v>
      </c>
      <c r="L84" s="790">
        <f>N78*K84</f>
        <v>6533.4093239179983</v>
      </c>
      <c r="M84" s="791"/>
      <c r="N84" s="51"/>
    </row>
    <row r="85" spans="1:14" ht="15.75" thickBot="1">
      <c r="B85" s="91" t="s">
        <v>2091</v>
      </c>
      <c r="C85" s="92"/>
      <c r="D85" s="92"/>
      <c r="E85" s="92"/>
      <c r="F85" s="92"/>
      <c r="G85" s="92"/>
      <c r="H85" s="92"/>
      <c r="I85" s="93"/>
      <c r="J85" s="94"/>
      <c r="K85" s="261">
        <v>0.05</v>
      </c>
      <c r="L85" s="792">
        <f>N78*K85</f>
        <v>6533.4093239179983</v>
      </c>
      <c r="M85" s="793"/>
      <c r="N85" s="51"/>
    </row>
    <row r="86" spans="1:14" ht="15.75" thickBot="1">
      <c r="B86" s="755" t="s">
        <v>2072</v>
      </c>
      <c r="C86" s="756"/>
      <c r="D86" s="756"/>
      <c r="E86" s="756"/>
      <c r="F86" s="756"/>
      <c r="G86" s="756"/>
      <c r="H86" s="756"/>
      <c r="I86" s="756"/>
      <c r="J86" s="756"/>
      <c r="K86" s="756"/>
      <c r="L86" s="756"/>
      <c r="M86" s="757"/>
      <c r="N86" s="52">
        <f>L83+L84+L85</f>
        <v>39200.455943507994</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169868.64242186796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186</v>
      </c>
      <c r="C31" s="81" t="s">
        <v>187</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45</v>
      </c>
      <c r="N36" s="228">
        <f>K36/M36</f>
        <v>1855.8710148871617</v>
      </c>
    </row>
    <row r="37" spans="1:14">
      <c r="A37" s="113" t="s">
        <v>961</v>
      </c>
      <c r="B37" s="804" t="str">
        <f>VLOOKUP(A37,EQUIPOS!A7:D154,3,FALSE)</f>
        <v>Motoniveladora, potencia 140 HP, ancho de cuchilla 3,66 m, peso 11 ton.</v>
      </c>
      <c r="C37" s="805"/>
      <c r="D37" s="805"/>
      <c r="E37" s="805"/>
      <c r="F37" s="805"/>
      <c r="G37" s="805"/>
      <c r="H37" s="806"/>
      <c r="I37" s="223"/>
      <c r="J37" s="224"/>
      <c r="K37" s="225">
        <f>VLOOKUP(A37,EQUIPOS!A7:D164,4,FALSE)</f>
        <v>180311.58774415529</v>
      </c>
      <c r="L37" s="226"/>
      <c r="M37" s="227">
        <v>45</v>
      </c>
      <c r="N37" s="228">
        <f>K37/M37</f>
        <v>4006.9241720923396</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45</v>
      </c>
      <c r="N38" s="228">
        <f>K38/M38</f>
        <v>3179.951747269281</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6.4407564892891109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9049.187690738072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1498</v>
      </c>
      <c r="B48" s="43" t="str">
        <f>VLOOKUP(A48,MATERIALES!A4:D373,3,FALSE)</f>
        <v>Material de base (gradación 1)</v>
      </c>
      <c r="C48" s="237"/>
      <c r="D48" s="237"/>
      <c r="E48" s="237"/>
      <c r="F48" s="237"/>
      <c r="G48" s="237"/>
      <c r="H48" s="237"/>
      <c r="I48" s="224"/>
      <c r="J48" s="201" t="str">
        <f>VLOOKUP(A48,MATERIALES!A4:D373,2,FALSE)</f>
        <v>m3</v>
      </c>
      <c r="K48" s="238">
        <v>1.3</v>
      </c>
      <c r="L48" s="223"/>
      <c r="M48" s="353">
        <f>VLOOKUP(A48,MATERIALES!A4:D395,4,FALSE)</f>
        <v>74816.273075897552</v>
      </c>
      <c r="N48" s="228">
        <f>K48*M48</f>
        <v>97261.154998666825</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97261.154998666825</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1861</v>
      </c>
      <c r="B59" s="46" t="str">
        <f>VLOOKUP(A59,TRANSPORTE!A5:D104,3,FALSE)</f>
        <v>Transporte de Material de 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360</v>
      </c>
      <c r="N70" s="346">
        <f>K70/M70</f>
        <v>296.35067670668883</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360</v>
      </c>
      <c r="N71" s="346">
        <f>K71/M71</f>
        <v>347.72497222222222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108592.44188083328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21718.488376166657</v>
      </c>
      <c r="M83" s="791"/>
      <c r="N83" s="51"/>
    </row>
    <row r="84" spans="1:14">
      <c r="B84" s="89" t="s">
        <v>2090</v>
      </c>
      <c r="C84" s="90"/>
      <c r="D84" s="90"/>
      <c r="E84" s="90"/>
      <c r="F84" s="90"/>
      <c r="G84" s="90"/>
      <c r="H84" s="90"/>
      <c r="I84" s="87"/>
      <c r="J84" s="88"/>
      <c r="K84" s="260">
        <v>0.05</v>
      </c>
      <c r="L84" s="790">
        <f>N78*K84</f>
        <v>5429.6220940416642</v>
      </c>
      <c r="M84" s="791"/>
      <c r="N84" s="51"/>
    </row>
    <row r="85" spans="1:14" ht="15.75" thickBot="1">
      <c r="B85" s="91" t="s">
        <v>2091</v>
      </c>
      <c r="C85" s="92"/>
      <c r="D85" s="92"/>
      <c r="E85" s="92"/>
      <c r="F85" s="92"/>
      <c r="G85" s="92"/>
      <c r="H85" s="92"/>
      <c r="I85" s="93"/>
      <c r="J85" s="94"/>
      <c r="K85" s="261">
        <v>0.05</v>
      </c>
      <c r="L85" s="792">
        <f>N78*K85</f>
        <v>5429.6220940416642</v>
      </c>
      <c r="M85" s="793"/>
      <c r="N85" s="51"/>
    </row>
    <row r="86" spans="1:14" ht="15.75" thickBot="1">
      <c r="B86" s="755" t="s">
        <v>2072</v>
      </c>
      <c r="C86" s="756"/>
      <c r="D86" s="756"/>
      <c r="E86" s="756"/>
      <c r="F86" s="756"/>
      <c r="G86" s="756"/>
      <c r="H86" s="756"/>
      <c r="I86" s="756"/>
      <c r="J86" s="756"/>
      <c r="K86" s="756"/>
      <c r="L86" s="756"/>
      <c r="M86" s="757"/>
      <c r="N86" s="52">
        <f>L83+L84+L85</f>
        <v>32577.732564249985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141170.17444508328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188</v>
      </c>
      <c r="C31" s="81" t="s">
        <v>189</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45</v>
      </c>
      <c r="N36" s="228">
        <f>K36/M36</f>
        <v>1855.8710148871617</v>
      </c>
    </row>
    <row r="37" spans="1:14">
      <c r="A37" s="113" t="s">
        <v>961</v>
      </c>
      <c r="B37" s="804" t="str">
        <f>VLOOKUP(A37,EQUIPOS!A7:D154,3,FALSE)</f>
        <v>Motoniveladora, potencia 140 HP, ancho de cuchilla 3,66 m, peso 11 ton.</v>
      </c>
      <c r="C37" s="805"/>
      <c r="D37" s="805"/>
      <c r="E37" s="805"/>
      <c r="F37" s="805"/>
      <c r="G37" s="805"/>
      <c r="H37" s="806"/>
      <c r="I37" s="223"/>
      <c r="J37" s="224"/>
      <c r="K37" s="225">
        <f>VLOOKUP(A37,EQUIPOS!A7:D164,4,FALSE)</f>
        <v>180311.58774415529</v>
      </c>
      <c r="L37" s="226"/>
      <c r="M37" s="227">
        <v>45</v>
      </c>
      <c r="N37" s="228">
        <f>K37/M37</f>
        <v>4006.9241720923396</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45</v>
      </c>
      <c r="N38" s="228">
        <f>K38/M38</f>
        <v>3179.951747269281</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6.4407564892891109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9049.187690738072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1500</v>
      </c>
      <c r="B48" s="43" t="str">
        <f>VLOOKUP(A48,MATERIALES!A4:D373,3,FALSE)</f>
        <v>Material de base (gradación 2)</v>
      </c>
      <c r="C48" s="237"/>
      <c r="D48" s="237"/>
      <c r="E48" s="237"/>
      <c r="F48" s="237"/>
      <c r="G48" s="237"/>
      <c r="H48" s="237"/>
      <c r="I48" s="224"/>
      <c r="J48" s="201" t="str">
        <f>VLOOKUP(A48,MATERIALES!A4:D373,2,FALSE)</f>
        <v>m3</v>
      </c>
      <c r="K48" s="238">
        <v>1.3</v>
      </c>
      <c r="L48" s="223"/>
      <c r="M48" s="353">
        <f>VLOOKUP(A48,MATERIALES!A4:D395,4,FALSE)</f>
        <v>60390.224166481108</v>
      </c>
      <c r="N48" s="228">
        <f>K48*M48</f>
        <v>78507.291416425447</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78507.291416425447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1861</v>
      </c>
      <c r="B59" s="46" t="str">
        <f>VLOOKUP(A59,TRANSPORTE!A5:D104,3,FALSE)</f>
        <v>Transporte de Material de 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360</v>
      </c>
      <c r="N70" s="346">
        <f>K70/M70</f>
        <v>296.35067670668883</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360</v>
      </c>
      <c r="N71" s="346">
        <f>K71/M71</f>
        <v>347.72497222222222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89838.578298591907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17967.715659718382</v>
      </c>
      <c r="M83" s="791"/>
      <c r="N83" s="51"/>
    </row>
    <row r="84" spans="1:14">
      <c r="B84" s="89" t="s">
        <v>2090</v>
      </c>
      <c r="C84" s="90"/>
      <c r="D84" s="90"/>
      <c r="E84" s="90"/>
      <c r="F84" s="90"/>
      <c r="G84" s="90"/>
      <c r="H84" s="90"/>
      <c r="I84" s="87"/>
      <c r="J84" s="88"/>
      <c r="K84" s="260">
        <v>0.05</v>
      </c>
      <c r="L84" s="790">
        <f>N78*K84</f>
        <v>4491.9289149295955</v>
      </c>
      <c r="M84" s="791"/>
      <c r="N84" s="51"/>
    </row>
    <row r="85" spans="1:14" ht="15.75" thickBot="1">
      <c r="B85" s="91" t="s">
        <v>2091</v>
      </c>
      <c r="C85" s="92"/>
      <c r="D85" s="92"/>
      <c r="E85" s="92"/>
      <c r="F85" s="92"/>
      <c r="G85" s="92"/>
      <c r="H85" s="92"/>
      <c r="I85" s="93"/>
      <c r="J85" s="94"/>
      <c r="K85" s="261">
        <v>0.05</v>
      </c>
      <c r="L85" s="792">
        <f>N78*K85</f>
        <v>4491.9289149295955</v>
      </c>
      <c r="M85" s="793"/>
      <c r="N85" s="51"/>
    </row>
    <row r="86" spans="1:14" ht="15.75" thickBot="1">
      <c r="B86" s="755" t="s">
        <v>2072</v>
      </c>
      <c r="C86" s="756"/>
      <c r="D86" s="756"/>
      <c r="E86" s="756"/>
      <c r="F86" s="756"/>
      <c r="G86" s="756"/>
      <c r="H86" s="756"/>
      <c r="I86" s="756"/>
      <c r="J86" s="756"/>
      <c r="K86" s="756"/>
      <c r="L86" s="756"/>
      <c r="M86" s="757"/>
      <c r="N86" s="52">
        <f>L83+L84+L85</f>
        <v>26951.573489577571</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116790.15178816947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190</v>
      </c>
      <c r="C31" s="81" t="s">
        <v>191</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45</v>
      </c>
      <c r="N36" s="228">
        <f>K36/M36</f>
        <v>1855.8710148871617</v>
      </c>
    </row>
    <row r="37" spans="1:14">
      <c r="A37" s="113" t="s">
        <v>961</v>
      </c>
      <c r="B37" s="804" t="str">
        <f>VLOOKUP(A37,EQUIPOS!A7:D154,3,FALSE)</f>
        <v>Motoniveladora, potencia 140 HP, ancho de cuchilla 3,66 m, peso 11 ton.</v>
      </c>
      <c r="C37" s="805"/>
      <c r="D37" s="805"/>
      <c r="E37" s="805"/>
      <c r="F37" s="805"/>
      <c r="G37" s="805"/>
      <c r="H37" s="806"/>
      <c r="I37" s="223"/>
      <c r="J37" s="224"/>
      <c r="K37" s="225">
        <f>VLOOKUP(A37,EQUIPOS!A7:D164,4,FALSE)</f>
        <v>180311.58774415529</v>
      </c>
      <c r="L37" s="226"/>
      <c r="M37" s="227">
        <v>45</v>
      </c>
      <c r="N37" s="228">
        <f>K37/M37</f>
        <v>4006.9241720923396</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45</v>
      </c>
      <c r="N38" s="228">
        <f>K38/M38</f>
        <v>3179.951747269281</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6.4407564892891109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9049.187690738072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1498</v>
      </c>
      <c r="B48" s="43" t="str">
        <f>VLOOKUP(A48,MATERIALES!A4:D373,3,FALSE)</f>
        <v>Material de base (gradación 1)</v>
      </c>
      <c r="C48" s="237"/>
      <c r="D48" s="237"/>
      <c r="E48" s="237"/>
      <c r="F48" s="237"/>
      <c r="G48" s="237"/>
      <c r="H48" s="237"/>
      <c r="I48" s="224"/>
      <c r="J48" s="201" t="str">
        <f>VLOOKUP(A48,MATERIALES!A4:D373,2,FALSE)</f>
        <v>m3</v>
      </c>
      <c r="K48" s="238">
        <v>1.3</v>
      </c>
      <c r="L48" s="223"/>
      <c r="M48" s="353">
        <f>VLOOKUP(A48,MATERIALES!A4:D395,4,FALSE)</f>
        <v>74816.273075897552</v>
      </c>
      <c r="N48" s="228">
        <f>K48*M48</f>
        <v>97261.154998666825</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97261.154998666825</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1861</v>
      </c>
      <c r="B59" s="46" t="str">
        <f>VLOOKUP(A59,TRANSPORTE!A5:D104,3,FALSE)</f>
        <v>Transporte de Material de 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360</v>
      </c>
      <c r="N70" s="346">
        <f>K70/M70</f>
        <v>296.35067670668883</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360</v>
      </c>
      <c r="N71" s="346">
        <f>K71/M71</f>
        <v>347.72497222222222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108592.44188083328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21718.488376166657</v>
      </c>
      <c r="M83" s="791"/>
      <c r="N83" s="51"/>
    </row>
    <row r="84" spans="1:14">
      <c r="B84" s="89" t="s">
        <v>2090</v>
      </c>
      <c r="C84" s="90"/>
      <c r="D84" s="90"/>
      <c r="E84" s="90"/>
      <c r="F84" s="90"/>
      <c r="G84" s="90"/>
      <c r="H84" s="90"/>
      <c r="I84" s="87"/>
      <c r="J84" s="88"/>
      <c r="K84" s="260">
        <v>0.05</v>
      </c>
      <c r="L84" s="790">
        <f>N78*K84</f>
        <v>5429.6220940416642</v>
      </c>
      <c r="M84" s="791"/>
      <c r="N84" s="51"/>
    </row>
    <row r="85" spans="1:14" ht="15.75" thickBot="1">
      <c r="B85" s="91" t="s">
        <v>2091</v>
      </c>
      <c r="C85" s="92"/>
      <c r="D85" s="92"/>
      <c r="E85" s="92"/>
      <c r="F85" s="92"/>
      <c r="G85" s="92"/>
      <c r="H85" s="92"/>
      <c r="I85" s="93"/>
      <c r="J85" s="94"/>
      <c r="K85" s="261">
        <v>0.05</v>
      </c>
      <c r="L85" s="792">
        <f>N78*K85</f>
        <v>5429.6220940416642</v>
      </c>
      <c r="M85" s="793"/>
      <c r="N85" s="51"/>
    </row>
    <row r="86" spans="1:14" ht="15.75" thickBot="1">
      <c r="B86" s="755" t="s">
        <v>2072</v>
      </c>
      <c r="C86" s="756"/>
      <c r="D86" s="756"/>
      <c r="E86" s="756"/>
      <c r="F86" s="756"/>
      <c r="G86" s="756"/>
      <c r="H86" s="756"/>
      <c r="I86" s="756"/>
      <c r="J86" s="756"/>
      <c r="K86" s="756"/>
      <c r="L86" s="756"/>
      <c r="M86" s="757"/>
      <c r="N86" s="52">
        <f>L83+L84+L85</f>
        <v>32577.732564249985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141170.17444508328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192</v>
      </c>
      <c r="C31" s="81" t="s">
        <v>193</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45</v>
      </c>
      <c r="N36" s="228">
        <f>K36/M36</f>
        <v>1855.8710148871617</v>
      </c>
    </row>
    <row r="37" spans="1:14">
      <c r="A37" s="113" t="s">
        <v>961</v>
      </c>
      <c r="B37" s="804" t="str">
        <f>VLOOKUP(A37,EQUIPOS!A7:D154,3,FALSE)</f>
        <v>Motoniveladora, potencia 140 HP, ancho de cuchilla 3,66 m, peso 11 ton.</v>
      </c>
      <c r="C37" s="805"/>
      <c r="D37" s="805"/>
      <c r="E37" s="805"/>
      <c r="F37" s="805"/>
      <c r="G37" s="805"/>
      <c r="H37" s="806"/>
      <c r="I37" s="223"/>
      <c r="J37" s="224"/>
      <c r="K37" s="225">
        <f>VLOOKUP(A37,EQUIPOS!A7:D164,4,FALSE)</f>
        <v>180311.58774415529</v>
      </c>
      <c r="L37" s="226"/>
      <c r="M37" s="227">
        <v>45</v>
      </c>
      <c r="N37" s="228">
        <f>K37/M37</f>
        <v>4006.9241720923396</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45</v>
      </c>
      <c r="N38" s="228">
        <f>K38/M38</f>
        <v>3179.951747269281</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6.4407564892891109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9049.187690738072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1500</v>
      </c>
      <c r="B48" s="43" t="str">
        <f>VLOOKUP(A48,MATERIALES!A4:D373,3,FALSE)</f>
        <v>Material de base (gradación 2)</v>
      </c>
      <c r="C48" s="237"/>
      <c r="D48" s="237"/>
      <c r="E48" s="237"/>
      <c r="F48" s="237"/>
      <c r="G48" s="237"/>
      <c r="H48" s="237"/>
      <c r="I48" s="224"/>
      <c r="J48" s="201" t="str">
        <f>VLOOKUP(A48,MATERIALES!A4:D373,2,FALSE)</f>
        <v>m3</v>
      </c>
      <c r="K48" s="238">
        <v>1.3</v>
      </c>
      <c r="L48" s="223"/>
      <c r="M48" s="353">
        <f>VLOOKUP(A48,MATERIALES!A4:D395,4,FALSE)</f>
        <v>60390.224166481108</v>
      </c>
      <c r="N48" s="228">
        <f>K48*M48</f>
        <v>78507.291416425447</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78507.291416425447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1861</v>
      </c>
      <c r="B59" s="46" t="str">
        <f>VLOOKUP(A59,TRANSPORTE!A5:D104,3,FALSE)</f>
        <v>Transporte de Material de 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360</v>
      </c>
      <c r="N70" s="346">
        <f>K70/M70</f>
        <v>296.35067670668883</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360</v>
      </c>
      <c r="N71" s="346">
        <f>K71/M71</f>
        <v>347.72497222222222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89838.578298591907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17967.715659718382</v>
      </c>
      <c r="M83" s="791"/>
      <c r="N83" s="51"/>
    </row>
    <row r="84" spans="1:14">
      <c r="B84" s="89" t="s">
        <v>2090</v>
      </c>
      <c r="C84" s="90"/>
      <c r="D84" s="90"/>
      <c r="E84" s="90"/>
      <c r="F84" s="90"/>
      <c r="G84" s="90"/>
      <c r="H84" s="90"/>
      <c r="I84" s="87"/>
      <c r="J84" s="88"/>
      <c r="K84" s="260">
        <v>0.05</v>
      </c>
      <c r="L84" s="790">
        <f>N78*K84</f>
        <v>4491.9289149295955</v>
      </c>
      <c r="M84" s="791"/>
      <c r="N84" s="51"/>
    </row>
    <row r="85" spans="1:14" ht="15.75" thickBot="1">
      <c r="B85" s="91" t="s">
        <v>2091</v>
      </c>
      <c r="C85" s="92"/>
      <c r="D85" s="92"/>
      <c r="E85" s="92"/>
      <c r="F85" s="92"/>
      <c r="G85" s="92"/>
      <c r="H85" s="92"/>
      <c r="I85" s="93"/>
      <c r="J85" s="94"/>
      <c r="K85" s="261">
        <v>0.05</v>
      </c>
      <c r="L85" s="792">
        <f>N78*K85</f>
        <v>4491.9289149295955</v>
      </c>
      <c r="M85" s="793"/>
      <c r="N85" s="51"/>
    </row>
    <row r="86" spans="1:14" ht="15.75" thickBot="1">
      <c r="B86" s="755" t="s">
        <v>2072</v>
      </c>
      <c r="C86" s="756"/>
      <c r="D86" s="756"/>
      <c r="E86" s="756"/>
      <c r="F86" s="756"/>
      <c r="G86" s="756"/>
      <c r="H86" s="756"/>
      <c r="I86" s="756"/>
      <c r="J86" s="756"/>
      <c r="K86" s="756"/>
      <c r="L86" s="756"/>
      <c r="M86" s="757"/>
      <c r="N86" s="52">
        <f>L83+L84+L85</f>
        <v>26951.573489577571</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116790.15178816947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194</v>
      </c>
      <c r="C31" s="81" t="s">
        <v>195</v>
      </c>
      <c r="D31" s="82"/>
      <c r="E31" s="82"/>
      <c r="F31" s="82"/>
      <c r="G31" s="82"/>
      <c r="H31" s="82"/>
      <c r="I31" s="82"/>
      <c r="J31" s="83"/>
      <c r="K31" s="264"/>
      <c r="L31" s="262" t="s">
        <v>35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1244</v>
      </c>
      <c r="B48" s="43" t="str">
        <f>VLOOKUP(A48,MATERIALES!A4:D373,3,FALSE)</f>
        <v>Cemento gris</v>
      </c>
      <c r="C48" s="237"/>
      <c r="D48" s="237"/>
      <c r="E48" s="237"/>
      <c r="F48" s="237"/>
      <c r="G48" s="237"/>
      <c r="H48" s="237"/>
      <c r="I48" s="224"/>
      <c r="J48" s="201" t="str">
        <f>VLOOKUP(A48,MATERIALES!A4:D373,2,FALSE)</f>
        <v>kg</v>
      </c>
      <c r="K48" s="238">
        <v>1</v>
      </c>
      <c r="L48" s="223"/>
      <c r="M48" s="353">
        <f>VLOOKUP(A48,MATERIALES!A4:D395,4,FALSE)</f>
        <v>453.66231310853402</v>
      </c>
      <c r="N48" s="228">
        <f>K48*M48</f>
        <v>453.66231310853402</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453.66231310853402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755" t="s">
        <v>2072</v>
      </c>
      <c r="C76" s="756"/>
      <c r="D76" s="756"/>
      <c r="E76" s="756"/>
      <c r="F76" s="756"/>
      <c r="G76" s="756"/>
      <c r="H76" s="756"/>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453.66231310853402</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90.732462621706816</v>
      </c>
      <c r="M83" s="791"/>
      <c r="N83" s="51"/>
    </row>
    <row r="84" spans="1:14">
      <c r="B84" s="89" t="s">
        <v>2090</v>
      </c>
      <c r="C84" s="90"/>
      <c r="D84" s="90"/>
      <c r="E84" s="90"/>
      <c r="F84" s="90"/>
      <c r="G84" s="90"/>
      <c r="H84" s="90"/>
      <c r="I84" s="87"/>
      <c r="J84" s="88"/>
      <c r="K84" s="260">
        <v>0.05</v>
      </c>
      <c r="L84" s="790">
        <f>N78*K84</f>
        <v>22.683115655426704</v>
      </c>
      <c r="M84" s="791"/>
      <c r="N84" s="51"/>
    </row>
    <row r="85" spans="1:14" ht="15.75" thickBot="1">
      <c r="B85" s="91" t="s">
        <v>2091</v>
      </c>
      <c r="C85" s="92"/>
      <c r="D85" s="92"/>
      <c r="E85" s="92"/>
      <c r="F85" s="92"/>
      <c r="G85" s="92"/>
      <c r="H85" s="92"/>
      <c r="I85" s="93"/>
      <c r="J85" s="94"/>
      <c r="K85" s="261">
        <v>0.05</v>
      </c>
      <c r="L85" s="792">
        <f>N78*K85</f>
        <v>22.683115655426704</v>
      </c>
      <c r="M85" s="793"/>
      <c r="N85" s="51"/>
    </row>
    <row r="86" spans="1:14" ht="15.75" thickBot="1">
      <c r="B86" s="755" t="s">
        <v>2072</v>
      </c>
      <c r="C86" s="756"/>
      <c r="D86" s="756"/>
      <c r="E86" s="756"/>
      <c r="F86" s="756"/>
      <c r="G86" s="756"/>
      <c r="H86" s="756"/>
      <c r="I86" s="756"/>
      <c r="J86" s="756"/>
      <c r="K86" s="756"/>
      <c r="L86" s="756"/>
      <c r="M86" s="757"/>
      <c r="N86" s="52">
        <f>L83+L84+L85</f>
        <v>136.09869393256022</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589.76100704109422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196</v>
      </c>
      <c r="C31" s="81" t="s">
        <v>197</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45</v>
      </c>
      <c r="N36" s="228">
        <f>K36/M36</f>
        <v>1855.8710148871617</v>
      </c>
    </row>
    <row r="37" spans="1:14">
      <c r="A37" s="113" t="s">
        <v>961</v>
      </c>
      <c r="B37" s="804" t="str">
        <f>VLOOKUP(A37,EQUIPOS!A7:D154,3,FALSE)</f>
        <v>Motoniveladora, potencia 140 HP, ancho de cuchilla 3,66 m, peso 11 ton.</v>
      </c>
      <c r="C37" s="805"/>
      <c r="D37" s="805"/>
      <c r="E37" s="805"/>
      <c r="F37" s="805"/>
      <c r="G37" s="805"/>
      <c r="H37" s="806"/>
      <c r="I37" s="223"/>
      <c r="J37" s="224"/>
      <c r="K37" s="225">
        <f>VLOOKUP(A37,EQUIPOS!A7:D164,4,FALSE)</f>
        <v>180311.58774415529</v>
      </c>
      <c r="L37" s="226"/>
      <c r="M37" s="227">
        <v>45</v>
      </c>
      <c r="N37" s="228">
        <f>K37/M37</f>
        <v>4006.9241720923396</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45</v>
      </c>
      <c r="N38" s="228">
        <f>K38/M38</f>
        <v>3179.951747269281</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6.4407564892891109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9049.187690738072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1500</v>
      </c>
      <c r="B48" s="43" t="str">
        <f>VLOOKUP(A48,MATERIALES!A4:D373,3,FALSE)</f>
        <v>Material de base (gradación 2)</v>
      </c>
      <c r="C48" s="237"/>
      <c r="D48" s="237"/>
      <c r="E48" s="237"/>
      <c r="F48" s="237"/>
      <c r="G48" s="237"/>
      <c r="H48" s="237"/>
      <c r="I48" s="224"/>
      <c r="J48" s="201" t="str">
        <f>VLOOKUP(A48,MATERIALES!A4:D373,2,FALSE)</f>
        <v>m3</v>
      </c>
      <c r="K48" s="238">
        <v>1.3</v>
      </c>
      <c r="L48" s="223"/>
      <c r="M48" s="353">
        <f>VLOOKUP(A48,MATERIALES!A4:D395,4,FALSE)</f>
        <v>60390.224166481108</v>
      </c>
      <c r="N48" s="228">
        <f>K48*M48</f>
        <v>78507.291416425447</v>
      </c>
    </row>
    <row r="49" spans="1:14">
      <c r="A49" t="s">
        <v>1244</v>
      </c>
      <c r="B49" s="43" t="str">
        <f>VLOOKUP(A49,MATERIALES!A5:D373,3,FALSE)</f>
        <v>Cemento gris</v>
      </c>
      <c r="C49" s="237"/>
      <c r="D49" s="237"/>
      <c r="E49" s="237"/>
      <c r="F49" s="237"/>
      <c r="G49" s="237"/>
      <c r="H49" s="237"/>
      <c r="I49" s="224"/>
      <c r="J49" s="201" t="str">
        <f>VLOOKUP(A49,MATERIALES!A5:D373,2,FALSE)</f>
        <v>kg</v>
      </c>
      <c r="K49" s="238">
        <v>90</v>
      </c>
      <c r="L49" s="223"/>
      <c r="M49" s="353">
        <f>VLOOKUP(A49,MATERIALES!A5:D396,4,FALSE)</f>
        <v>453.66231310853402</v>
      </c>
      <c r="N49" s="228">
        <f>K49*M49</f>
        <v>40829.60817976806</v>
      </c>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119336.89959619351</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1861</v>
      </c>
      <c r="B59" s="46" t="str">
        <f>VLOOKUP(A59,TRANSPORTE!A5:D104,3,FALSE)</f>
        <v>Transporte de Material de 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360</v>
      </c>
      <c r="N70" s="346">
        <f>K70/M70</f>
        <v>296.35067670668883</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360</v>
      </c>
      <c r="N71" s="346">
        <f>K71/M71</f>
        <v>347.72497222222222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130668.18647835996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26133.637295671993</v>
      </c>
      <c r="M83" s="791"/>
      <c r="N83" s="51"/>
    </row>
    <row r="84" spans="1:14">
      <c r="B84" s="89" t="s">
        <v>2090</v>
      </c>
      <c r="C84" s="90"/>
      <c r="D84" s="90"/>
      <c r="E84" s="90"/>
      <c r="F84" s="90"/>
      <c r="G84" s="90"/>
      <c r="H84" s="90"/>
      <c r="I84" s="87"/>
      <c r="J84" s="88"/>
      <c r="K84" s="260">
        <v>0.05</v>
      </c>
      <c r="L84" s="790">
        <f>N78*K84</f>
        <v>6533.4093239179983</v>
      </c>
      <c r="M84" s="791"/>
      <c r="N84" s="51"/>
    </row>
    <row r="85" spans="1:14" ht="15.75" thickBot="1">
      <c r="B85" s="91" t="s">
        <v>2091</v>
      </c>
      <c r="C85" s="92"/>
      <c r="D85" s="92"/>
      <c r="E85" s="92"/>
      <c r="F85" s="92"/>
      <c r="G85" s="92"/>
      <c r="H85" s="92"/>
      <c r="I85" s="93"/>
      <c r="J85" s="94"/>
      <c r="K85" s="261">
        <v>0.05</v>
      </c>
      <c r="L85" s="792">
        <f>N78*K85</f>
        <v>6533.4093239179983</v>
      </c>
      <c r="M85" s="793"/>
      <c r="N85" s="51"/>
    </row>
    <row r="86" spans="1:14" ht="15.75" thickBot="1">
      <c r="B86" s="755" t="s">
        <v>2072</v>
      </c>
      <c r="C86" s="756"/>
      <c r="D86" s="756"/>
      <c r="E86" s="756"/>
      <c r="F86" s="756"/>
      <c r="G86" s="756"/>
      <c r="H86" s="756"/>
      <c r="I86" s="756"/>
      <c r="J86" s="756"/>
      <c r="K86" s="756"/>
      <c r="L86" s="756"/>
      <c r="M86" s="757"/>
      <c r="N86" s="52">
        <f>L83+L84+L85</f>
        <v>39200.455943507994</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169868.64242186796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198</v>
      </c>
      <c r="C31" s="81" t="s">
        <v>199</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45</v>
      </c>
      <c r="N36" s="228">
        <f>K36/M36</f>
        <v>1855.8710148871617</v>
      </c>
    </row>
    <row r="37" spans="1:14">
      <c r="A37" s="113" t="s">
        <v>961</v>
      </c>
      <c r="B37" s="804" t="str">
        <f>VLOOKUP(A37,EQUIPOS!A7:D154,3,FALSE)</f>
        <v>Motoniveladora, potencia 140 HP, ancho de cuchilla 3,66 m, peso 11 ton.</v>
      </c>
      <c r="C37" s="805"/>
      <c r="D37" s="805"/>
      <c r="E37" s="805"/>
      <c r="F37" s="805"/>
      <c r="G37" s="805"/>
      <c r="H37" s="806"/>
      <c r="I37" s="223"/>
      <c r="J37" s="224"/>
      <c r="K37" s="225">
        <f>VLOOKUP(A37,EQUIPOS!A7:D164,4,FALSE)</f>
        <v>180311.58774415529</v>
      </c>
      <c r="L37" s="226"/>
      <c r="M37" s="227">
        <v>45</v>
      </c>
      <c r="N37" s="228">
        <f>K37/M37</f>
        <v>4006.9241720923396</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45</v>
      </c>
      <c r="N38" s="228">
        <f>K38/M38</f>
        <v>3179.951747269281</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6.4407564892891109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9049.187690738072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1500</v>
      </c>
      <c r="B48" s="43" t="str">
        <f>VLOOKUP(A48,MATERIALES!A4:D373,3,FALSE)</f>
        <v>Material de base (gradación 2)</v>
      </c>
      <c r="C48" s="237"/>
      <c r="D48" s="237"/>
      <c r="E48" s="237"/>
      <c r="F48" s="237"/>
      <c r="G48" s="237"/>
      <c r="H48" s="237"/>
      <c r="I48" s="224"/>
      <c r="J48" s="201" t="str">
        <f>VLOOKUP(A48,MATERIALES!A4:D373,2,FALSE)</f>
        <v>m3</v>
      </c>
      <c r="K48" s="238">
        <v>1.3</v>
      </c>
      <c r="L48" s="223"/>
      <c r="M48" s="353">
        <f>VLOOKUP(A48,MATERIALES!A4:D395,4,FALSE)</f>
        <v>60390.224166481108</v>
      </c>
      <c r="N48" s="228">
        <f>K48*M48</f>
        <v>78507.291416425447</v>
      </c>
    </row>
    <row r="49" spans="1:14">
      <c r="A49" t="s">
        <v>1244</v>
      </c>
      <c r="B49" s="43" t="str">
        <f>VLOOKUP(A49,MATERIALES!A5:D373,3,FALSE)</f>
        <v>Cemento gris</v>
      </c>
      <c r="C49" s="237"/>
      <c r="D49" s="237"/>
      <c r="E49" s="237"/>
      <c r="F49" s="237"/>
      <c r="G49" s="237"/>
      <c r="H49" s="237"/>
      <c r="I49" s="224"/>
      <c r="J49" s="201" t="str">
        <f>VLOOKUP(A49,MATERIALES!A5:D373,2,FALSE)</f>
        <v>kg</v>
      </c>
      <c r="K49" s="238">
        <v>90</v>
      </c>
      <c r="L49" s="223"/>
      <c r="M49" s="353">
        <f>VLOOKUP(A49,MATERIALES!A5:D396,4,FALSE)</f>
        <v>453.66231310853402</v>
      </c>
      <c r="N49" s="228">
        <f>K49*M49</f>
        <v>40829.60817976806</v>
      </c>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119336.89959619351</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1861</v>
      </c>
      <c r="B59" s="46" t="str">
        <f>VLOOKUP(A59,TRANSPORTE!A5:D104,3,FALSE)</f>
        <v>Transporte de Material de 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360</v>
      </c>
      <c r="N70" s="346">
        <f>K70/M70</f>
        <v>296.35067670668883</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360</v>
      </c>
      <c r="N71" s="346">
        <f>K71/M71</f>
        <v>347.72497222222222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130668.18647835996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26133.637295671993</v>
      </c>
      <c r="M83" s="791"/>
      <c r="N83" s="51"/>
    </row>
    <row r="84" spans="1:14">
      <c r="B84" s="89" t="s">
        <v>2090</v>
      </c>
      <c r="C84" s="90"/>
      <c r="D84" s="90"/>
      <c r="E84" s="90"/>
      <c r="F84" s="90"/>
      <c r="G84" s="90"/>
      <c r="H84" s="90"/>
      <c r="I84" s="87"/>
      <c r="J84" s="88"/>
      <c r="K84" s="260">
        <v>0.05</v>
      </c>
      <c r="L84" s="790">
        <f>N78*K84</f>
        <v>6533.4093239179983</v>
      </c>
      <c r="M84" s="791"/>
      <c r="N84" s="51"/>
    </row>
    <row r="85" spans="1:14" ht="15.75" thickBot="1">
      <c r="B85" s="91" t="s">
        <v>2091</v>
      </c>
      <c r="C85" s="92"/>
      <c r="D85" s="92"/>
      <c r="E85" s="92"/>
      <c r="F85" s="92"/>
      <c r="G85" s="92"/>
      <c r="H85" s="92"/>
      <c r="I85" s="93"/>
      <c r="J85" s="94"/>
      <c r="K85" s="261">
        <v>0.05</v>
      </c>
      <c r="L85" s="792">
        <f>N78*K85</f>
        <v>6533.4093239179983</v>
      </c>
      <c r="M85" s="793"/>
      <c r="N85" s="51"/>
    </row>
    <row r="86" spans="1:14" ht="15.75" thickBot="1">
      <c r="B86" s="755" t="s">
        <v>2072</v>
      </c>
      <c r="C86" s="756"/>
      <c r="D86" s="756"/>
      <c r="E86" s="756"/>
      <c r="F86" s="756"/>
      <c r="G86" s="756"/>
      <c r="H86" s="756"/>
      <c r="I86" s="756"/>
      <c r="J86" s="756"/>
      <c r="K86" s="756"/>
      <c r="L86" s="756"/>
      <c r="M86" s="757"/>
      <c r="N86" s="52">
        <f>L83+L84+L85</f>
        <v>39200.455943507994</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169868.64242186796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200</v>
      </c>
      <c r="C31" s="81" t="s">
        <v>201</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45</v>
      </c>
      <c r="N36" s="228">
        <f>K36/M36</f>
        <v>1855.8710148871617</v>
      </c>
    </row>
    <row r="37" spans="1:14">
      <c r="A37" s="113" t="s">
        <v>961</v>
      </c>
      <c r="B37" s="804" t="str">
        <f>VLOOKUP(A37,EQUIPOS!A7:D154,3,FALSE)</f>
        <v>Motoniveladora, potencia 140 HP, ancho de cuchilla 3,66 m, peso 11 ton.</v>
      </c>
      <c r="C37" s="805"/>
      <c r="D37" s="805"/>
      <c r="E37" s="805"/>
      <c r="F37" s="805"/>
      <c r="G37" s="805"/>
      <c r="H37" s="806"/>
      <c r="I37" s="223"/>
      <c r="J37" s="224"/>
      <c r="K37" s="225">
        <f>VLOOKUP(A37,EQUIPOS!A7:D164,4,FALSE)</f>
        <v>180311.58774415529</v>
      </c>
      <c r="L37" s="226"/>
      <c r="M37" s="227">
        <v>45</v>
      </c>
      <c r="N37" s="228">
        <f>K37/M37</f>
        <v>4006.9241720923396</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45</v>
      </c>
      <c r="N38" s="228">
        <f>K38/M38</f>
        <v>3179.951747269281</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6.4407564892891109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9049.187690738072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1500</v>
      </c>
      <c r="B48" s="43" t="str">
        <f>VLOOKUP(A48,MATERIALES!A4:D373,3,FALSE)</f>
        <v>Material de base (gradación 2)</v>
      </c>
      <c r="C48" s="237"/>
      <c r="D48" s="237"/>
      <c r="E48" s="237"/>
      <c r="F48" s="237"/>
      <c r="G48" s="237"/>
      <c r="H48" s="237"/>
      <c r="I48" s="224"/>
      <c r="J48" s="201" t="str">
        <f>VLOOKUP(A48,MATERIALES!A4:D373,2,FALSE)</f>
        <v>m3</v>
      </c>
      <c r="K48" s="238">
        <v>1.3</v>
      </c>
      <c r="L48" s="223"/>
      <c r="M48" s="353">
        <f>VLOOKUP(A48,MATERIALES!A4:D395,4,FALSE)</f>
        <v>60390.224166481108</v>
      </c>
      <c r="N48" s="228">
        <f>K48*M48</f>
        <v>78507.291416425447</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78507.291416425447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1861</v>
      </c>
      <c r="B59" s="46" t="str">
        <f>VLOOKUP(A59,TRANSPORTE!A5:D104,3,FALSE)</f>
        <v>Transporte de Material de 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360</v>
      </c>
      <c r="N70" s="346">
        <f>K70/M70</f>
        <v>296.35067670668883</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360</v>
      </c>
      <c r="N71" s="346">
        <f>K71/M71</f>
        <v>347.72497222222222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89838.578298591907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17967.715659718382</v>
      </c>
      <c r="M83" s="791"/>
      <c r="N83" s="51"/>
    </row>
    <row r="84" spans="1:14">
      <c r="B84" s="89" t="s">
        <v>2090</v>
      </c>
      <c r="C84" s="90"/>
      <c r="D84" s="90"/>
      <c r="E84" s="90"/>
      <c r="F84" s="90"/>
      <c r="G84" s="90"/>
      <c r="H84" s="90"/>
      <c r="I84" s="87"/>
      <c r="J84" s="88"/>
      <c r="K84" s="260">
        <v>0.05</v>
      </c>
      <c r="L84" s="790">
        <f>N78*K84</f>
        <v>4491.9289149295955</v>
      </c>
      <c r="M84" s="791"/>
      <c r="N84" s="51"/>
    </row>
    <row r="85" spans="1:14" ht="15.75" thickBot="1">
      <c r="B85" s="91" t="s">
        <v>2091</v>
      </c>
      <c r="C85" s="92"/>
      <c r="D85" s="92"/>
      <c r="E85" s="92"/>
      <c r="F85" s="92"/>
      <c r="G85" s="92"/>
      <c r="H85" s="92"/>
      <c r="I85" s="93"/>
      <c r="J85" s="94"/>
      <c r="K85" s="261">
        <v>0.05</v>
      </c>
      <c r="L85" s="792">
        <f>N78*K85</f>
        <v>4491.9289149295955</v>
      </c>
      <c r="M85" s="793"/>
      <c r="N85" s="51"/>
    </row>
    <row r="86" spans="1:14" ht="15.75" thickBot="1">
      <c r="B86" s="755" t="s">
        <v>2072</v>
      </c>
      <c r="C86" s="756"/>
      <c r="D86" s="756"/>
      <c r="E86" s="756"/>
      <c r="F86" s="756"/>
      <c r="G86" s="756"/>
      <c r="H86" s="756"/>
      <c r="I86" s="756"/>
      <c r="J86" s="756"/>
      <c r="K86" s="756"/>
      <c r="L86" s="756"/>
      <c r="M86" s="757"/>
      <c r="N86" s="52">
        <f>L83+L84+L85</f>
        <v>26951.573489577571</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116790.15178816947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202</v>
      </c>
      <c r="C31" s="81" t="s">
        <v>203</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45</v>
      </c>
      <c r="N36" s="228">
        <f>K36/M36</f>
        <v>1855.8710148871617</v>
      </c>
    </row>
    <row r="37" spans="1:14">
      <c r="A37" s="113" t="s">
        <v>961</v>
      </c>
      <c r="B37" s="804" t="str">
        <f>VLOOKUP(A37,EQUIPOS!A7:D154,3,FALSE)</f>
        <v>Motoniveladora, potencia 140 HP, ancho de cuchilla 3,66 m, peso 11 ton.</v>
      </c>
      <c r="C37" s="805"/>
      <c r="D37" s="805"/>
      <c r="E37" s="805"/>
      <c r="F37" s="805"/>
      <c r="G37" s="805"/>
      <c r="H37" s="806"/>
      <c r="I37" s="223"/>
      <c r="J37" s="224"/>
      <c r="K37" s="225">
        <f>VLOOKUP(A37,EQUIPOS!A7:D164,4,FALSE)</f>
        <v>180311.58774415529</v>
      </c>
      <c r="L37" s="226"/>
      <c r="M37" s="227">
        <v>45</v>
      </c>
      <c r="N37" s="228">
        <f>K37/M37</f>
        <v>4006.9241720923396</v>
      </c>
    </row>
    <row r="38" spans="1:14">
      <c r="A38" t="s">
        <v>1075</v>
      </c>
      <c r="B38" s="804" t="str">
        <f>VLOOKUP(A38,EQUIPOS!A8:D154,3,FALSE)</f>
        <v xml:space="preserve">Vibrocompatador, potencia 153 HP, peso 10 Ton. </v>
      </c>
      <c r="C38" s="805"/>
      <c r="D38" s="805"/>
      <c r="E38" s="805"/>
      <c r="F38" s="805"/>
      <c r="G38" s="805"/>
      <c r="H38" s="806"/>
      <c r="I38" s="223"/>
      <c r="J38" s="224"/>
      <c r="K38" s="225">
        <f>VLOOKUP(A38,EQUIPOS!A8:D165,4,FALSE)</f>
        <v>143097.82862711765</v>
      </c>
      <c r="L38" s="226"/>
      <c r="M38" s="227">
        <v>45</v>
      </c>
      <c r="N38" s="228">
        <f>K38/M38</f>
        <v>3179.951747269281</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6.4407564892891109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9049.187690738072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1500</v>
      </c>
      <c r="B48" s="43" t="str">
        <f>VLOOKUP(A48,MATERIALES!A4:D373,3,FALSE)</f>
        <v>Material de base (gradación 2)</v>
      </c>
      <c r="C48" s="237"/>
      <c r="D48" s="237"/>
      <c r="E48" s="237"/>
      <c r="F48" s="237"/>
      <c r="G48" s="237"/>
      <c r="H48" s="237"/>
      <c r="I48" s="224"/>
      <c r="J48" s="201" t="str">
        <f>VLOOKUP(A48,MATERIALES!A4:D373,2,FALSE)</f>
        <v>m3</v>
      </c>
      <c r="K48" s="238">
        <v>1.3</v>
      </c>
      <c r="L48" s="223"/>
      <c r="M48" s="353">
        <f>VLOOKUP(A48,MATERIALES!A4:D395,4,FALSE)</f>
        <v>60390.224166481108</v>
      </c>
      <c r="N48" s="228">
        <f>K48*M48</f>
        <v>78507.291416425447</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78507.291416425447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1861</v>
      </c>
      <c r="B59" s="46" t="str">
        <f>VLOOKUP(A59,TRANSPORTE!A5:D104,3,FALSE)</f>
        <v>Transporte de Material de Base</v>
      </c>
      <c r="C59" s="273"/>
      <c r="D59" s="273"/>
      <c r="E59" s="273"/>
      <c r="F59" s="273"/>
      <c r="G59" s="273"/>
      <c r="H59" s="267" t="s">
        <v>1038</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728</v>
      </c>
      <c r="B70" s="49" t="str">
        <f>VLOOKUP(A70,'MANO DE OBRA'!A8:D68,3,FALSE)</f>
        <v>Oficial</v>
      </c>
      <c r="C70" s="47"/>
      <c r="D70" s="47"/>
      <c r="E70" s="47"/>
      <c r="F70" s="47"/>
      <c r="G70" s="47"/>
      <c r="H70" s="47"/>
      <c r="I70" s="248">
        <f>K70/J70*100</f>
        <v>57668.23979157189</v>
      </c>
      <c r="J70" s="249">
        <v>185</v>
      </c>
      <c r="K70" s="250">
        <f>VLOOKUP(A70,'MANO DE OBRA'!A8:D99,4,FALSE)</f>
        <v>106686.24361440798</v>
      </c>
      <c r="L70" s="50"/>
      <c r="M70" s="251">
        <v>360</v>
      </c>
      <c r="N70" s="346">
        <f>K70/M70</f>
        <v>296.35067670668883</v>
      </c>
      <c r="O70" s="106"/>
    </row>
    <row r="71" spans="1:15">
      <c r="A71" t="s">
        <v>706</v>
      </c>
      <c r="B71" s="49" t="str">
        <f>VLOOKUP(A71,'MANO DE OBRA'!A8:D69,3,FALSE)</f>
        <v>Obrero (2)</v>
      </c>
      <c r="C71" s="47"/>
      <c r="D71" s="47"/>
      <c r="E71" s="47"/>
      <c r="F71" s="47"/>
      <c r="G71" s="47"/>
      <c r="H71" s="47"/>
      <c r="I71" s="248">
        <f>K71/J71*100</f>
        <v>67665.399999999994</v>
      </c>
      <c r="J71" s="249">
        <v>185</v>
      </c>
      <c r="K71" s="250">
        <f>VLOOKUP(A71,'MANO DE OBRA'!A8:D100,4,FALSE)</f>
        <v>125180.98999999999</v>
      </c>
      <c r="L71" s="50"/>
      <c r="M71" s="255">
        <v>360</v>
      </c>
      <c r="N71" s="346">
        <f>K71/M71</f>
        <v>347.72497222222222</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755" t="s">
        <v>2072</v>
      </c>
      <c r="C76" s="756"/>
      <c r="D76" s="756"/>
      <c r="E76" s="756"/>
      <c r="F76" s="756"/>
      <c r="G76" s="756"/>
      <c r="H76" s="756"/>
      <c r="I76" s="798"/>
      <c r="J76" s="798"/>
      <c r="K76" s="798"/>
      <c r="L76" s="798"/>
      <c r="M76" s="799"/>
      <c r="N76" s="402">
        <f>SUM(N70:N75)</f>
        <v>644.07564892891105</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89838.578298591907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17967.715659718382</v>
      </c>
      <c r="M83" s="791"/>
      <c r="N83" s="51"/>
    </row>
    <row r="84" spans="1:14">
      <c r="B84" s="89" t="s">
        <v>2090</v>
      </c>
      <c r="C84" s="90"/>
      <c r="D84" s="90"/>
      <c r="E84" s="90"/>
      <c r="F84" s="90"/>
      <c r="G84" s="90"/>
      <c r="H84" s="90"/>
      <c r="I84" s="87"/>
      <c r="J84" s="88"/>
      <c r="K84" s="260">
        <v>0.05</v>
      </c>
      <c r="L84" s="790">
        <f>N78*K84</f>
        <v>4491.9289149295955</v>
      </c>
      <c r="M84" s="791"/>
      <c r="N84" s="51"/>
    </row>
    <row r="85" spans="1:14" ht="15.75" thickBot="1">
      <c r="B85" s="91" t="s">
        <v>2091</v>
      </c>
      <c r="C85" s="92"/>
      <c r="D85" s="92"/>
      <c r="E85" s="92"/>
      <c r="F85" s="92"/>
      <c r="G85" s="92"/>
      <c r="H85" s="92"/>
      <c r="I85" s="93"/>
      <c r="J85" s="94"/>
      <c r="K85" s="261">
        <v>0.05</v>
      </c>
      <c r="L85" s="792">
        <f>N78*K85</f>
        <v>4491.9289149295955</v>
      </c>
      <c r="M85" s="793"/>
      <c r="N85" s="51"/>
    </row>
    <row r="86" spans="1:14" ht="15.75" thickBot="1">
      <c r="B86" s="755" t="s">
        <v>2072</v>
      </c>
      <c r="C86" s="756"/>
      <c r="D86" s="756"/>
      <c r="E86" s="756"/>
      <c r="F86" s="756"/>
      <c r="G86" s="756"/>
      <c r="H86" s="756"/>
      <c r="I86" s="756"/>
      <c r="J86" s="756"/>
      <c r="K86" s="756"/>
      <c r="L86" s="756"/>
      <c r="M86" s="757"/>
      <c r="N86" s="52">
        <f>L83+L84+L85</f>
        <v>26951.573489577571</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116790.15178816947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204</v>
      </c>
      <c r="C31" s="81" t="s">
        <v>205</v>
      </c>
      <c r="D31" s="82"/>
      <c r="E31" s="82"/>
      <c r="F31" s="82"/>
      <c r="G31" s="82"/>
      <c r="H31" s="82"/>
      <c r="I31" s="82"/>
      <c r="J31" s="83"/>
      <c r="K31" s="264"/>
      <c r="L31" s="262" t="s">
        <v>128</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1244</v>
      </c>
      <c r="B48" s="43" t="str">
        <f>VLOOKUP(A48,MATERIALES!A4:D373,3,FALSE)</f>
        <v>Cemento gris</v>
      </c>
      <c r="C48" s="237"/>
      <c r="D48" s="237"/>
      <c r="E48" s="237"/>
      <c r="F48" s="237"/>
      <c r="G48" s="237"/>
      <c r="H48" s="237"/>
      <c r="I48" s="224"/>
      <c r="J48" s="201" t="str">
        <f>VLOOKUP(A48,MATERIALES!A4:D373,2,FALSE)</f>
        <v>kg</v>
      </c>
      <c r="K48" s="238">
        <v>1</v>
      </c>
      <c r="L48" s="223"/>
      <c r="M48" s="353">
        <f>VLOOKUP(A48,MATERIALES!A4:D395,4,FALSE)</f>
        <v>453.66231310853402</v>
      </c>
      <c r="N48" s="228">
        <f>K48*M48</f>
        <v>453.66231310853402</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453.66231310853402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755" t="s">
        <v>2072</v>
      </c>
      <c r="C76" s="756"/>
      <c r="D76" s="756"/>
      <c r="E76" s="756"/>
      <c r="F76" s="756"/>
      <c r="G76" s="756"/>
      <c r="H76" s="756"/>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453.66231310853402</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90.732462621706816</v>
      </c>
      <c r="M83" s="791"/>
      <c r="N83" s="51"/>
    </row>
    <row r="84" spans="1:14">
      <c r="B84" s="89" t="s">
        <v>2090</v>
      </c>
      <c r="C84" s="90"/>
      <c r="D84" s="90"/>
      <c r="E84" s="90"/>
      <c r="F84" s="90"/>
      <c r="G84" s="90"/>
      <c r="H84" s="90"/>
      <c r="I84" s="87"/>
      <c r="J84" s="88"/>
      <c r="K84" s="260">
        <v>0.05</v>
      </c>
      <c r="L84" s="790">
        <f>N78*K84</f>
        <v>22.683115655426704</v>
      </c>
      <c r="M84" s="791"/>
      <c r="N84" s="51"/>
    </row>
    <row r="85" spans="1:14" ht="15.75" thickBot="1">
      <c r="B85" s="91" t="s">
        <v>2091</v>
      </c>
      <c r="C85" s="92"/>
      <c r="D85" s="92"/>
      <c r="E85" s="92"/>
      <c r="F85" s="92"/>
      <c r="G85" s="92"/>
      <c r="H85" s="92"/>
      <c r="I85" s="93"/>
      <c r="J85" s="94"/>
      <c r="K85" s="261">
        <v>0.05</v>
      </c>
      <c r="L85" s="792">
        <f>N78*K85</f>
        <v>22.683115655426704</v>
      </c>
      <c r="M85" s="793"/>
      <c r="N85" s="51"/>
    </row>
    <row r="86" spans="1:14" ht="15.75" thickBot="1">
      <c r="B86" s="755" t="s">
        <v>2072</v>
      </c>
      <c r="C86" s="756"/>
      <c r="D86" s="756"/>
      <c r="E86" s="756"/>
      <c r="F86" s="756"/>
      <c r="G86" s="756"/>
      <c r="H86" s="756"/>
      <c r="I86" s="756"/>
      <c r="J86" s="756"/>
      <c r="K86" s="756"/>
      <c r="L86" s="756"/>
      <c r="M86" s="757"/>
      <c r="N86" s="52">
        <f>L83+L84+L85</f>
        <v>136.09869393256022</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589.76100704109422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394"/>
      <c r="L30" s="731" t="s">
        <v>2065</v>
      </c>
      <c r="M30" s="732"/>
      <c r="N30" s="71" t="s">
        <v>2066</v>
      </c>
    </row>
    <row r="31" spans="1:14" ht="15.75" thickBot="1">
      <c r="A31" t="s">
        <v>21</v>
      </c>
      <c r="B31" s="80" t="s">
        <v>206</v>
      </c>
      <c r="C31" s="81" t="s">
        <v>207</v>
      </c>
      <c r="D31" s="82"/>
      <c r="E31" s="82"/>
      <c r="F31" s="82"/>
      <c r="G31" s="82"/>
      <c r="H31" s="82"/>
      <c r="I31" s="82"/>
      <c r="J31" s="83"/>
      <c r="K31" s="264"/>
      <c r="L31" s="262" t="s">
        <v>128</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1216</v>
      </c>
      <c r="B48" s="43" t="str">
        <f>VLOOKUP(A48,MATERIALES!A4:D373,3,FALSE)</f>
        <v>Cemento Asfaltico 40-50</v>
      </c>
      <c r="C48" s="237"/>
      <c r="D48" s="237"/>
      <c r="E48" s="237"/>
      <c r="F48" s="237"/>
      <c r="G48" s="237"/>
      <c r="H48" s="237"/>
      <c r="I48" s="224"/>
      <c r="J48" s="201" t="str">
        <f>VLOOKUP(A48,MATERIALES!A4:D373,2,FALSE)</f>
        <v>kg</v>
      </c>
      <c r="K48" s="238">
        <v>1</v>
      </c>
      <c r="L48" s="223"/>
      <c r="M48" s="353">
        <f>VLOOKUP(A48,MATERIALES!A4:D395,4,FALSE)</f>
        <v>1893.4355184424837</v>
      </c>
      <c r="N48" s="228">
        <f>K48*M48</f>
        <v>1893.4355184424837</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1893.4355184424837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844" t="s">
        <v>2072</v>
      </c>
      <c r="C76" s="798"/>
      <c r="D76" s="798"/>
      <c r="E76" s="798"/>
      <c r="F76" s="798"/>
      <c r="G76" s="798"/>
      <c r="H76" s="798"/>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1893.4355184424837</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378.68710368849679</v>
      </c>
      <c r="M83" s="791"/>
      <c r="N83" s="51"/>
    </row>
    <row r="84" spans="1:14">
      <c r="B84" s="89" t="s">
        <v>2090</v>
      </c>
      <c r="C84" s="90"/>
      <c r="D84" s="90"/>
      <c r="E84" s="90"/>
      <c r="F84" s="90"/>
      <c r="G84" s="90"/>
      <c r="H84" s="90"/>
      <c r="I84" s="87"/>
      <c r="J84" s="88"/>
      <c r="K84" s="260">
        <v>0.05</v>
      </c>
      <c r="L84" s="790">
        <f>N78*K84</f>
        <v>94.671775922124198</v>
      </c>
      <c r="M84" s="791"/>
      <c r="N84" s="51"/>
    </row>
    <row r="85" spans="1:14" ht="15.75" thickBot="1">
      <c r="B85" s="91" t="s">
        <v>2091</v>
      </c>
      <c r="C85" s="92"/>
      <c r="D85" s="92"/>
      <c r="E85" s="92"/>
      <c r="F85" s="92"/>
      <c r="G85" s="92"/>
      <c r="H85" s="92"/>
      <c r="I85" s="93"/>
      <c r="J85" s="94"/>
      <c r="K85" s="261">
        <v>0.05</v>
      </c>
      <c r="L85" s="792">
        <f>N78*K85</f>
        <v>94.671775922124198</v>
      </c>
      <c r="M85" s="793"/>
      <c r="N85" s="51"/>
    </row>
    <row r="86" spans="1:14" ht="15.75" thickBot="1">
      <c r="B86" s="755" t="s">
        <v>2072</v>
      </c>
      <c r="C86" s="756"/>
      <c r="D86" s="756"/>
      <c r="E86" s="756"/>
      <c r="F86" s="756"/>
      <c r="G86" s="756"/>
      <c r="H86" s="756"/>
      <c r="I86" s="756"/>
      <c r="J86" s="756"/>
      <c r="K86" s="756"/>
      <c r="L86" s="756"/>
      <c r="M86" s="757"/>
      <c r="N86" s="52">
        <f>L83+L84+L85</f>
        <v>568.03065553274519</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2461.4661739752291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208</v>
      </c>
      <c r="C31" s="81" t="s">
        <v>2125</v>
      </c>
      <c r="D31" s="82"/>
      <c r="E31" s="82"/>
      <c r="F31" s="82"/>
      <c r="G31" s="82"/>
      <c r="H31" s="82"/>
      <c r="I31" s="82"/>
      <c r="J31" s="83"/>
      <c r="K31" s="264"/>
      <c r="L31" s="262" t="s">
        <v>128</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1218</v>
      </c>
      <c r="B48" s="43" t="str">
        <f>VLOOKUP(A48,MATERIALES!A4:D373,3,FALSE)</f>
        <v>Cemento Asfaltico 60-70</v>
      </c>
      <c r="C48" s="237"/>
      <c r="D48" s="237"/>
      <c r="E48" s="237"/>
      <c r="F48" s="237"/>
      <c r="G48" s="237"/>
      <c r="H48" s="237"/>
      <c r="I48" s="224"/>
      <c r="J48" s="201" t="str">
        <f>VLOOKUP(A48,MATERIALES!A4:D373,2,FALSE)</f>
        <v>kg</v>
      </c>
      <c r="K48" s="238">
        <v>1</v>
      </c>
      <c r="L48" s="223"/>
      <c r="M48" s="353">
        <f>VLOOKUP(A48,MATERIALES!A4:D395,4,FALSE)</f>
        <v>1834.0709831245658</v>
      </c>
      <c r="N48" s="228">
        <f>K48*M48</f>
        <v>1834.0709831245658</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1834.0709831245658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844" t="s">
        <v>2072</v>
      </c>
      <c r="C76" s="798"/>
      <c r="D76" s="798"/>
      <c r="E76" s="798"/>
      <c r="F76" s="798"/>
      <c r="G76" s="798"/>
      <c r="H76" s="798"/>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1834.0709831245658</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366.81419662491317</v>
      </c>
      <c r="M83" s="791"/>
      <c r="N83" s="51"/>
    </row>
    <row r="84" spans="1:14">
      <c r="B84" s="89" t="s">
        <v>2090</v>
      </c>
      <c r="C84" s="90"/>
      <c r="D84" s="90"/>
      <c r="E84" s="90"/>
      <c r="F84" s="90"/>
      <c r="G84" s="90"/>
      <c r="H84" s="90"/>
      <c r="I84" s="87"/>
      <c r="J84" s="88"/>
      <c r="K84" s="260">
        <v>0.05</v>
      </c>
      <c r="L84" s="790">
        <f>N78*K84</f>
        <v>91.703549156228291</v>
      </c>
      <c r="M84" s="791"/>
      <c r="N84" s="51"/>
    </row>
    <row r="85" spans="1:14" ht="15.75" thickBot="1">
      <c r="B85" s="91" t="s">
        <v>2091</v>
      </c>
      <c r="C85" s="92"/>
      <c r="D85" s="92"/>
      <c r="E85" s="92"/>
      <c r="F85" s="92"/>
      <c r="G85" s="92"/>
      <c r="H85" s="92"/>
      <c r="I85" s="93"/>
      <c r="J85" s="94"/>
      <c r="K85" s="261">
        <v>0.05</v>
      </c>
      <c r="L85" s="792">
        <f>N78*K85</f>
        <v>91.703549156228291</v>
      </c>
      <c r="M85" s="793"/>
      <c r="N85" s="51"/>
    </row>
    <row r="86" spans="1:14" ht="15.75" thickBot="1">
      <c r="B86" s="755" t="s">
        <v>2072</v>
      </c>
      <c r="C86" s="756"/>
      <c r="D86" s="756"/>
      <c r="E86" s="756"/>
      <c r="F86" s="756"/>
      <c r="G86" s="756"/>
      <c r="H86" s="756"/>
      <c r="I86" s="756"/>
      <c r="J86" s="756"/>
      <c r="K86" s="756"/>
      <c r="L86" s="756"/>
      <c r="M86" s="757"/>
      <c r="N86" s="52">
        <f>L83+L84+L85</f>
        <v>550.22129493736975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2384.2922780619356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210</v>
      </c>
      <c r="C31" s="81" t="s">
        <v>211</v>
      </c>
      <c r="D31" s="82"/>
      <c r="E31" s="82"/>
      <c r="F31" s="82"/>
      <c r="G31" s="82"/>
      <c r="H31" s="82"/>
      <c r="I31" s="82"/>
      <c r="J31" s="83"/>
      <c r="K31" s="264"/>
      <c r="L31" s="262" t="s">
        <v>35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1220</v>
      </c>
      <c r="B48" s="43" t="str">
        <f>VLOOKUP(A48,MATERIALES!A4:D373,3,FALSE)</f>
        <v>Cemento Asfaltico 80-100</v>
      </c>
      <c r="C48" s="237"/>
      <c r="D48" s="237"/>
      <c r="E48" s="237"/>
      <c r="F48" s="237"/>
      <c r="G48" s="237"/>
      <c r="H48" s="237"/>
      <c r="I48" s="224"/>
      <c r="J48" s="201" t="str">
        <f>VLOOKUP(A48,MATERIALES!A4:D373,2,FALSE)</f>
        <v>kg</v>
      </c>
      <c r="K48" s="238">
        <v>1</v>
      </c>
      <c r="L48" s="223"/>
      <c r="M48" s="353">
        <f>VLOOKUP(A48,MATERIALES!A4:D395,4,FALSE)</f>
        <v>1753.4524783718377</v>
      </c>
      <c r="N48" s="228">
        <f>K48*M48</f>
        <v>1753.4524783718377</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1753.4524783718377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844" t="s">
        <v>2072</v>
      </c>
      <c r="C76" s="798"/>
      <c r="D76" s="798"/>
      <c r="E76" s="798"/>
      <c r="F76" s="798"/>
      <c r="G76" s="798"/>
      <c r="H76" s="798"/>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1753.4524783718377</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350.69049567436758</v>
      </c>
      <c r="M83" s="791"/>
      <c r="N83" s="51"/>
    </row>
    <row r="84" spans="1:14">
      <c r="B84" s="89" t="s">
        <v>2090</v>
      </c>
      <c r="C84" s="90"/>
      <c r="D84" s="90"/>
      <c r="E84" s="90"/>
      <c r="F84" s="90"/>
      <c r="G84" s="90"/>
      <c r="H84" s="90"/>
      <c r="I84" s="87"/>
      <c r="J84" s="88"/>
      <c r="K84" s="260">
        <v>0.05</v>
      </c>
      <c r="L84" s="790">
        <f>N78*K84</f>
        <v>87.672623918591896</v>
      </c>
      <c r="M84" s="791"/>
      <c r="N84" s="51"/>
    </row>
    <row r="85" spans="1:14" ht="15.75" thickBot="1">
      <c r="B85" s="91" t="s">
        <v>2091</v>
      </c>
      <c r="C85" s="92"/>
      <c r="D85" s="92"/>
      <c r="E85" s="92"/>
      <c r="F85" s="92"/>
      <c r="G85" s="92"/>
      <c r="H85" s="92"/>
      <c r="I85" s="93"/>
      <c r="J85" s="94"/>
      <c r="K85" s="261">
        <v>0.05</v>
      </c>
      <c r="L85" s="792">
        <f>N78*K85</f>
        <v>87.672623918591896</v>
      </c>
      <c r="M85" s="793"/>
      <c r="N85" s="51"/>
    </row>
    <row r="86" spans="1:14" ht="15.75" thickBot="1">
      <c r="B86" s="755" t="s">
        <v>2072</v>
      </c>
      <c r="C86" s="756"/>
      <c r="D86" s="756"/>
      <c r="E86" s="756"/>
      <c r="F86" s="756"/>
      <c r="G86" s="756"/>
      <c r="H86" s="756"/>
      <c r="I86" s="756"/>
      <c r="J86" s="756"/>
      <c r="K86" s="756"/>
      <c r="L86" s="756"/>
      <c r="M86" s="757"/>
      <c r="N86" s="52">
        <f>L83+L84+L85</f>
        <v>526.03574351155135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2279.4882218833891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212</v>
      </c>
      <c r="C31" s="81" t="s">
        <v>2126</v>
      </c>
      <c r="D31" s="82"/>
      <c r="E31" s="82"/>
      <c r="F31" s="82"/>
      <c r="G31" s="82"/>
      <c r="H31" s="82"/>
      <c r="I31" s="82"/>
      <c r="J31" s="83"/>
      <c r="K31" s="264"/>
      <c r="L31" s="262" t="s">
        <v>145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1332</v>
      </c>
      <c r="B48" s="43" t="str">
        <f>VLOOKUP(A48,MATERIALES!A4:D373,3,FALSE)</f>
        <v>Emulsión CRM</v>
      </c>
      <c r="C48" s="237"/>
      <c r="D48" s="237"/>
      <c r="E48" s="237"/>
      <c r="F48" s="237"/>
      <c r="G48" s="237"/>
      <c r="H48" s="237"/>
      <c r="I48" s="224"/>
      <c r="J48" s="201" t="str">
        <f>VLOOKUP(A48,MATERIALES!A4:D373,2,FALSE)</f>
        <v>lt</v>
      </c>
      <c r="K48" s="238">
        <v>1</v>
      </c>
      <c r="L48" s="223"/>
      <c r="M48" s="353">
        <f>VLOOKUP(A48,MATERIALES!A4:D395,4,FALSE)</f>
        <v>2136.3903759472964</v>
      </c>
      <c r="N48" s="228">
        <f>K48*M48</f>
        <v>2136.3903759472964</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2136.3903759472964</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844" t="s">
        <v>2072</v>
      </c>
      <c r="C76" s="798"/>
      <c r="D76" s="798"/>
      <c r="E76" s="798"/>
      <c r="F76" s="798"/>
      <c r="G76" s="798"/>
      <c r="H76" s="798"/>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2136.3903759472964</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427.27807518945929</v>
      </c>
      <c r="M83" s="791"/>
      <c r="N83" s="51"/>
    </row>
    <row r="84" spans="1:14">
      <c r="B84" s="89" t="s">
        <v>2090</v>
      </c>
      <c r="C84" s="90"/>
      <c r="D84" s="90"/>
      <c r="E84" s="90"/>
      <c r="F84" s="90"/>
      <c r="G84" s="90"/>
      <c r="H84" s="90"/>
      <c r="I84" s="87"/>
      <c r="J84" s="88"/>
      <c r="K84" s="260">
        <v>0.05</v>
      </c>
      <c r="L84" s="790">
        <f>N78*K84</f>
        <v>106.81951879736482</v>
      </c>
      <c r="M84" s="791"/>
      <c r="N84" s="51"/>
    </row>
    <row r="85" spans="1:14" ht="15.75" thickBot="1">
      <c r="B85" s="91" t="s">
        <v>2091</v>
      </c>
      <c r="C85" s="92"/>
      <c r="D85" s="92"/>
      <c r="E85" s="92"/>
      <c r="F85" s="92"/>
      <c r="G85" s="92"/>
      <c r="H85" s="92"/>
      <c r="I85" s="93"/>
      <c r="J85" s="94"/>
      <c r="K85" s="261">
        <v>0.05</v>
      </c>
      <c r="L85" s="792">
        <f>N78*K85</f>
        <v>106.81951879736482</v>
      </c>
      <c r="M85" s="793"/>
      <c r="N85" s="51"/>
    </row>
    <row r="86" spans="1:14" ht="15.75" thickBot="1">
      <c r="B86" s="755" t="s">
        <v>2072</v>
      </c>
      <c r="C86" s="756"/>
      <c r="D86" s="756"/>
      <c r="E86" s="756"/>
      <c r="F86" s="756"/>
      <c r="G86" s="756"/>
      <c r="H86" s="756"/>
      <c r="I86" s="756"/>
      <c r="J86" s="756"/>
      <c r="K86" s="756"/>
      <c r="L86" s="756"/>
      <c r="M86" s="757"/>
      <c r="N86" s="52">
        <f>L83+L84+L85</f>
        <v>640.91711278418893</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2777.3074887314851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214</v>
      </c>
      <c r="C31" s="81" t="s">
        <v>2127</v>
      </c>
      <c r="D31" s="82"/>
      <c r="E31" s="82"/>
      <c r="F31" s="82"/>
      <c r="G31" s="82"/>
      <c r="H31" s="82"/>
      <c r="I31" s="82"/>
      <c r="J31" s="83"/>
      <c r="K31" s="264"/>
      <c r="L31" s="262" t="s">
        <v>145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1318</v>
      </c>
      <c r="B48" s="43" t="str">
        <f>VLOOKUP(A48,MATERIALES!A4:D373,3,FALSE)</f>
        <v>Emulsión Asfáltica de Rotura Lenta CRL</v>
      </c>
      <c r="C48" s="237"/>
      <c r="D48" s="237"/>
      <c r="E48" s="237"/>
      <c r="F48" s="237"/>
      <c r="G48" s="237"/>
      <c r="H48" s="237"/>
      <c r="I48" s="224"/>
      <c r="J48" s="201" t="str">
        <f>VLOOKUP(A48,MATERIALES!A4:D373,2,FALSE)</f>
        <v>lt</v>
      </c>
      <c r="K48" s="238">
        <v>1</v>
      </c>
      <c r="L48" s="223"/>
      <c r="M48" s="353">
        <f>VLOOKUP(A48,MATERIALES!A4:D395,4,FALSE)</f>
        <v>2215.1766419556448</v>
      </c>
      <c r="N48" s="228">
        <f>K48*M48</f>
        <v>2215.1766419556448</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2215.1766419556448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844" t="s">
        <v>2072</v>
      </c>
      <c r="C76" s="798"/>
      <c r="D76" s="798"/>
      <c r="E76" s="798"/>
      <c r="F76" s="798"/>
      <c r="G76" s="798"/>
      <c r="H76" s="798"/>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2215.1766419556448</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443.03532839112899</v>
      </c>
      <c r="M83" s="791"/>
      <c r="N83" s="51"/>
    </row>
    <row r="84" spans="1:14">
      <c r="B84" s="89" t="s">
        <v>2090</v>
      </c>
      <c r="C84" s="90"/>
      <c r="D84" s="90"/>
      <c r="E84" s="90"/>
      <c r="F84" s="90"/>
      <c r="G84" s="90"/>
      <c r="H84" s="90"/>
      <c r="I84" s="87"/>
      <c r="J84" s="88"/>
      <c r="K84" s="260">
        <v>0.05</v>
      </c>
      <c r="L84" s="790">
        <f>N78*K84</f>
        <v>110.75883209778225</v>
      </c>
      <c r="M84" s="791"/>
      <c r="N84" s="51"/>
    </row>
    <row r="85" spans="1:14" ht="15.75" thickBot="1">
      <c r="B85" s="91" t="s">
        <v>2091</v>
      </c>
      <c r="C85" s="92"/>
      <c r="D85" s="92"/>
      <c r="E85" s="92"/>
      <c r="F85" s="92"/>
      <c r="G85" s="92"/>
      <c r="H85" s="92"/>
      <c r="I85" s="93"/>
      <c r="J85" s="94"/>
      <c r="K85" s="261">
        <v>0.05</v>
      </c>
      <c r="L85" s="792">
        <f>N78*K85</f>
        <v>110.75883209778225</v>
      </c>
      <c r="M85" s="793"/>
      <c r="N85" s="51"/>
    </row>
    <row r="86" spans="1:14" ht="15.75" thickBot="1">
      <c r="B86" s="755" t="s">
        <v>2072</v>
      </c>
      <c r="C86" s="756"/>
      <c r="D86" s="756"/>
      <c r="E86" s="756"/>
      <c r="F86" s="756"/>
      <c r="G86" s="756"/>
      <c r="H86" s="756"/>
      <c r="I86" s="756"/>
      <c r="J86" s="756"/>
      <c r="K86" s="756"/>
      <c r="L86" s="756"/>
      <c r="M86" s="757"/>
      <c r="N86" s="52">
        <f>L83+L84+L85</f>
        <v>664.55299258669345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2879.7296345423383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216</v>
      </c>
      <c r="C31" s="81" t="s">
        <v>2128</v>
      </c>
      <c r="D31" s="82"/>
      <c r="E31" s="82"/>
      <c r="F31" s="82"/>
      <c r="G31" s="82"/>
      <c r="H31" s="82"/>
      <c r="I31" s="82"/>
      <c r="J31" s="83"/>
      <c r="K31" s="264"/>
      <c r="L31" s="262" t="s">
        <v>145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1330</v>
      </c>
      <c r="B48" s="43" t="str">
        <f>VLOOKUP(A48,MATERIALES!A4:D373,3,FALSE)</f>
        <v>Emulsión CRL-1hm</v>
      </c>
      <c r="C48" s="237"/>
      <c r="D48" s="237"/>
      <c r="E48" s="237"/>
      <c r="F48" s="237"/>
      <c r="G48" s="237"/>
      <c r="H48" s="237"/>
      <c r="I48" s="224"/>
      <c r="J48" s="201" t="str">
        <f>VLOOKUP(A48,MATERIALES!A4:D373,2,FALSE)</f>
        <v>lt</v>
      </c>
      <c r="K48" s="238">
        <v>1</v>
      </c>
      <c r="L48" s="223"/>
      <c r="M48" s="353">
        <f>VLOOKUP(A48,MATERIALES!A4:D395,4,FALSE)</f>
        <v>2869.2858736993708</v>
      </c>
      <c r="N48" s="228">
        <f>K48*M48</f>
        <v>2869.2858736993708</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2869.2858736993708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844" t="s">
        <v>2072</v>
      </c>
      <c r="C76" s="798"/>
      <c r="D76" s="798"/>
      <c r="E76" s="798"/>
      <c r="F76" s="798"/>
      <c r="G76" s="798"/>
      <c r="H76" s="798"/>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2869.2858736993708</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573.85717473987415</v>
      </c>
      <c r="M83" s="791"/>
      <c r="N83" s="51"/>
    </row>
    <row r="84" spans="1:14">
      <c r="B84" s="89" t="s">
        <v>2090</v>
      </c>
      <c r="C84" s="90"/>
      <c r="D84" s="90"/>
      <c r="E84" s="90"/>
      <c r="F84" s="90"/>
      <c r="G84" s="90"/>
      <c r="H84" s="90"/>
      <c r="I84" s="87"/>
      <c r="J84" s="88"/>
      <c r="K84" s="260">
        <v>0.05</v>
      </c>
      <c r="L84" s="790">
        <f>N78*K84</f>
        <v>143.46429368496854</v>
      </c>
      <c r="M84" s="791"/>
      <c r="N84" s="51"/>
    </row>
    <row r="85" spans="1:14" ht="15.75" thickBot="1">
      <c r="B85" s="91" t="s">
        <v>2091</v>
      </c>
      <c r="C85" s="92"/>
      <c r="D85" s="92"/>
      <c r="E85" s="92"/>
      <c r="F85" s="92"/>
      <c r="G85" s="92"/>
      <c r="H85" s="92"/>
      <c r="I85" s="93"/>
      <c r="J85" s="94"/>
      <c r="K85" s="261">
        <v>0.05</v>
      </c>
      <c r="L85" s="792">
        <f>N78*K85</f>
        <v>143.46429368496854</v>
      </c>
      <c r="M85" s="793"/>
      <c r="N85" s="51"/>
    </row>
    <row r="86" spans="1:14" ht="15.75" thickBot="1">
      <c r="B86" s="755" t="s">
        <v>2072</v>
      </c>
      <c r="C86" s="756"/>
      <c r="D86" s="756"/>
      <c r="E86" s="756"/>
      <c r="F86" s="756"/>
      <c r="G86" s="756"/>
      <c r="H86" s="756"/>
      <c r="I86" s="756"/>
      <c r="J86" s="756"/>
      <c r="K86" s="756"/>
      <c r="L86" s="756"/>
      <c r="M86" s="757"/>
      <c r="N86" s="52">
        <f>L83+L84+L85</f>
        <v>860.78576210981123</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3730.0716358091822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218</v>
      </c>
      <c r="C31" s="81" t="s">
        <v>2129</v>
      </c>
      <c r="D31" s="82"/>
      <c r="E31" s="82"/>
      <c r="F31" s="82"/>
      <c r="G31" s="82"/>
      <c r="H31" s="82"/>
      <c r="I31" s="82"/>
      <c r="J31" s="83"/>
      <c r="K31" s="264"/>
      <c r="L31" s="262" t="s">
        <v>145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1328</v>
      </c>
      <c r="B48" s="43" t="str">
        <f>VLOOKUP(A48,MATERIALES!A4:D373,3,FALSE)</f>
        <v>Emulsión CRL-1h</v>
      </c>
      <c r="C48" s="237"/>
      <c r="D48" s="237"/>
      <c r="E48" s="237"/>
      <c r="F48" s="237"/>
      <c r="G48" s="237"/>
      <c r="H48" s="237"/>
      <c r="I48" s="224"/>
      <c r="J48" s="201" t="str">
        <f>VLOOKUP(A48,MATERIALES!A4:D373,2,FALSE)</f>
        <v>lt</v>
      </c>
      <c r="K48" s="238">
        <v>1</v>
      </c>
      <c r="L48" s="223"/>
      <c r="M48" s="353">
        <f>VLOOKUP(A48,MATERIALES!A4:D395,4,FALSE)</f>
        <v>2132.7258984585364</v>
      </c>
      <c r="N48" s="228">
        <f>K48*M48</f>
        <v>2132.7258984585364</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2132.7258984585364</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844" t="s">
        <v>2072</v>
      </c>
      <c r="C76" s="798"/>
      <c r="D76" s="798"/>
      <c r="E76" s="798"/>
      <c r="F76" s="798"/>
      <c r="G76" s="798"/>
      <c r="H76" s="798"/>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2132.7258984585364</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426.54517969170729</v>
      </c>
      <c r="M83" s="791"/>
      <c r="N83" s="51"/>
    </row>
    <row r="84" spans="1:14">
      <c r="B84" s="89" t="s">
        <v>2090</v>
      </c>
      <c r="C84" s="90"/>
      <c r="D84" s="90"/>
      <c r="E84" s="90"/>
      <c r="F84" s="90"/>
      <c r="G84" s="90"/>
      <c r="H84" s="90"/>
      <c r="I84" s="87"/>
      <c r="J84" s="88"/>
      <c r="K84" s="260">
        <v>0.05</v>
      </c>
      <c r="L84" s="790">
        <f>N78*K84</f>
        <v>106.63629492292682</v>
      </c>
      <c r="M84" s="791"/>
      <c r="N84" s="51"/>
    </row>
    <row r="85" spans="1:14" ht="15.75" thickBot="1">
      <c r="B85" s="91" t="s">
        <v>2091</v>
      </c>
      <c r="C85" s="92"/>
      <c r="D85" s="92"/>
      <c r="E85" s="92"/>
      <c r="F85" s="92"/>
      <c r="G85" s="92"/>
      <c r="H85" s="92"/>
      <c r="I85" s="93"/>
      <c r="J85" s="94"/>
      <c r="K85" s="261">
        <v>0.05</v>
      </c>
      <c r="L85" s="792">
        <f>N78*K85</f>
        <v>106.63629492292682</v>
      </c>
      <c r="M85" s="793"/>
      <c r="N85" s="51"/>
    </row>
    <row r="86" spans="1:14" ht="15.75" thickBot="1">
      <c r="B86" s="755" t="s">
        <v>2072</v>
      </c>
      <c r="C86" s="756"/>
      <c r="D86" s="756"/>
      <c r="E86" s="756"/>
      <c r="F86" s="756"/>
      <c r="G86" s="756"/>
      <c r="H86" s="756"/>
      <c r="I86" s="756"/>
      <c r="J86" s="756"/>
      <c r="K86" s="756"/>
      <c r="L86" s="756"/>
      <c r="M86" s="757"/>
      <c r="N86" s="52">
        <f>L83+L84+L85</f>
        <v>639.81776953756093</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2772.5436679960976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220</v>
      </c>
      <c r="C31" s="81" t="s">
        <v>2130</v>
      </c>
      <c r="D31" s="82"/>
      <c r="E31" s="82"/>
      <c r="F31" s="82"/>
      <c r="G31" s="82"/>
      <c r="H31" s="82"/>
      <c r="I31" s="82"/>
      <c r="J31" s="83"/>
      <c r="K31" s="264"/>
      <c r="L31" s="262" t="s">
        <v>128</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1226</v>
      </c>
      <c r="B48" s="43" t="str">
        <f>VLOOKUP(A48,MATERIALES!A4:D373,3,FALSE)</f>
        <v>Cemento Asfáltico Modificado Con Grano De Caucho Reciclado Tipo I</v>
      </c>
      <c r="C48" s="237"/>
      <c r="D48" s="237"/>
      <c r="E48" s="237"/>
      <c r="F48" s="237"/>
      <c r="G48" s="237"/>
      <c r="H48" s="237"/>
      <c r="I48" s="224"/>
      <c r="J48" s="201" t="str">
        <f>VLOOKUP(A48,MATERIALES!A4:D373,2,FALSE)</f>
        <v>kg</v>
      </c>
      <c r="K48" s="238">
        <v>1</v>
      </c>
      <c r="L48" s="223"/>
      <c r="M48" s="353">
        <f>VLOOKUP(A48,MATERIALES!A4:D395,4,FALSE)</f>
        <v>2714.2784759248075</v>
      </c>
      <c r="N48" s="228">
        <f>K48*M48</f>
        <v>2714.2784759248075</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2714.2784759248075</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844" t="s">
        <v>2072</v>
      </c>
      <c r="C76" s="798"/>
      <c r="D76" s="798"/>
      <c r="E76" s="798"/>
      <c r="F76" s="798"/>
      <c r="G76" s="798"/>
      <c r="H76" s="798"/>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2714.2784759248075</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542.85569518496152</v>
      </c>
      <c r="M83" s="791"/>
      <c r="N83" s="51"/>
    </row>
    <row r="84" spans="1:14">
      <c r="B84" s="89" t="s">
        <v>2090</v>
      </c>
      <c r="C84" s="90"/>
      <c r="D84" s="90"/>
      <c r="E84" s="90"/>
      <c r="F84" s="90"/>
      <c r="G84" s="90"/>
      <c r="H84" s="90"/>
      <c r="I84" s="87"/>
      <c r="J84" s="88"/>
      <c r="K84" s="260">
        <v>0.05</v>
      </c>
      <c r="L84" s="790">
        <f>N78*K84</f>
        <v>135.71392379624038</v>
      </c>
      <c r="M84" s="791"/>
      <c r="N84" s="51"/>
    </row>
    <row r="85" spans="1:14" ht="15.75" thickBot="1">
      <c r="B85" s="91" t="s">
        <v>2091</v>
      </c>
      <c r="C85" s="92"/>
      <c r="D85" s="92"/>
      <c r="E85" s="92"/>
      <c r="F85" s="92"/>
      <c r="G85" s="92"/>
      <c r="H85" s="92"/>
      <c r="I85" s="93"/>
      <c r="J85" s="94"/>
      <c r="K85" s="261">
        <v>0.05</v>
      </c>
      <c r="L85" s="792">
        <f>N78*K85</f>
        <v>135.71392379624038</v>
      </c>
      <c r="M85" s="793"/>
      <c r="N85" s="51"/>
    </row>
    <row r="86" spans="1:14" ht="15.75" thickBot="1">
      <c r="B86" s="755" t="s">
        <v>2072</v>
      </c>
      <c r="C86" s="756"/>
      <c r="D86" s="756"/>
      <c r="E86" s="756"/>
      <c r="F86" s="756"/>
      <c r="G86" s="756"/>
      <c r="H86" s="756"/>
      <c r="I86" s="756"/>
      <c r="J86" s="756"/>
      <c r="K86" s="756"/>
      <c r="L86" s="756"/>
      <c r="M86" s="757"/>
      <c r="N86" s="52">
        <f>L83+L84+L85</f>
        <v>814.28354277744222</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3528.5620187022496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222</v>
      </c>
      <c r="C31" s="81" t="s">
        <v>2131</v>
      </c>
      <c r="D31" s="82"/>
      <c r="E31" s="82"/>
      <c r="F31" s="82"/>
      <c r="G31" s="82"/>
      <c r="H31" s="82"/>
      <c r="I31" s="82"/>
      <c r="J31" s="83"/>
      <c r="K31" s="264"/>
      <c r="L31" s="262" t="s">
        <v>128</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1228</v>
      </c>
      <c r="B48" s="43" t="str">
        <f>VLOOKUP(A48,MATERIALES!A4:D373,3,FALSE)</f>
        <v>Cemento Asfáltico Modificado Con Grano De Caucho Reciclado Tipo Il</v>
      </c>
      <c r="C48" s="237"/>
      <c r="D48" s="237"/>
      <c r="E48" s="237"/>
      <c r="F48" s="237"/>
      <c r="G48" s="237"/>
      <c r="H48" s="237"/>
      <c r="I48" s="224"/>
      <c r="J48" s="201" t="str">
        <f>VLOOKUP(A48,MATERIALES!A4:D373,2,FALSE)</f>
        <v>kg</v>
      </c>
      <c r="K48" s="238">
        <v>1</v>
      </c>
      <c r="L48" s="223"/>
      <c r="M48" s="353">
        <f>VLOOKUP(A48,MATERIALES!A4:D395,4,FALSE)</f>
        <v>2967.1274226492724</v>
      </c>
      <c r="N48" s="228">
        <f>K48*M48</f>
        <v>2967.1274226492724</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2967.1274226492724</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755" t="s">
        <v>2072</v>
      </c>
      <c r="C76" s="756"/>
      <c r="D76" s="756"/>
      <c r="E76" s="756"/>
      <c r="F76" s="756"/>
      <c r="G76" s="756"/>
      <c r="H76" s="756"/>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2967.1274226492724</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593.42548452985454</v>
      </c>
      <c r="M83" s="791"/>
      <c r="N83" s="51"/>
    </row>
    <row r="84" spans="1:14">
      <c r="B84" s="89" t="s">
        <v>2090</v>
      </c>
      <c r="C84" s="90"/>
      <c r="D84" s="90"/>
      <c r="E84" s="90"/>
      <c r="F84" s="90"/>
      <c r="G84" s="90"/>
      <c r="H84" s="90"/>
      <c r="I84" s="87"/>
      <c r="J84" s="88"/>
      <c r="K84" s="260">
        <v>0.05</v>
      </c>
      <c r="L84" s="790">
        <f>N78*K84</f>
        <v>148.35637113246364</v>
      </c>
      <c r="M84" s="791"/>
      <c r="N84" s="51"/>
    </row>
    <row r="85" spans="1:14" ht="15.75" thickBot="1">
      <c r="B85" s="91" t="s">
        <v>2091</v>
      </c>
      <c r="C85" s="92"/>
      <c r="D85" s="92"/>
      <c r="E85" s="92"/>
      <c r="F85" s="92"/>
      <c r="G85" s="92"/>
      <c r="H85" s="92"/>
      <c r="I85" s="93"/>
      <c r="J85" s="94"/>
      <c r="K85" s="261">
        <v>0.05</v>
      </c>
      <c r="L85" s="792">
        <f>N78*K85</f>
        <v>148.35637113246364</v>
      </c>
      <c r="M85" s="793"/>
      <c r="N85" s="51"/>
    </row>
    <row r="86" spans="1:14" ht="15.75" thickBot="1">
      <c r="B86" s="755" t="s">
        <v>2072</v>
      </c>
      <c r="C86" s="756"/>
      <c r="D86" s="756"/>
      <c r="E86" s="756"/>
      <c r="F86" s="756"/>
      <c r="G86" s="756"/>
      <c r="H86" s="756"/>
      <c r="I86" s="756"/>
      <c r="J86" s="756"/>
      <c r="K86" s="756"/>
      <c r="L86" s="756"/>
      <c r="M86" s="757"/>
      <c r="N86" s="52">
        <f>L83+L84+L85</f>
        <v>890.13822679478187</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3857.2656494440544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224</v>
      </c>
      <c r="C31" s="81" t="s">
        <v>2132</v>
      </c>
      <c r="D31" s="82"/>
      <c r="E31" s="82"/>
      <c r="F31" s="82"/>
      <c r="G31" s="82"/>
      <c r="H31" s="82"/>
      <c r="I31" s="82"/>
      <c r="J31" s="83"/>
      <c r="K31" s="264"/>
      <c r="L31" s="262" t="s">
        <v>128</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1230</v>
      </c>
      <c r="B48" s="43" t="str">
        <f>VLOOKUP(A48,MATERIALES!A4:D373,3,FALSE)</f>
        <v>Cemento Asfáltico Modificado Con Grano De Caucho Reciclado Tipo lll</v>
      </c>
      <c r="C48" s="237"/>
      <c r="D48" s="237"/>
      <c r="E48" s="237"/>
      <c r="F48" s="237"/>
      <c r="G48" s="237"/>
      <c r="H48" s="237"/>
      <c r="I48" s="224"/>
      <c r="J48" s="201" t="str">
        <f>VLOOKUP(A48,MATERIALES!A4:D373,2,FALSE)</f>
        <v>kg</v>
      </c>
      <c r="K48" s="238">
        <v>1</v>
      </c>
      <c r="L48" s="223"/>
      <c r="M48" s="353">
        <f>VLOOKUP(A48,MATERIALES!A4:D395,4,FALSE)</f>
        <v>3074.4966130699518</v>
      </c>
      <c r="N48" s="228">
        <f>K48*M48</f>
        <v>3074.4966130699518</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3074.4966130699518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844" t="s">
        <v>2072</v>
      </c>
      <c r="C76" s="798"/>
      <c r="D76" s="798"/>
      <c r="E76" s="798"/>
      <c r="F76" s="798"/>
      <c r="G76" s="798"/>
      <c r="H76" s="798"/>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3074.4966130699518</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614.89932261399042</v>
      </c>
      <c r="M83" s="791"/>
      <c r="N83" s="51"/>
    </row>
    <row r="84" spans="1:14">
      <c r="B84" s="89" t="s">
        <v>2090</v>
      </c>
      <c r="C84" s="90"/>
      <c r="D84" s="90"/>
      <c r="E84" s="90"/>
      <c r="F84" s="90"/>
      <c r="G84" s="90"/>
      <c r="H84" s="90"/>
      <c r="I84" s="87"/>
      <c r="J84" s="88"/>
      <c r="K84" s="260">
        <v>0.05</v>
      </c>
      <c r="L84" s="790">
        <f>N78*K84</f>
        <v>153.72483065349761</v>
      </c>
      <c r="M84" s="791"/>
      <c r="N84" s="51"/>
    </row>
    <row r="85" spans="1:14" ht="15.75" thickBot="1">
      <c r="B85" s="91" t="s">
        <v>2091</v>
      </c>
      <c r="C85" s="92"/>
      <c r="D85" s="92"/>
      <c r="E85" s="92"/>
      <c r="F85" s="92"/>
      <c r="G85" s="92"/>
      <c r="H85" s="92"/>
      <c r="I85" s="93"/>
      <c r="J85" s="94"/>
      <c r="K85" s="261">
        <v>0.05</v>
      </c>
      <c r="L85" s="792">
        <f>N78*K85</f>
        <v>153.72483065349761</v>
      </c>
      <c r="M85" s="793"/>
      <c r="N85" s="51"/>
    </row>
    <row r="86" spans="1:14" ht="15.75" thickBot="1">
      <c r="B86" s="755" t="s">
        <v>2072</v>
      </c>
      <c r="C86" s="756"/>
      <c r="D86" s="756"/>
      <c r="E86" s="756"/>
      <c r="F86" s="756"/>
      <c r="G86" s="756"/>
      <c r="H86" s="756"/>
      <c r="I86" s="756"/>
      <c r="J86" s="756"/>
      <c r="K86" s="756"/>
      <c r="L86" s="756"/>
      <c r="M86" s="757"/>
      <c r="N86" s="52">
        <f>L83+L84+L85</f>
        <v>922.34898392098569</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3996.8455969909373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226</v>
      </c>
      <c r="C31" s="81" t="s">
        <v>2133</v>
      </c>
      <c r="D31" s="82"/>
      <c r="E31" s="82"/>
      <c r="F31" s="82"/>
      <c r="G31" s="82"/>
      <c r="H31" s="82"/>
      <c r="I31" s="82"/>
      <c r="J31" s="83"/>
      <c r="K31" s="264"/>
      <c r="L31" s="262" t="s">
        <v>128</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1232</v>
      </c>
      <c r="B48" s="43" t="str">
        <f>VLOOKUP(A48,MATERIALES!A4:D373,3,FALSE)</f>
        <v>Cemento asfaltico modificado con polímeros tipo I</v>
      </c>
      <c r="C48" s="237"/>
      <c r="D48" s="237"/>
      <c r="E48" s="237"/>
      <c r="F48" s="237"/>
      <c r="G48" s="237"/>
      <c r="H48" s="237"/>
      <c r="I48" s="224"/>
      <c r="J48" s="201" t="str">
        <f>VLOOKUP(A48,MATERIALES!A4:D373,2,FALSE)</f>
        <v>kg</v>
      </c>
      <c r="K48" s="238">
        <v>1</v>
      </c>
      <c r="L48" s="223"/>
      <c r="M48" s="353">
        <f>VLOOKUP(A48,MATERIALES!A4:D395,4,FALSE)</f>
        <v>3059.8387031149105</v>
      </c>
      <c r="N48" s="228">
        <f>K48*M48</f>
        <v>3059.8387031149105</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3059.8387031149105</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844" t="s">
        <v>2072</v>
      </c>
      <c r="C76" s="798"/>
      <c r="D76" s="798"/>
      <c r="E76" s="798"/>
      <c r="F76" s="798"/>
      <c r="G76" s="798"/>
      <c r="H76" s="798"/>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3059.8387031149105</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611.96774062298209</v>
      </c>
      <c r="M83" s="791"/>
      <c r="N83" s="51"/>
    </row>
    <row r="84" spans="1:14">
      <c r="B84" s="89" t="s">
        <v>2090</v>
      </c>
      <c r="C84" s="90"/>
      <c r="D84" s="90"/>
      <c r="E84" s="90"/>
      <c r="F84" s="90"/>
      <c r="G84" s="90"/>
      <c r="H84" s="90"/>
      <c r="I84" s="87"/>
      <c r="J84" s="88"/>
      <c r="K84" s="260">
        <v>0.05</v>
      </c>
      <c r="L84" s="790">
        <f>N78*K84</f>
        <v>152.99193515574552</v>
      </c>
      <c r="M84" s="791"/>
      <c r="N84" s="51"/>
    </row>
    <row r="85" spans="1:14" ht="15.75" thickBot="1">
      <c r="B85" s="91" t="s">
        <v>2091</v>
      </c>
      <c r="C85" s="92"/>
      <c r="D85" s="92"/>
      <c r="E85" s="92"/>
      <c r="F85" s="92"/>
      <c r="G85" s="92"/>
      <c r="H85" s="92"/>
      <c r="I85" s="93"/>
      <c r="J85" s="94"/>
      <c r="K85" s="261">
        <v>0.05</v>
      </c>
      <c r="L85" s="792">
        <f>N78*K85</f>
        <v>152.99193515574552</v>
      </c>
      <c r="M85" s="793"/>
      <c r="N85" s="51"/>
    </row>
    <row r="86" spans="1:14" ht="15.75" thickBot="1">
      <c r="B86" s="755" t="s">
        <v>2072</v>
      </c>
      <c r="C86" s="756"/>
      <c r="D86" s="756"/>
      <c r="E86" s="756"/>
      <c r="F86" s="756"/>
      <c r="G86" s="756"/>
      <c r="H86" s="756"/>
      <c r="I86" s="756"/>
      <c r="J86" s="756"/>
      <c r="K86" s="756"/>
      <c r="L86" s="756"/>
      <c r="M86" s="757"/>
      <c r="N86" s="52">
        <f>L83+L84+L85</f>
        <v>917.95161093447314</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3977.7903140493836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ColWidth="11.42578125"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228</v>
      </c>
      <c r="C31" s="81" t="s">
        <v>2134</v>
      </c>
      <c r="D31" s="82"/>
      <c r="E31" s="82"/>
      <c r="F31" s="82"/>
      <c r="G31" s="82"/>
      <c r="H31" s="82"/>
      <c r="I31" s="82"/>
      <c r="J31" s="83"/>
      <c r="K31" s="264"/>
      <c r="L31" s="262" t="s">
        <v>128</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1234</v>
      </c>
      <c r="B48" s="43" t="str">
        <f>VLOOKUP(A48,MATERIALES!A4:D373,3,FALSE)</f>
        <v>Cemento asfaltico modificado con polímeros tipo II</v>
      </c>
      <c r="C48" s="237"/>
      <c r="D48" s="237"/>
      <c r="E48" s="237"/>
      <c r="F48" s="237"/>
      <c r="G48" s="237"/>
      <c r="H48" s="237"/>
      <c r="I48" s="224"/>
      <c r="J48" s="201" t="str">
        <f>VLOOKUP(A48,MATERIALES!A4:D373,2,FALSE)</f>
        <v>kg</v>
      </c>
      <c r="K48" s="238">
        <v>1</v>
      </c>
      <c r="L48" s="223"/>
      <c r="M48" s="353">
        <f>VLOOKUP(A48,MATERIALES!A4:D395,4,FALSE)</f>
        <v>3305.3586948618554</v>
      </c>
      <c r="N48" s="228">
        <f>K48*M48</f>
        <v>3305.3586948618554</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3305.3586948618554</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844" t="s">
        <v>2072</v>
      </c>
      <c r="C76" s="798"/>
      <c r="D76" s="798"/>
      <c r="E76" s="798"/>
      <c r="F76" s="798"/>
      <c r="G76" s="798"/>
      <c r="H76" s="798"/>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3305.3586948618554</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661.07173897237112</v>
      </c>
      <c r="M83" s="791"/>
      <c r="N83" s="51"/>
    </row>
    <row r="84" spans="1:14">
      <c r="B84" s="89" t="s">
        <v>2090</v>
      </c>
      <c r="C84" s="90"/>
      <c r="D84" s="90"/>
      <c r="E84" s="90"/>
      <c r="F84" s="90"/>
      <c r="G84" s="90"/>
      <c r="H84" s="90"/>
      <c r="I84" s="87"/>
      <c r="J84" s="88"/>
      <c r="K84" s="260">
        <v>0.05</v>
      </c>
      <c r="L84" s="790">
        <f>N78*K84</f>
        <v>165.26793474309278</v>
      </c>
      <c r="M84" s="791"/>
      <c r="N84" s="51"/>
    </row>
    <row r="85" spans="1:14" ht="15.75" thickBot="1">
      <c r="B85" s="91" t="s">
        <v>2091</v>
      </c>
      <c r="C85" s="92"/>
      <c r="D85" s="92"/>
      <c r="E85" s="92"/>
      <c r="F85" s="92"/>
      <c r="G85" s="92"/>
      <c r="H85" s="92"/>
      <c r="I85" s="93"/>
      <c r="J85" s="94"/>
      <c r="K85" s="261">
        <v>0.05</v>
      </c>
      <c r="L85" s="792">
        <f>N78*K85</f>
        <v>165.26793474309278</v>
      </c>
      <c r="M85" s="793"/>
      <c r="N85" s="51"/>
    </row>
    <row r="86" spans="1:14" ht="15.75" thickBot="1">
      <c r="B86" s="755" t="s">
        <v>2072</v>
      </c>
      <c r="C86" s="756"/>
      <c r="D86" s="756"/>
      <c r="E86" s="756"/>
      <c r="F86" s="756"/>
      <c r="G86" s="756"/>
      <c r="H86" s="756"/>
      <c r="I86" s="756"/>
      <c r="J86" s="756"/>
      <c r="K86" s="756"/>
      <c r="L86" s="756"/>
      <c r="M86" s="757"/>
      <c r="N86" s="52">
        <f>L83+L84+L85</f>
        <v>991.6076084585568</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4296.9663033204124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ColWidth="11.42578125"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230</v>
      </c>
      <c r="C31" s="81" t="s">
        <v>2135</v>
      </c>
      <c r="D31" s="82"/>
      <c r="E31" s="82"/>
      <c r="F31" s="82"/>
      <c r="G31" s="82"/>
      <c r="H31" s="82"/>
      <c r="I31" s="82"/>
      <c r="J31" s="83"/>
      <c r="K31" s="264"/>
      <c r="L31" s="262" t="s">
        <v>128</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1234</v>
      </c>
      <c r="B48" s="43" t="str">
        <f>VLOOKUP(A48,MATERIALES!A4:D373,3,FALSE)</f>
        <v>Cemento asfaltico modificado con polímeros tipo II</v>
      </c>
      <c r="C48" s="237"/>
      <c r="D48" s="237"/>
      <c r="E48" s="237"/>
      <c r="F48" s="237"/>
      <c r="G48" s="237"/>
      <c r="H48" s="237"/>
      <c r="I48" s="224"/>
      <c r="J48" s="201" t="str">
        <f>VLOOKUP(A48,MATERIALES!A4:D373,2,FALSE)</f>
        <v>kg</v>
      </c>
      <c r="K48" s="238">
        <v>1</v>
      </c>
      <c r="L48" s="223"/>
      <c r="M48" s="353">
        <f>VLOOKUP(A48,MATERIALES!A4:D395,4,FALSE)</f>
        <v>3305.3586948618554</v>
      </c>
      <c r="N48" s="228">
        <f>K48*M48</f>
        <v>3305.3586948618554</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3305.3586948618554</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844" t="s">
        <v>2072</v>
      </c>
      <c r="C76" s="798"/>
      <c r="D76" s="798"/>
      <c r="E76" s="798"/>
      <c r="F76" s="798"/>
      <c r="G76" s="798"/>
      <c r="H76" s="798"/>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3305.3586948618554</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661.07173897237112</v>
      </c>
      <c r="M83" s="791"/>
      <c r="N83" s="51"/>
    </row>
    <row r="84" spans="1:14">
      <c r="B84" s="89" t="s">
        <v>2090</v>
      </c>
      <c r="C84" s="90"/>
      <c r="D84" s="90"/>
      <c r="E84" s="90"/>
      <c r="F84" s="90"/>
      <c r="G84" s="90"/>
      <c r="H84" s="90"/>
      <c r="I84" s="87"/>
      <c r="J84" s="88"/>
      <c r="K84" s="260">
        <v>0.05</v>
      </c>
      <c r="L84" s="790">
        <f>N78*K84</f>
        <v>165.26793474309278</v>
      </c>
      <c r="M84" s="791"/>
      <c r="N84" s="51"/>
    </row>
    <row r="85" spans="1:14" ht="15.75" thickBot="1">
      <c r="B85" s="91" t="s">
        <v>2091</v>
      </c>
      <c r="C85" s="92"/>
      <c r="D85" s="92"/>
      <c r="E85" s="92"/>
      <c r="F85" s="92"/>
      <c r="G85" s="92"/>
      <c r="H85" s="92"/>
      <c r="I85" s="93"/>
      <c r="J85" s="94"/>
      <c r="K85" s="261">
        <v>0.05</v>
      </c>
      <c r="L85" s="792">
        <f>N78*K85</f>
        <v>165.26793474309278</v>
      </c>
      <c r="M85" s="793"/>
      <c r="N85" s="51"/>
    </row>
    <row r="86" spans="1:14" ht="15.75" thickBot="1">
      <c r="B86" s="755" t="s">
        <v>2072</v>
      </c>
      <c r="C86" s="756"/>
      <c r="D86" s="756"/>
      <c r="E86" s="756"/>
      <c r="F86" s="756"/>
      <c r="G86" s="756"/>
      <c r="H86" s="756"/>
      <c r="I86" s="756"/>
      <c r="J86" s="756"/>
      <c r="K86" s="756"/>
      <c r="L86" s="756"/>
      <c r="M86" s="757"/>
      <c r="N86" s="52">
        <f>L83+L84+L85</f>
        <v>991.6076084585568</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4296.9663033204124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232</v>
      </c>
      <c r="C31" s="81" t="s">
        <v>2136</v>
      </c>
      <c r="D31" s="82"/>
      <c r="E31" s="82"/>
      <c r="F31" s="82"/>
      <c r="G31" s="82"/>
      <c r="H31" s="82"/>
      <c r="I31" s="82"/>
      <c r="J31" s="83"/>
      <c r="K31" s="264"/>
      <c r="L31" s="262" t="s">
        <v>128</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1236</v>
      </c>
      <c r="B48" s="43" t="str">
        <f>VLOOKUP(A48,MATERIALES!A4:D373,3,FALSE)</f>
        <v>Cemento asfaltico modificado con polímeros tipo III</v>
      </c>
      <c r="C48" s="237"/>
      <c r="D48" s="237"/>
      <c r="E48" s="237"/>
      <c r="F48" s="237"/>
      <c r="G48" s="237"/>
      <c r="H48" s="237"/>
      <c r="I48" s="224"/>
      <c r="J48" s="201" t="str">
        <f>VLOOKUP(A48,MATERIALES!A4:D373,2,FALSE)</f>
        <v>kg</v>
      </c>
      <c r="K48" s="238">
        <v>1</v>
      </c>
      <c r="L48" s="223"/>
      <c r="M48" s="353">
        <f>VLOOKUP(A48,MATERIALES!A4:D395,4,FALSE)</f>
        <v>3287.0363074180536</v>
      </c>
      <c r="N48" s="228">
        <f>K48*M48</f>
        <v>3287.0363074180536</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3287.0363074180536</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844" t="s">
        <v>2072</v>
      </c>
      <c r="C76" s="798"/>
      <c r="D76" s="798"/>
      <c r="E76" s="798"/>
      <c r="F76" s="798"/>
      <c r="G76" s="798"/>
      <c r="H76" s="798"/>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3287.0363074180536</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657.4072614836108</v>
      </c>
      <c r="M83" s="791"/>
      <c r="N83" s="51"/>
    </row>
    <row r="84" spans="1:14">
      <c r="B84" s="89" t="s">
        <v>2090</v>
      </c>
      <c r="C84" s="90"/>
      <c r="D84" s="90"/>
      <c r="E84" s="90"/>
      <c r="F84" s="90"/>
      <c r="G84" s="90"/>
      <c r="H84" s="90"/>
      <c r="I84" s="87"/>
      <c r="J84" s="88"/>
      <c r="K84" s="260">
        <v>0.05</v>
      </c>
      <c r="L84" s="790">
        <f>N78*K84</f>
        <v>164.3518153709027</v>
      </c>
      <c r="M84" s="791"/>
      <c r="N84" s="51"/>
    </row>
    <row r="85" spans="1:14" ht="15.75" thickBot="1">
      <c r="B85" s="91" t="s">
        <v>2091</v>
      </c>
      <c r="C85" s="92"/>
      <c r="D85" s="92"/>
      <c r="E85" s="92"/>
      <c r="F85" s="92"/>
      <c r="G85" s="92"/>
      <c r="H85" s="92"/>
      <c r="I85" s="93"/>
      <c r="J85" s="94"/>
      <c r="K85" s="261">
        <v>0.05</v>
      </c>
      <c r="L85" s="792">
        <f>N78*K85</f>
        <v>164.3518153709027</v>
      </c>
      <c r="M85" s="793"/>
      <c r="N85" s="51"/>
    </row>
    <row r="86" spans="1:14" ht="15.75" thickBot="1">
      <c r="B86" s="755" t="s">
        <v>2072</v>
      </c>
      <c r="C86" s="756"/>
      <c r="D86" s="756"/>
      <c r="E86" s="756"/>
      <c r="F86" s="756"/>
      <c r="G86" s="756"/>
      <c r="H86" s="756"/>
      <c r="I86" s="756"/>
      <c r="J86" s="756"/>
      <c r="K86" s="756"/>
      <c r="L86" s="756"/>
      <c r="M86" s="757"/>
      <c r="N86" s="52">
        <f>L83+L84+L85</f>
        <v>986.11089222541625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4273.1471996434702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234</v>
      </c>
      <c r="C31" s="81" t="s">
        <v>2137</v>
      </c>
      <c r="D31" s="82"/>
      <c r="E31" s="82"/>
      <c r="F31" s="82"/>
      <c r="G31" s="82"/>
      <c r="H31" s="82"/>
      <c r="I31" s="82"/>
      <c r="J31" s="83"/>
      <c r="K31" s="264"/>
      <c r="L31" s="262" t="s">
        <v>128</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1238</v>
      </c>
      <c r="B48" s="43" t="str">
        <f>VLOOKUP(A48,MATERIALES!A4:D373,3,FALSE)</f>
        <v>Cemento asfaltico modificado con polímeros tipo IV</v>
      </c>
      <c r="C48" s="237"/>
      <c r="D48" s="237"/>
      <c r="E48" s="237"/>
      <c r="F48" s="237"/>
      <c r="G48" s="237"/>
      <c r="H48" s="237"/>
      <c r="I48" s="224"/>
      <c r="J48" s="201" t="str">
        <f>VLOOKUP(A48,MATERIALES!A4:D373,2,FALSE)</f>
        <v>kg</v>
      </c>
      <c r="K48" s="238">
        <v>1</v>
      </c>
      <c r="L48" s="223"/>
      <c r="M48" s="353">
        <f>VLOOKUP(A48,MATERIALES!A4:D395,4,FALSE)</f>
        <v>3521.5628666987172</v>
      </c>
      <c r="N48" s="228">
        <f>K48*M48</f>
        <v>3521.5628666987172</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3521.5628666987172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844" t="s">
        <v>2072</v>
      </c>
      <c r="C76" s="798"/>
      <c r="D76" s="798"/>
      <c r="E76" s="798"/>
      <c r="F76" s="798"/>
      <c r="G76" s="798"/>
      <c r="H76" s="798"/>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3521.5628666987172</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704.31257333974349</v>
      </c>
      <c r="M83" s="791"/>
      <c r="N83" s="51"/>
    </row>
    <row r="84" spans="1:14">
      <c r="B84" s="89" t="s">
        <v>2090</v>
      </c>
      <c r="C84" s="90"/>
      <c r="D84" s="90"/>
      <c r="E84" s="90"/>
      <c r="F84" s="90"/>
      <c r="G84" s="90"/>
      <c r="H84" s="90"/>
      <c r="I84" s="87"/>
      <c r="J84" s="88"/>
      <c r="K84" s="260">
        <v>0.05</v>
      </c>
      <c r="L84" s="790">
        <f>N78*K84</f>
        <v>176.07814333493587</v>
      </c>
      <c r="M84" s="791"/>
      <c r="N84" s="51"/>
    </row>
    <row r="85" spans="1:14" ht="15.75" thickBot="1">
      <c r="B85" s="91" t="s">
        <v>2091</v>
      </c>
      <c r="C85" s="92"/>
      <c r="D85" s="92"/>
      <c r="E85" s="92"/>
      <c r="F85" s="92"/>
      <c r="G85" s="92"/>
      <c r="H85" s="92"/>
      <c r="I85" s="93"/>
      <c r="J85" s="94"/>
      <c r="K85" s="261">
        <v>0.05</v>
      </c>
      <c r="L85" s="792">
        <f>N78*K85</f>
        <v>176.07814333493587</v>
      </c>
      <c r="M85" s="793"/>
      <c r="N85" s="51"/>
    </row>
    <row r="86" spans="1:14" ht="15.75" thickBot="1">
      <c r="B86" s="755" t="s">
        <v>2072</v>
      </c>
      <c r="C86" s="756"/>
      <c r="D86" s="756"/>
      <c r="E86" s="756"/>
      <c r="F86" s="756"/>
      <c r="G86" s="756"/>
      <c r="H86" s="756"/>
      <c r="I86" s="756"/>
      <c r="J86" s="756"/>
      <c r="K86" s="756"/>
      <c r="L86" s="756"/>
      <c r="M86" s="757"/>
      <c r="N86" s="52">
        <f>L83+L84+L85</f>
        <v>1056.4688600096154</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4578.0317267083328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236</v>
      </c>
      <c r="C31" s="81" t="s">
        <v>2138</v>
      </c>
      <c r="D31" s="82"/>
      <c r="E31" s="82"/>
      <c r="F31" s="82"/>
      <c r="G31" s="82"/>
      <c r="H31" s="82"/>
      <c r="I31" s="82"/>
      <c r="J31" s="83"/>
      <c r="K31" s="264"/>
      <c r="L31" s="262" t="s">
        <v>128</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1242</v>
      </c>
      <c r="B48" s="43" t="str">
        <f>VLOOKUP(A48,MATERIALES!A4:D373,3,FALSE)</f>
        <v>Cemento asfaltico modificado con polímeros tipo V</v>
      </c>
      <c r="C48" s="237"/>
      <c r="D48" s="237"/>
      <c r="E48" s="237"/>
      <c r="F48" s="237"/>
      <c r="G48" s="237"/>
      <c r="H48" s="237"/>
      <c r="I48" s="224"/>
      <c r="J48" s="201" t="str">
        <f>VLOOKUP(A48,MATERIALES!A4:D373,2,FALSE)</f>
        <v>kg</v>
      </c>
      <c r="K48" s="238">
        <v>1</v>
      </c>
      <c r="L48" s="223"/>
      <c r="M48" s="353">
        <f>VLOOKUP(A48,MATERIALES!A4:D395,4,FALSE)</f>
        <v>3705.5196366344876</v>
      </c>
      <c r="N48" s="228">
        <f>K48*M48</f>
        <v>3705.5196366344876</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3705.5196366344876</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844" t="s">
        <v>2072</v>
      </c>
      <c r="C76" s="798"/>
      <c r="D76" s="798"/>
      <c r="E76" s="798"/>
      <c r="F76" s="798"/>
      <c r="G76" s="798"/>
      <c r="H76" s="798"/>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3705.5196366344876</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741.10392732689752</v>
      </c>
      <c r="M83" s="791"/>
      <c r="N83" s="51"/>
    </row>
    <row r="84" spans="1:14">
      <c r="B84" s="89" t="s">
        <v>2090</v>
      </c>
      <c r="C84" s="90"/>
      <c r="D84" s="90"/>
      <c r="E84" s="90"/>
      <c r="F84" s="90"/>
      <c r="G84" s="90"/>
      <c r="H84" s="90"/>
      <c r="I84" s="87"/>
      <c r="J84" s="88"/>
      <c r="K84" s="260">
        <v>0.05</v>
      </c>
      <c r="L84" s="790">
        <f>N78*K84</f>
        <v>185.27598183172438</v>
      </c>
      <c r="M84" s="791"/>
      <c r="N84" s="51"/>
    </row>
    <row r="85" spans="1:14" ht="15.75" thickBot="1">
      <c r="B85" s="91" t="s">
        <v>2091</v>
      </c>
      <c r="C85" s="92"/>
      <c r="D85" s="92"/>
      <c r="E85" s="92"/>
      <c r="F85" s="92"/>
      <c r="G85" s="92"/>
      <c r="H85" s="92"/>
      <c r="I85" s="93"/>
      <c r="J85" s="94"/>
      <c r="K85" s="261">
        <v>0.05</v>
      </c>
      <c r="L85" s="792">
        <f>N78*K85</f>
        <v>185.27598183172438</v>
      </c>
      <c r="M85" s="793"/>
      <c r="N85" s="51"/>
    </row>
    <row r="86" spans="1:14" ht="15.75" thickBot="1">
      <c r="B86" s="755" t="s">
        <v>2072</v>
      </c>
      <c r="C86" s="756"/>
      <c r="D86" s="756"/>
      <c r="E86" s="756"/>
      <c r="F86" s="756"/>
      <c r="G86" s="756"/>
      <c r="H86" s="756"/>
      <c r="I86" s="756"/>
      <c r="J86" s="756"/>
      <c r="K86" s="756"/>
      <c r="L86" s="756"/>
      <c r="M86" s="757"/>
      <c r="N86" s="52">
        <f>L83+L84+L85</f>
        <v>1111.6558909903463</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4817.1755276248341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ColWidth="11.42578125"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238</v>
      </c>
      <c r="C31" s="81" t="s">
        <v>2139</v>
      </c>
      <c r="D31" s="82"/>
      <c r="E31" s="82"/>
      <c r="F31" s="82"/>
      <c r="G31" s="82"/>
      <c r="H31" s="82"/>
      <c r="I31" s="82"/>
      <c r="J31" s="83"/>
      <c r="K31" s="264"/>
      <c r="L31" s="262" t="s">
        <v>145</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1320</v>
      </c>
      <c r="B48" s="43" t="str">
        <f>VLOOKUP(A48,MATERIALES!A4:D373,3,FALSE)</f>
        <v>Emulsión Asfáltica de Rotura Media Modificada Con Polímeros CRM-m</v>
      </c>
      <c r="C48" s="237"/>
      <c r="D48" s="237"/>
      <c r="E48" s="237"/>
      <c r="F48" s="237"/>
      <c r="G48" s="237"/>
      <c r="H48" s="237"/>
      <c r="I48" s="224"/>
      <c r="J48" s="201" t="str">
        <f>VLOOKUP(A48,MATERIALES!A4:D373,2,FALSE)</f>
        <v>lt</v>
      </c>
      <c r="K48" s="238">
        <v>1</v>
      </c>
      <c r="L48" s="223"/>
      <c r="M48" s="353">
        <f>VLOOKUP(A48,MATERIALES!A4:D395,4,FALSE)</f>
        <v>2871.1181124437508</v>
      </c>
      <c r="N48" s="228">
        <f>K48*M48</f>
        <v>2871.1181124437508</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2871.1181124437508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844" t="s">
        <v>2072</v>
      </c>
      <c r="C76" s="798"/>
      <c r="D76" s="798"/>
      <c r="E76" s="798"/>
      <c r="F76" s="798"/>
      <c r="G76" s="798"/>
      <c r="H76" s="798"/>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2871.1181124437508</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574.22362248875015</v>
      </c>
      <c r="M83" s="791"/>
      <c r="N83" s="51"/>
    </row>
    <row r="84" spans="1:14">
      <c r="B84" s="89" t="s">
        <v>2090</v>
      </c>
      <c r="C84" s="90"/>
      <c r="D84" s="90"/>
      <c r="E84" s="90"/>
      <c r="F84" s="90"/>
      <c r="G84" s="90"/>
      <c r="H84" s="90"/>
      <c r="I84" s="87"/>
      <c r="J84" s="88"/>
      <c r="K84" s="260">
        <v>0.05</v>
      </c>
      <c r="L84" s="790">
        <f>N78*K84</f>
        <v>143.55590562218754</v>
      </c>
      <c r="M84" s="791"/>
      <c r="N84" s="51"/>
    </row>
    <row r="85" spans="1:14" ht="15.75" thickBot="1">
      <c r="B85" s="91" t="s">
        <v>2091</v>
      </c>
      <c r="C85" s="92"/>
      <c r="D85" s="92"/>
      <c r="E85" s="92"/>
      <c r="F85" s="92"/>
      <c r="G85" s="92"/>
      <c r="H85" s="92"/>
      <c r="I85" s="93"/>
      <c r="J85" s="94"/>
      <c r="K85" s="261">
        <v>0.05</v>
      </c>
      <c r="L85" s="792">
        <f>N78*K85</f>
        <v>143.55590562218754</v>
      </c>
      <c r="M85" s="793"/>
      <c r="N85" s="51"/>
    </row>
    <row r="86" spans="1:14" ht="15.75" thickBot="1">
      <c r="B86" s="755" t="s">
        <v>2072</v>
      </c>
      <c r="C86" s="756"/>
      <c r="D86" s="756"/>
      <c r="E86" s="756"/>
      <c r="F86" s="756"/>
      <c r="G86" s="756"/>
      <c r="H86" s="756"/>
      <c r="I86" s="756"/>
      <c r="J86" s="756"/>
      <c r="K86" s="756"/>
      <c r="L86" s="756"/>
      <c r="M86" s="757"/>
      <c r="N86" s="52">
        <f>L83+L84+L85</f>
        <v>861.33543373312523</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3732.453546176876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ColWidth="11.42578125"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240</v>
      </c>
      <c r="C31" s="81" t="s">
        <v>2140</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823</v>
      </c>
      <c r="B36" s="804" t="str">
        <f>VLOOKUP(A36,EQUIPOS!A6:D154,3,FALSE)</f>
        <v>Carrotanque Irrigador de asfalto, 1000 GALONES DE CAPACIDAD</v>
      </c>
      <c r="C36" s="805"/>
      <c r="D36" s="805"/>
      <c r="E36" s="805"/>
      <c r="F36" s="805"/>
      <c r="G36" s="805"/>
      <c r="H36" s="806"/>
      <c r="I36" s="223"/>
      <c r="J36" s="224"/>
      <c r="K36" s="225">
        <f>VLOOKUP(A36,EQUIPOS!A6:D163,4,FALSE)</f>
        <v>119219.28887680972</v>
      </c>
      <c r="L36" s="226"/>
      <c r="M36" s="227">
        <v>500</v>
      </c>
      <c r="N36" s="228">
        <f>K36/M36</f>
        <v>238.43857775361943</v>
      </c>
    </row>
    <row r="37" spans="1:14">
      <c r="A37" s="113" t="s">
        <v>845</v>
      </c>
      <c r="B37" s="804" t="str">
        <f>VLOOKUP(A37,EQUIPOS!A7:D154,3,FALSE)</f>
        <v xml:space="preserve">Compresor (barrido y soplado)
</v>
      </c>
      <c r="C37" s="805"/>
      <c r="D37" s="805"/>
      <c r="E37" s="805"/>
      <c r="F37" s="805"/>
      <c r="G37" s="805"/>
      <c r="H37" s="806"/>
      <c r="I37" s="223"/>
      <c r="J37" s="224"/>
      <c r="K37" s="225">
        <f>VLOOKUP(A37,EQUIPOS!A7:D164,4,FALSE)</f>
        <v>74358.154284183285</v>
      </c>
      <c r="L37" s="226"/>
      <c r="M37" s="227">
        <v>500</v>
      </c>
      <c r="N37" s="228">
        <f>K37/M37</f>
        <v>148.71630856836657</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N75*M41</f>
        <v>0.62590495000000002</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387.780791271986</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1324</v>
      </c>
      <c r="B48" s="43" t="str">
        <f>VLOOKUP(A48,MATERIALES!A4:D373,3,FALSE)</f>
        <v>Emulsión CRL-0</v>
      </c>
      <c r="C48" s="237"/>
      <c r="D48" s="237"/>
      <c r="E48" s="237"/>
      <c r="F48" s="237"/>
      <c r="G48" s="237"/>
      <c r="H48" s="237"/>
      <c r="I48" s="224"/>
      <c r="J48" s="201" t="str">
        <f>VLOOKUP(A48,MATERIALES!A4:D373,2,FALSE)</f>
        <v>lt</v>
      </c>
      <c r="K48" s="238">
        <v>1</v>
      </c>
      <c r="L48" s="223"/>
      <c r="M48" s="353">
        <f>VLOOKUP(A48,MATERIALES!A4:D395,4,FALSE)</f>
        <v>2196.854254511843</v>
      </c>
      <c r="N48" s="228">
        <f>K48*M48</f>
        <v>2196.854254511843</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2196.854254511843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4" ht="15.75" thickBot="1">
      <c r="B65" s="844" t="s">
        <v>2072</v>
      </c>
      <c r="C65" s="798"/>
      <c r="D65" s="798"/>
      <c r="E65" s="798"/>
      <c r="F65" s="798"/>
      <c r="G65" s="798"/>
      <c r="H65" s="798"/>
      <c r="I65" s="798"/>
      <c r="J65" s="798"/>
      <c r="K65" s="798"/>
      <c r="L65" s="798"/>
      <c r="M65" s="799"/>
      <c r="N65" s="104"/>
    </row>
    <row r="66" spans="1:14">
      <c r="B66" s="33"/>
      <c r="C66" s="34"/>
      <c r="D66" s="34"/>
      <c r="E66" s="34"/>
      <c r="F66" s="34"/>
      <c r="G66" s="34"/>
      <c r="H66" s="34"/>
      <c r="I66" s="34"/>
      <c r="J66" s="34"/>
      <c r="K66" s="34"/>
      <c r="L66" s="34"/>
      <c r="M66" s="34"/>
      <c r="N66" s="35"/>
    </row>
    <row r="67" spans="1:14">
      <c r="B67" s="64" t="s">
        <v>2081</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794" t="s">
        <v>2108</v>
      </c>
      <c r="C69" s="795"/>
      <c r="D69" s="795"/>
      <c r="E69" s="795"/>
      <c r="F69" s="795"/>
      <c r="G69" s="795"/>
      <c r="H69" s="795"/>
      <c r="I69" s="73" t="s">
        <v>2082</v>
      </c>
      <c r="J69" s="75" t="s">
        <v>2109</v>
      </c>
      <c r="K69" s="74" t="s">
        <v>2084</v>
      </c>
      <c r="L69" s="796" t="s">
        <v>2070</v>
      </c>
      <c r="M69" s="797"/>
      <c r="N69" s="98" t="s">
        <v>2071</v>
      </c>
    </row>
    <row r="70" spans="1:14">
      <c r="A70" t="s">
        <v>710</v>
      </c>
      <c r="B70" s="49" t="str">
        <f>VLOOKUP(A70,'MANO DE OBRA'!A8:D69,3,FALSE)</f>
        <v>Obrero (4)</v>
      </c>
      <c r="C70" s="47"/>
      <c r="D70" s="47"/>
      <c r="E70" s="47"/>
      <c r="F70" s="47"/>
      <c r="G70" s="47"/>
      <c r="H70" s="47"/>
      <c r="I70" s="248">
        <f>K70/J70*100</f>
        <v>135330.79999999999</v>
      </c>
      <c r="J70" s="249">
        <v>185</v>
      </c>
      <c r="K70" s="250">
        <f>VLOOKUP(A70,'MANO DE OBRA'!A8:D100,4,FALSE)</f>
        <v>250361.97999999998</v>
      </c>
      <c r="L70" s="50"/>
      <c r="M70" s="255">
        <v>4000</v>
      </c>
      <c r="N70" s="346">
        <f>K70/M70</f>
        <v>62.590494999999997</v>
      </c>
    </row>
    <row r="71" spans="1:14">
      <c r="B71" s="49"/>
      <c r="C71" s="47"/>
      <c r="D71" s="47"/>
      <c r="E71" s="47"/>
      <c r="F71" s="47"/>
      <c r="G71" s="47"/>
      <c r="H71" s="47"/>
      <c r="I71" s="235"/>
      <c r="J71" s="253"/>
      <c r="K71" s="254"/>
      <c r="L71" s="50"/>
      <c r="M71" s="256"/>
      <c r="N71" s="252"/>
    </row>
    <row r="72" spans="1:14">
      <c r="B72" s="49"/>
      <c r="C72" s="47"/>
      <c r="D72" s="47"/>
      <c r="E72" s="47"/>
      <c r="F72" s="47"/>
      <c r="G72" s="47"/>
      <c r="H72" s="47"/>
      <c r="I72" s="235"/>
      <c r="J72" s="253"/>
      <c r="K72" s="254"/>
      <c r="L72" s="274"/>
      <c r="M72" s="256"/>
      <c r="N72" s="252"/>
    </row>
    <row r="73" spans="1:14">
      <c r="B73" s="49"/>
      <c r="C73" s="47"/>
      <c r="D73" s="47"/>
      <c r="E73" s="47"/>
      <c r="F73" s="47"/>
      <c r="G73" s="47"/>
      <c r="H73" s="47"/>
      <c r="I73" s="235"/>
      <c r="J73" s="253"/>
      <c r="K73" s="254"/>
      <c r="L73" s="274"/>
      <c r="M73" s="256"/>
      <c r="N73" s="252"/>
    </row>
    <row r="74" spans="1:14" ht="15.75" thickBot="1">
      <c r="B74" s="831"/>
      <c r="C74" s="832"/>
      <c r="D74" s="832"/>
      <c r="E74" s="832"/>
      <c r="F74" s="832"/>
      <c r="G74" s="832"/>
      <c r="H74" s="832"/>
      <c r="I74" s="124"/>
      <c r="J74" s="124"/>
      <c r="K74" s="124"/>
      <c r="L74" s="845"/>
      <c r="M74" s="845"/>
      <c r="N74" s="45"/>
    </row>
    <row r="75" spans="1:14" ht="15.75" thickBot="1">
      <c r="B75" s="844" t="s">
        <v>2072</v>
      </c>
      <c r="C75" s="798"/>
      <c r="D75" s="798"/>
      <c r="E75" s="798"/>
      <c r="F75" s="798"/>
      <c r="G75" s="798"/>
      <c r="H75" s="798"/>
      <c r="I75" s="798"/>
      <c r="J75" s="798"/>
      <c r="K75" s="798"/>
      <c r="L75" s="798"/>
      <c r="M75" s="799"/>
      <c r="N75" s="257">
        <f>SUM(N70:N74)</f>
        <v>62.590494999999997</v>
      </c>
    </row>
    <row r="76" spans="1:14" ht="15.75" thickBot="1">
      <c r="B76" s="33"/>
      <c r="C76" s="34"/>
      <c r="D76" s="34"/>
      <c r="E76" s="34"/>
      <c r="F76" s="34"/>
      <c r="G76" s="34"/>
      <c r="H76" s="34"/>
      <c r="I76" s="34"/>
      <c r="J76" s="34"/>
      <c r="K76" s="34"/>
      <c r="L76" s="34"/>
      <c r="M76" s="34"/>
      <c r="N76" s="35"/>
    </row>
    <row r="77" spans="1:14" ht="15.75" thickBot="1">
      <c r="B77" s="755" t="s">
        <v>2085</v>
      </c>
      <c r="C77" s="756"/>
      <c r="D77" s="756"/>
      <c r="E77" s="756"/>
      <c r="F77" s="756"/>
      <c r="G77" s="756"/>
      <c r="H77" s="756"/>
      <c r="I77" s="756"/>
      <c r="J77" s="756"/>
      <c r="K77" s="756"/>
      <c r="L77" s="756"/>
      <c r="M77" s="757"/>
      <c r="N77" s="99">
        <f>N43+N54+N65+N75</f>
        <v>2647.2255407838288</v>
      </c>
    </row>
    <row r="78" spans="1:14">
      <c r="B78" s="33"/>
      <c r="C78" s="34"/>
      <c r="D78" s="34"/>
      <c r="E78" s="34"/>
      <c r="F78" s="34"/>
      <c r="G78" s="34"/>
      <c r="H78" s="34"/>
      <c r="I78" s="34"/>
      <c r="J78" s="34"/>
      <c r="K78" s="34"/>
      <c r="L78" s="34"/>
      <c r="M78" s="34"/>
      <c r="N78" s="35"/>
    </row>
    <row r="79" spans="1:14">
      <c r="B79" s="64" t="s">
        <v>2086</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529.44510815676574</v>
      </c>
      <c r="M82" s="791"/>
      <c r="N82" s="51"/>
    </row>
    <row r="83" spans="1:14">
      <c r="B83" s="89" t="s">
        <v>2090</v>
      </c>
      <c r="C83" s="90"/>
      <c r="D83" s="90"/>
      <c r="E83" s="90"/>
      <c r="F83" s="90"/>
      <c r="G83" s="90"/>
      <c r="H83" s="90"/>
      <c r="I83" s="87"/>
      <c r="J83" s="88"/>
      <c r="K83" s="260">
        <v>0.05</v>
      </c>
      <c r="L83" s="790">
        <f>N77*K83</f>
        <v>132.36127703919144</v>
      </c>
      <c r="M83" s="791"/>
      <c r="N83" s="51"/>
    </row>
    <row r="84" spans="1:14" ht="15.75" thickBot="1">
      <c r="B84" s="91" t="s">
        <v>2091</v>
      </c>
      <c r="C84" s="92"/>
      <c r="D84" s="92"/>
      <c r="E84" s="92"/>
      <c r="F84" s="92"/>
      <c r="G84" s="92"/>
      <c r="H84" s="92"/>
      <c r="I84" s="93"/>
      <c r="J84" s="94"/>
      <c r="K84" s="261">
        <v>0.05</v>
      </c>
      <c r="L84" s="792">
        <f>N77*K84</f>
        <v>132.36127703919144</v>
      </c>
      <c r="M84" s="793"/>
      <c r="N84" s="51"/>
    </row>
    <row r="85" spans="1:14" ht="15.75" thickBot="1">
      <c r="B85" s="755" t="s">
        <v>2072</v>
      </c>
      <c r="C85" s="756"/>
      <c r="D85" s="756"/>
      <c r="E85" s="756"/>
      <c r="F85" s="756"/>
      <c r="G85" s="756"/>
      <c r="H85" s="756"/>
      <c r="I85" s="756"/>
      <c r="J85" s="756"/>
      <c r="K85" s="756"/>
      <c r="L85" s="756"/>
      <c r="M85" s="757"/>
      <c r="N85" s="52">
        <f>L82+L83+L84</f>
        <v>794.16766223514867</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3441.3932030189776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242</v>
      </c>
      <c r="C31" s="81" t="s">
        <v>2141</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823</v>
      </c>
      <c r="B36" s="804" t="str">
        <f>VLOOKUP(A36,EQUIPOS!A6:D154,3,FALSE)</f>
        <v>Carrotanque Irrigador de asfalto, 1000 GALONES DE CAPACIDAD</v>
      </c>
      <c r="C36" s="805"/>
      <c r="D36" s="805"/>
      <c r="E36" s="805"/>
      <c r="F36" s="805"/>
      <c r="G36" s="805"/>
      <c r="H36" s="806"/>
      <c r="I36" s="223"/>
      <c r="J36" s="224"/>
      <c r="K36" s="225">
        <f>VLOOKUP(A36,EQUIPOS!A6:D163,4,FALSE)</f>
        <v>119219.28887680972</v>
      </c>
      <c r="L36" s="226"/>
      <c r="M36" s="227">
        <v>500</v>
      </c>
      <c r="N36" s="228">
        <f>K36/M36</f>
        <v>238.43857775361943</v>
      </c>
    </row>
    <row r="37" spans="1:14">
      <c r="A37" s="113" t="s">
        <v>845</v>
      </c>
      <c r="B37" s="804" t="str">
        <f>VLOOKUP(A37,EQUIPOS!A7:D154,3,FALSE)</f>
        <v xml:space="preserve">Compresor (barrido y soplado)
</v>
      </c>
      <c r="C37" s="805"/>
      <c r="D37" s="805"/>
      <c r="E37" s="805"/>
      <c r="F37" s="805"/>
      <c r="G37" s="805"/>
      <c r="H37" s="806"/>
      <c r="I37" s="223"/>
      <c r="J37" s="224"/>
      <c r="K37" s="225">
        <f>VLOOKUP(A37,EQUIPOS!A7:D164,4,FALSE)</f>
        <v>74358.154284183285</v>
      </c>
      <c r="L37" s="226"/>
      <c r="M37" s="227">
        <v>500</v>
      </c>
      <c r="N37" s="228">
        <f>K37/M37</f>
        <v>148.71630856836657</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0.62590495000000002</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387.780791271986</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1326</v>
      </c>
      <c r="B48" s="43" t="str">
        <f>VLOOKUP(A48,MATERIALES!A4:D373,3,FALSE)</f>
        <v>Emulsión CRL-1</v>
      </c>
      <c r="C48" s="237"/>
      <c r="D48" s="237"/>
      <c r="E48" s="237"/>
      <c r="F48" s="237"/>
      <c r="G48" s="237"/>
      <c r="H48" s="237"/>
      <c r="I48" s="224"/>
      <c r="J48" s="201" t="str">
        <f>VLOOKUP(A48,MATERIALES!A4:D373,2,FALSE)</f>
        <v>lt</v>
      </c>
      <c r="K48" s="238">
        <v>1</v>
      </c>
      <c r="L48" s="223"/>
      <c r="M48" s="353">
        <f>VLOOKUP(A48,MATERIALES!A4:D395,4,FALSE)</f>
        <v>2196.854254511843</v>
      </c>
      <c r="N48" s="228">
        <f>K48*M48</f>
        <v>2196.854254511843</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2196.854254511843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251">
        <v>4000</v>
      </c>
      <c r="N70" s="346">
        <f>K70/M70</f>
        <v>62.590494999999997</v>
      </c>
      <c r="O70" s="106"/>
    </row>
    <row r="71" spans="1:15">
      <c r="B71" s="49"/>
      <c r="C71" s="47"/>
      <c r="D71" s="47"/>
      <c r="E71" s="47"/>
      <c r="F71" s="47"/>
      <c r="G71" s="47"/>
      <c r="H71" s="47"/>
      <c r="I71" s="248"/>
      <c r="J71" s="249"/>
      <c r="K71" s="250"/>
      <c r="L71" s="50"/>
      <c r="M71" s="255"/>
      <c r="N71" s="346"/>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62.590494999999997</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2647.2255407838288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529.44510815676574</v>
      </c>
      <c r="M83" s="791"/>
      <c r="N83" s="51"/>
    </row>
    <row r="84" spans="1:14">
      <c r="B84" s="89" t="s">
        <v>2090</v>
      </c>
      <c r="C84" s="90"/>
      <c r="D84" s="90"/>
      <c r="E84" s="90"/>
      <c r="F84" s="90"/>
      <c r="G84" s="90"/>
      <c r="H84" s="90"/>
      <c r="I84" s="87"/>
      <c r="J84" s="88"/>
      <c r="K84" s="260">
        <v>0.05</v>
      </c>
      <c r="L84" s="790">
        <f>N78*K84</f>
        <v>132.36127703919144</v>
      </c>
      <c r="M84" s="791"/>
      <c r="N84" s="51"/>
    </row>
    <row r="85" spans="1:14" ht="15.75" thickBot="1">
      <c r="B85" s="91" t="s">
        <v>2091</v>
      </c>
      <c r="C85" s="92"/>
      <c r="D85" s="92"/>
      <c r="E85" s="92"/>
      <c r="F85" s="92"/>
      <c r="G85" s="92"/>
      <c r="H85" s="92"/>
      <c r="I85" s="93"/>
      <c r="J85" s="94"/>
      <c r="K85" s="261">
        <v>0.05</v>
      </c>
      <c r="L85" s="792">
        <f>N78*K85</f>
        <v>132.36127703919144</v>
      </c>
      <c r="M85" s="793"/>
      <c r="N85" s="51"/>
    </row>
    <row r="86" spans="1:14" ht="15.75" thickBot="1">
      <c r="B86" s="755" t="s">
        <v>2072</v>
      </c>
      <c r="C86" s="756"/>
      <c r="D86" s="756"/>
      <c r="E86" s="756"/>
      <c r="F86" s="756"/>
      <c r="G86" s="756"/>
      <c r="H86" s="756"/>
      <c r="I86" s="756"/>
      <c r="J86" s="756"/>
      <c r="K86" s="756"/>
      <c r="L86" s="756"/>
      <c r="M86" s="757"/>
      <c r="N86" s="52">
        <f>L83+L84+L85</f>
        <v>794.16766223514867</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3441.3932030189776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P119"/>
  <sheetViews>
    <sheetView topLeftCell="A73" zoomScale="78" zoomScaleNormal="78" workbookViewId="0">
      <selection activeCell="F41" sqref="F41"/>
    </sheetView>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244</v>
      </c>
      <c r="C31" s="81" t="s">
        <v>245</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823</v>
      </c>
      <c r="B36" s="804" t="str">
        <f>VLOOKUP(A36,EQUIPOS!A6:D154,3,FALSE)</f>
        <v>Carrotanque Irrigador de asfalto, 1000 GALONES DE CAPACIDAD</v>
      </c>
      <c r="C36" s="805"/>
      <c r="D36" s="805"/>
      <c r="E36" s="805"/>
      <c r="F36" s="805"/>
      <c r="G36" s="805"/>
      <c r="H36" s="806"/>
      <c r="I36" s="223"/>
      <c r="J36" s="224"/>
      <c r="K36" s="225">
        <f>VLOOKUP(A36,EQUIPOS!A6:D163,4,FALSE)</f>
        <v>119219.28887680972</v>
      </c>
      <c r="L36" s="226"/>
      <c r="M36" s="227">
        <v>500</v>
      </c>
      <c r="N36" s="228">
        <f>K36/M36</f>
        <v>238.43857775361943</v>
      </c>
    </row>
    <row r="37" spans="1:14">
      <c r="A37" s="113" t="s">
        <v>845</v>
      </c>
      <c r="B37" s="804" t="str">
        <f>VLOOKUP(A37,EQUIPOS!A7:D154,3,FALSE)</f>
        <v xml:space="preserve">Compresor (barrido y soplado)
</v>
      </c>
      <c r="C37" s="805"/>
      <c r="D37" s="805"/>
      <c r="E37" s="805"/>
      <c r="F37" s="805"/>
      <c r="G37" s="805"/>
      <c r="H37" s="806"/>
      <c r="I37" s="223"/>
      <c r="J37" s="224"/>
      <c r="K37" s="225">
        <f>VLOOKUP(A37,EQUIPOS!A7:D164,4,FALSE)</f>
        <v>74358.154284183285</v>
      </c>
      <c r="L37" s="226"/>
      <c r="M37" s="227">
        <v>500</v>
      </c>
      <c r="N37" s="228">
        <f>K37/M37</f>
        <v>148.71630856836657</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0.62590495000000002</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387.780791271986</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1181</v>
      </c>
      <c r="B48" s="43" t="str">
        <f>VLOOKUP(A48,MATERIALES!A4:D373,3,FALSE)</f>
        <v>Asfalto liquido RC 250</v>
      </c>
      <c r="C48" s="237"/>
      <c r="D48" s="237"/>
      <c r="E48" s="237"/>
      <c r="F48" s="237"/>
      <c r="G48" s="237"/>
      <c r="H48" s="237"/>
      <c r="I48" s="224"/>
      <c r="J48" s="201" t="str">
        <f>VLOOKUP(A48,MATERIALES!A4:D373,2,FALSE)</f>
        <v>gal</v>
      </c>
      <c r="K48" s="238">
        <v>0.3</v>
      </c>
      <c r="L48" s="223"/>
      <c r="M48" s="353">
        <f>VLOOKUP(A48,MATERIALES!A4:D395,4,FALSE)</f>
        <v>10938.465303949708</v>
      </c>
      <c r="N48" s="228">
        <f>K48*M48</f>
        <v>3281.5395911849123</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3281.5395911849123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251">
        <v>4000</v>
      </c>
      <c r="N70" s="346">
        <f>K70/M70</f>
        <v>62.590494999999997</v>
      </c>
      <c r="O70" s="106"/>
    </row>
    <row r="71" spans="1:15">
      <c r="B71" s="49"/>
      <c r="C71" s="47"/>
      <c r="D71" s="47"/>
      <c r="E71" s="47"/>
      <c r="F71" s="47"/>
      <c r="G71" s="47"/>
      <c r="H71" s="47"/>
      <c r="I71" s="248"/>
      <c r="J71" s="249"/>
      <c r="K71" s="250"/>
      <c r="L71" s="50"/>
      <c r="M71" s="255"/>
      <c r="N71" s="346"/>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62.590494999999997</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3731.9108774568981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6" ht="15.75" thickBot="1">
      <c r="B81" s="68"/>
      <c r="C81" s="61"/>
      <c r="D81" s="61"/>
      <c r="E81" s="61"/>
      <c r="F81" s="61"/>
      <c r="G81" s="61"/>
      <c r="H81" s="61"/>
      <c r="I81" s="61"/>
      <c r="J81" s="61"/>
      <c r="K81" s="61"/>
      <c r="L81" s="61"/>
      <c r="M81" s="61"/>
      <c r="N81" s="63"/>
    </row>
    <row r="82" spans="1:16">
      <c r="B82" s="800" t="s">
        <v>2110</v>
      </c>
      <c r="C82" s="801"/>
      <c r="D82" s="801"/>
      <c r="E82" s="801"/>
      <c r="F82" s="801"/>
      <c r="G82" s="801"/>
      <c r="H82" s="801"/>
      <c r="I82" s="270"/>
      <c r="J82" s="290"/>
      <c r="K82" s="258" t="s">
        <v>2087</v>
      </c>
      <c r="L82" s="802" t="s">
        <v>2088</v>
      </c>
      <c r="M82" s="803"/>
      <c r="N82" s="259"/>
    </row>
    <row r="83" spans="1:16">
      <c r="B83" s="788" t="s">
        <v>2111</v>
      </c>
      <c r="C83" s="789"/>
      <c r="D83" s="789"/>
      <c r="E83" s="789"/>
      <c r="F83" s="789"/>
      <c r="G83" s="789"/>
      <c r="H83" s="789"/>
      <c r="I83" s="87"/>
      <c r="J83" s="88"/>
      <c r="K83" s="260">
        <v>0.2</v>
      </c>
      <c r="L83" s="790">
        <f>N78*K83</f>
        <v>746.38217549137971</v>
      </c>
      <c r="M83" s="791"/>
      <c r="N83" s="51"/>
    </row>
    <row r="84" spans="1:16">
      <c r="B84" s="89" t="s">
        <v>2090</v>
      </c>
      <c r="C84" s="90"/>
      <c r="D84" s="90"/>
      <c r="E84" s="90"/>
      <c r="F84" s="90"/>
      <c r="G84" s="90"/>
      <c r="H84" s="90"/>
      <c r="I84" s="87"/>
      <c r="J84" s="88"/>
      <c r="K84" s="260">
        <v>0.05</v>
      </c>
      <c r="L84" s="790">
        <f>N78*K84</f>
        <v>186.59554387284493</v>
      </c>
      <c r="M84" s="791"/>
      <c r="N84" s="51"/>
    </row>
    <row r="85" spans="1:16" ht="15.75" thickBot="1">
      <c r="B85" s="91" t="s">
        <v>2091</v>
      </c>
      <c r="C85" s="92"/>
      <c r="D85" s="92"/>
      <c r="E85" s="92"/>
      <c r="F85" s="92"/>
      <c r="G85" s="92"/>
      <c r="H85" s="92"/>
      <c r="I85" s="93"/>
      <c r="J85" s="94"/>
      <c r="K85" s="261">
        <v>0.05</v>
      </c>
      <c r="L85" s="792">
        <f>N78*K85</f>
        <v>186.59554387284493</v>
      </c>
      <c r="M85" s="793"/>
      <c r="N85" s="51"/>
    </row>
    <row r="86" spans="1:16" ht="15.75" thickBot="1">
      <c r="B86" s="755" t="s">
        <v>2072</v>
      </c>
      <c r="C86" s="756"/>
      <c r="D86" s="756"/>
      <c r="E86" s="756"/>
      <c r="F86" s="756"/>
      <c r="G86" s="756"/>
      <c r="H86" s="756"/>
      <c r="I86" s="756"/>
      <c r="J86" s="756"/>
      <c r="K86" s="756"/>
      <c r="L86" s="756"/>
      <c r="M86" s="757"/>
      <c r="N86" s="52">
        <f>L83+L84+L85</f>
        <v>1119.5732632370696</v>
      </c>
    </row>
    <row r="87" spans="1:16" ht="15.75" thickBot="1">
      <c r="B87" s="33"/>
      <c r="C87" s="34"/>
      <c r="D87" s="34"/>
      <c r="E87" s="34"/>
      <c r="F87" s="34"/>
      <c r="G87" s="34"/>
      <c r="H87" s="34"/>
      <c r="I87" s="34"/>
      <c r="J87" s="34"/>
      <c r="K87" s="34"/>
      <c r="L87" s="34"/>
      <c r="M87" s="34"/>
      <c r="N87" s="35"/>
    </row>
    <row r="88" spans="1:16" ht="15.75" thickBot="1">
      <c r="A88" t="s">
        <v>2114</v>
      </c>
      <c r="B88" s="755" t="s">
        <v>2113</v>
      </c>
      <c r="C88" s="756"/>
      <c r="D88" s="756"/>
      <c r="E88" s="756"/>
      <c r="F88" s="756"/>
      <c r="G88" s="756"/>
      <c r="H88" s="756"/>
      <c r="I88" s="756"/>
      <c r="J88" s="756"/>
      <c r="K88" s="756"/>
      <c r="L88" s="756"/>
      <c r="M88" s="757"/>
      <c r="N88" s="166">
        <f>N78+N86</f>
        <v>4851.4841406939677</v>
      </c>
      <c r="O88">
        <v>3550.0445159616665</v>
      </c>
      <c r="P88" s="576">
        <f>+O88-N88</f>
        <v>-1301.4396247323011</v>
      </c>
    </row>
    <row r="89" spans="1:16">
      <c r="B89" s="13"/>
      <c r="C89" s="14"/>
      <c r="D89" s="14"/>
      <c r="E89" s="14"/>
      <c r="F89" s="14"/>
      <c r="G89" s="14"/>
      <c r="H89" s="14"/>
      <c r="I89" s="14"/>
      <c r="J89" s="14"/>
      <c r="K89" s="14"/>
      <c r="L89" s="14"/>
      <c r="M89" s="14"/>
      <c r="N89" s="15"/>
    </row>
    <row r="90" spans="1:16">
      <c r="B90" s="16"/>
      <c r="C90" s="12"/>
      <c r="D90" s="12"/>
      <c r="E90" s="12"/>
      <c r="F90" s="12"/>
      <c r="G90" s="12"/>
      <c r="H90" s="12"/>
      <c r="I90" s="12"/>
      <c r="J90" s="12"/>
      <c r="K90" s="12"/>
      <c r="L90" s="12"/>
      <c r="M90" s="12"/>
      <c r="N90" s="17"/>
    </row>
    <row r="91" spans="1:16">
      <c r="B91" s="16"/>
      <c r="C91" s="12"/>
      <c r="D91" s="12"/>
      <c r="E91" s="12"/>
      <c r="F91" s="12"/>
      <c r="G91" s="12"/>
      <c r="H91" s="12"/>
      <c r="I91" s="12"/>
      <c r="J91" s="12"/>
      <c r="K91" s="12"/>
      <c r="L91" s="12"/>
      <c r="M91" s="12"/>
      <c r="N91" s="17"/>
    </row>
    <row r="92" spans="1:16">
      <c r="B92" s="16"/>
      <c r="C92" s="12"/>
      <c r="D92" s="12"/>
      <c r="E92" s="12"/>
      <c r="F92" s="12"/>
      <c r="G92" s="12"/>
      <c r="H92" s="12"/>
      <c r="I92" s="12"/>
      <c r="J92" s="12"/>
      <c r="K92" s="12"/>
      <c r="L92" s="12"/>
      <c r="M92" s="12"/>
      <c r="N92" s="17"/>
    </row>
    <row r="93" spans="1:16">
      <c r="B93" s="16"/>
      <c r="C93" s="12"/>
      <c r="D93" s="12"/>
      <c r="E93" s="53" t="s">
        <v>2093</v>
      </c>
      <c r="F93" s="53"/>
      <c r="G93" s="53"/>
      <c r="H93" s="53"/>
      <c r="I93" s="53"/>
      <c r="J93" s="53"/>
      <c r="K93" s="12"/>
      <c r="L93" s="12"/>
      <c r="M93" s="12"/>
      <c r="N93" s="17"/>
    </row>
    <row r="94" spans="1:16">
      <c r="B94" s="16"/>
      <c r="C94" s="12"/>
      <c r="D94" s="12"/>
      <c r="E94" s="12" t="s">
        <v>2094</v>
      </c>
      <c r="F94" s="12"/>
      <c r="G94" s="12"/>
      <c r="H94" s="12"/>
      <c r="I94" s="12"/>
      <c r="J94" s="12"/>
      <c r="K94" s="12"/>
      <c r="L94" s="12"/>
      <c r="M94" s="12"/>
      <c r="N94" s="17"/>
    </row>
    <row r="95" spans="1:16">
      <c r="B95" s="16"/>
      <c r="C95" s="12"/>
      <c r="D95" s="12"/>
      <c r="E95" s="12" t="s">
        <v>2095</v>
      </c>
      <c r="F95" s="12"/>
      <c r="G95" s="12"/>
      <c r="H95" s="12"/>
      <c r="I95" s="12"/>
      <c r="J95" s="12"/>
      <c r="K95" s="12"/>
      <c r="L95" s="12"/>
      <c r="M95" s="12"/>
      <c r="N95" s="17"/>
    </row>
    <row r="96" spans="1:16">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246</v>
      </c>
      <c r="C31" s="81" t="s">
        <v>247</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823</v>
      </c>
      <c r="B36" s="887" t="str">
        <f>VLOOKUP(A36,EQUIPOS!A6:D154,3,FALSE)</f>
        <v>Carrotanque Irrigador de asfalto, 1000 GALONES DE CAPACIDAD</v>
      </c>
      <c r="C36" s="888"/>
      <c r="D36" s="888"/>
      <c r="E36" s="888"/>
      <c r="F36" s="888"/>
      <c r="G36" s="888"/>
      <c r="H36" s="889"/>
      <c r="I36" s="223"/>
      <c r="J36" s="224"/>
      <c r="K36" s="225">
        <f>VLOOKUP(A36,EQUIPOS!A6:D163,4,FALSE)</f>
        <v>119219.28887680972</v>
      </c>
      <c r="L36" s="226"/>
      <c r="M36" s="227">
        <v>500</v>
      </c>
      <c r="N36" s="228">
        <f>K36/M36</f>
        <v>238.43857775361943</v>
      </c>
    </row>
    <row r="37" spans="1:14">
      <c r="A37" s="113" t="s">
        <v>845</v>
      </c>
      <c r="B37" s="887" t="str">
        <f>VLOOKUP(A37,EQUIPOS!A7:D154,3,FALSE)</f>
        <v xml:space="preserve">Compresor (barrido y soplado)
</v>
      </c>
      <c r="C37" s="888"/>
      <c r="D37" s="888"/>
      <c r="E37" s="888"/>
      <c r="F37" s="888"/>
      <c r="G37" s="888"/>
      <c r="H37" s="889"/>
      <c r="I37" s="223"/>
      <c r="J37" s="224"/>
      <c r="K37" s="225">
        <f>VLOOKUP(A37,EQUIPOS!A7:D164,4,FALSE)</f>
        <v>74358.154284183285</v>
      </c>
      <c r="L37" s="226"/>
      <c r="M37" s="227">
        <v>500</v>
      </c>
      <c r="N37" s="228">
        <f>K37/M37</f>
        <v>148.71630856836657</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0.62590495000000002</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387.780791271986</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1334</v>
      </c>
      <c r="B48" s="43" t="str">
        <f>VLOOKUP(A48,MATERIALES!A4:D373,3,FALSE)</f>
        <v>Emulsión CRR-1</v>
      </c>
      <c r="C48" s="237"/>
      <c r="D48" s="237"/>
      <c r="E48" s="237"/>
      <c r="F48" s="237"/>
      <c r="G48" s="237"/>
      <c r="H48" s="237"/>
      <c r="I48" s="224"/>
      <c r="J48" s="201" t="str">
        <f>VLOOKUP(A48,MATERIALES!A4:D373,2,FALSE)</f>
        <v>lt</v>
      </c>
      <c r="K48" s="238">
        <v>0.45</v>
      </c>
      <c r="L48" s="223"/>
      <c r="M48" s="353">
        <f>VLOOKUP(A48,MATERIALES!A4:D395,4,FALSE)</f>
        <v>1992.74285838789</v>
      </c>
      <c r="N48" s="228">
        <f>K48*M48</f>
        <v>896.73428627455053</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896.73428627455053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251">
        <v>4000</v>
      </c>
      <c r="N70" s="346">
        <f>K70/M70</f>
        <v>62.590494999999997</v>
      </c>
      <c r="O70" s="106"/>
    </row>
    <row r="71" spans="1:15">
      <c r="B71" s="49"/>
      <c r="C71" s="47"/>
      <c r="D71" s="47"/>
      <c r="E71" s="47"/>
      <c r="F71" s="47"/>
      <c r="G71" s="47"/>
      <c r="H71" s="47"/>
      <c r="I71" s="248"/>
      <c r="J71" s="249"/>
      <c r="K71" s="250"/>
      <c r="L71" s="50"/>
      <c r="M71" s="255"/>
      <c r="N71" s="346"/>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62.590494999999997</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1347.1055725465365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269.4211145093073</v>
      </c>
      <c r="M83" s="791"/>
      <c r="N83" s="51"/>
    </row>
    <row r="84" spans="1:14">
      <c r="B84" s="89" t="s">
        <v>2090</v>
      </c>
      <c r="C84" s="90"/>
      <c r="D84" s="90"/>
      <c r="E84" s="90"/>
      <c r="F84" s="90"/>
      <c r="G84" s="90"/>
      <c r="H84" s="90"/>
      <c r="I84" s="87"/>
      <c r="J84" s="88"/>
      <c r="K84" s="260">
        <v>0.05</v>
      </c>
      <c r="L84" s="790">
        <f>N78*K84</f>
        <v>67.355278627326825</v>
      </c>
      <c r="M84" s="791"/>
      <c r="N84" s="51"/>
    </row>
    <row r="85" spans="1:14" ht="15.75" thickBot="1">
      <c r="B85" s="91" t="s">
        <v>2091</v>
      </c>
      <c r="C85" s="92"/>
      <c r="D85" s="92"/>
      <c r="E85" s="92"/>
      <c r="F85" s="92"/>
      <c r="G85" s="92"/>
      <c r="H85" s="92"/>
      <c r="I85" s="93"/>
      <c r="J85" s="94"/>
      <c r="K85" s="261">
        <v>0.05</v>
      </c>
      <c r="L85" s="792">
        <f>N78*K85</f>
        <v>67.355278627326825</v>
      </c>
      <c r="M85" s="793"/>
      <c r="N85" s="51"/>
    </row>
    <row r="86" spans="1:14" ht="15.75" thickBot="1">
      <c r="B86" s="755" t="s">
        <v>2072</v>
      </c>
      <c r="C86" s="756"/>
      <c r="D86" s="756"/>
      <c r="E86" s="756"/>
      <c r="F86" s="756"/>
      <c r="G86" s="756"/>
      <c r="H86" s="756"/>
      <c r="I86" s="756"/>
      <c r="J86" s="756"/>
      <c r="K86" s="756"/>
      <c r="L86" s="756"/>
      <c r="M86" s="757"/>
      <c r="N86" s="52">
        <f>L83+L84+L85</f>
        <v>404.13167176396092</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1751.2372443104973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248</v>
      </c>
      <c r="C31" s="81" t="s">
        <v>2142</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83" t="s">
        <v>823</v>
      </c>
      <c r="B36" s="804" t="str">
        <f>VLOOKUP(A36,EQUIPOS!A6:D154,3,FALSE)</f>
        <v>Carrotanque Irrigador de asfalto, 1000 GALONES DE CAPACIDAD</v>
      </c>
      <c r="C36" s="805"/>
      <c r="D36" s="805"/>
      <c r="E36" s="805"/>
      <c r="F36" s="805"/>
      <c r="G36" s="805"/>
      <c r="H36" s="806"/>
      <c r="I36" s="223"/>
      <c r="J36" s="224"/>
      <c r="K36" s="225">
        <f>VLOOKUP(A36,EQUIPOS!A6:D163,4,FALSE)</f>
        <v>119219.28887680972</v>
      </c>
      <c r="L36" s="226"/>
      <c r="M36" s="227">
        <v>500</v>
      </c>
      <c r="N36" s="228">
        <f>K36/M36</f>
        <v>238.43857775361943</v>
      </c>
    </row>
    <row r="37" spans="1:14">
      <c r="A37" s="113" t="s">
        <v>845</v>
      </c>
      <c r="B37" s="804" t="str">
        <f>VLOOKUP(A37,EQUIPOS!A7:D154,3,FALSE)</f>
        <v xml:space="preserve">Compresor (barrido y soplado)
</v>
      </c>
      <c r="C37" s="805"/>
      <c r="D37" s="805"/>
      <c r="E37" s="805"/>
      <c r="F37" s="805"/>
      <c r="G37" s="805"/>
      <c r="H37" s="806"/>
      <c r="I37" s="223"/>
      <c r="J37" s="224"/>
      <c r="K37" s="225">
        <f>VLOOKUP(A37,EQUIPOS!A7:D164,4,FALSE)</f>
        <v>74358.154284183285</v>
      </c>
      <c r="L37" s="226"/>
      <c r="M37" s="227">
        <v>500</v>
      </c>
      <c r="N37" s="228">
        <f>K37/M37</f>
        <v>148.71630856836657</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0.62590495000000002</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387.780791271986</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1338</v>
      </c>
      <c r="B48" s="43" t="str">
        <f>VLOOKUP(A48,MATERIALES!A4:D373,3,FALSE)</f>
        <v>Emulsión CRR-2</v>
      </c>
      <c r="C48" s="237"/>
      <c r="D48" s="237"/>
      <c r="E48" s="237"/>
      <c r="F48" s="237"/>
      <c r="G48" s="237"/>
      <c r="H48" s="237"/>
      <c r="I48" s="224"/>
      <c r="J48" s="201" t="str">
        <f>VLOOKUP(A48,MATERIALES!A4:D373,2,FALSE)</f>
        <v>lt</v>
      </c>
      <c r="K48" s="238">
        <v>0.45</v>
      </c>
      <c r="L48" s="223"/>
      <c r="M48" s="353">
        <f>VLOOKUP(A48,MATERIALES!A4:D395,4,FALSE)</f>
        <v>2314.1175341521744</v>
      </c>
      <c r="N48" s="228">
        <f>K48*M48</f>
        <v>1041.3528903684785</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1041.3528903684785</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251">
        <v>4000</v>
      </c>
      <c r="N70" s="346">
        <f>K70/M70</f>
        <v>62.590494999999997</v>
      </c>
      <c r="O70" s="106"/>
    </row>
    <row r="71" spans="1:15">
      <c r="B71" s="49"/>
      <c r="C71" s="47"/>
      <c r="D71" s="47"/>
      <c r="E71" s="47"/>
      <c r="F71" s="47"/>
      <c r="G71" s="47"/>
      <c r="H71" s="47"/>
      <c r="I71" s="248"/>
      <c r="J71" s="249"/>
      <c r="K71" s="250"/>
      <c r="L71" s="50"/>
      <c r="M71" s="255"/>
      <c r="N71" s="346"/>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62.590494999999997</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1491.7241766404645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298.34483532809293</v>
      </c>
      <c r="M83" s="791"/>
      <c r="N83" s="51"/>
    </row>
    <row r="84" spans="1:14">
      <c r="B84" s="89" t="s">
        <v>2090</v>
      </c>
      <c r="C84" s="90"/>
      <c r="D84" s="90"/>
      <c r="E84" s="90"/>
      <c r="F84" s="90"/>
      <c r="G84" s="90"/>
      <c r="H84" s="90"/>
      <c r="I84" s="87"/>
      <c r="J84" s="88"/>
      <c r="K84" s="260">
        <v>0.05</v>
      </c>
      <c r="L84" s="790">
        <f>N78*K84</f>
        <v>74.586208832023232</v>
      </c>
      <c r="M84" s="791"/>
      <c r="N84" s="51"/>
    </row>
    <row r="85" spans="1:14" ht="15.75" thickBot="1">
      <c r="B85" s="91" t="s">
        <v>2091</v>
      </c>
      <c r="C85" s="92"/>
      <c r="D85" s="92"/>
      <c r="E85" s="92"/>
      <c r="F85" s="92"/>
      <c r="G85" s="92"/>
      <c r="H85" s="92"/>
      <c r="I85" s="93"/>
      <c r="J85" s="94"/>
      <c r="K85" s="261">
        <v>0.05</v>
      </c>
      <c r="L85" s="792">
        <f>N78*K85</f>
        <v>74.586208832023232</v>
      </c>
      <c r="M85" s="793"/>
      <c r="N85" s="51"/>
    </row>
    <row r="86" spans="1:14" ht="15.75" thickBot="1">
      <c r="B86" s="755" t="s">
        <v>2072</v>
      </c>
      <c r="C86" s="756"/>
      <c r="D86" s="756"/>
      <c r="E86" s="756"/>
      <c r="F86" s="756"/>
      <c r="G86" s="756"/>
      <c r="H86" s="756"/>
      <c r="I86" s="756"/>
      <c r="J86" s="756"/>
      <c r="K86" s="756"/>
      <c r="L86" s="756"/>
      <c r="M86" s="757"/>
      <c r="N86" s="52">
        <f>L83+L84+L85</f>
        <v>447.51725299213933</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1939.2414296326037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250</v>
      </c>
      <c r="C31" s="81" t="s">
        <v>2143</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823</v>
      </c>
      <c r="B36" s="804" t="str">
        <f>VLOOKUP(A36,EQUIPOS!A6:D154,3,FALSE)</f>
        <v>Carrotanque Irrigador de asfalto, 1000 GALONES DE CAPACIDAD</v>
      </c>
      <c r="C36" s="805"/>
      <c r="D36" s="805"/>
      <c r="E36" s="805"/>
      <c r="F36" s="805"/>
      <c r="G36" s="805"/>
      <c r="H36" s="806"/>
      <c r="I36" s="223"/>
      <c r="J36" s="224"/>
      <c r="K36" s="225">
        <f>VLOOKUP(A36,EQUIPOS!A6:D163,4,FALSE)</f>
        <v>119219.28887680972</v>
      </c>
      <c r="L36" s="226"/>
      <c r="M36" s="227">
        <v>500</v>
      </c>
      <c r="N36" s="228">
        <f>K36/M36</f>
        <v>238.43857775361943</v>
      </c>
    </row>
    <row r="37" spans="1:14">
      <c r="A37" s="113" t="s">
        <v>845</v>
      </c>
      <c r="B37" s="804" t="str">
        <f>VLOOKUP(A37,EQUIPOS!A7:D154,3,FALSE)</f>
        <v xml:space="preserve">Compresor (barrido y soplado)
</v>
      </c>
      <c r="C37" s="805"/>
      <c r="D37" s="805"/>
      <c r="E37" s="805"/>
      <c r="F37" s="805"/>
      <c r="G37" s="805"/>
      <c r="H37" s="806"/>
      <c r="I37" s="223"/>
      <c r="J37" s="224"/>
      <c r="K37" s="225">
        <f>VLOOKUP(A37,EQUIPOS!A7:D164,4,FALSE)</f>
        <v>74358.154284183285</v>
      </c>
      <c r="L37" s="226"/>
      <c r="M37" s="227">
        <v>500</v>
      </c>
      <c r="N37" s="228">
        <f>K37/M37</f>
        <v>148.71630856836657</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0.62590495000000002</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387.780791271986</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1336</v>
      </c>
      <c r="B48" s="43" t="str">
        <f>VLOOKUP(A48,MATERIALES!A4:D373,3,FALSE)</f>
        <v>Emulsión CRR-1m</v>
      </c>
      <c r="C48" s="237"/>
      <c r="D48" s="237"/>
      <c r="E48" s="237"/>
      <c r="F48" s="237"/>
      <c r="G48" s="237"/>
      <c r="H48" s="237"/>
      <c r="I48" s="224"/>
      <c r="J48" s="201" t="str">
        <f>VLOOKUP(A48,MATERIALES!A4:D373,2,FALSE)</f>
        <v>lt</v>
      </c>
      <c r="K48" s="238">
        <v>0.45</v>
      </c>
      <c r="L48" s="223"/>
      <c r="M48" s="353">
        <f>VLOOKUP(A48,MATERIALES!A4:D395,4,FALSE)</f>
        <v>2195.0220157674626</v>
      </c>
      <c r="N48" s="228">
        <f>K48*M48</f>
        <v>987.75990709535813</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987.75990709535813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251">
        <v>4000</v>
      </c>
      <c r="N70" s="346">
        <f>K70/M70</f>
        <v>62.590494999999997</v>
      </c>
      <c r="O70" s="106"/>
    </row>
    <row r="71" spans="1:15">
      <c r="B71" s="49"/>
      <c r="C71" s="47"/>
      <c r="D71" s="47"/>
      <c r="E71" s="47"/>
      <c r="F71" s="47"/>
      <c r="G71" s="47"/>
      <c r="H71" s="47"/>
      <c r="I71" s="248"/>
      <c r="J71" s="249"/>
      <c r="K71" s="250"/>
      <c r="L71" s="50"/>
      <c r="M71" s="255"/>
      <c r="N71" s="346"/>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62.590494999999997</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1438.1311933673442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287.62623867346883</v>
      </c>
      <c r="M83" s="791"/>
      <c r="N83" s="51"/>
    </row>
    <row r="84" spans="1:14">
      <c r="B84" s="89" t="s">
        <v>2090</v>
      </c>
      <c r="C84" s="90"/>
      <c r="D84" s="90"/>
      <c r="E84" s="90"/>
      <c r="F84" s="90"/>
      <c r="G84" s="90"/>
      <c r="H84" s="90"/>
      <c r="I84" s="87"/>
      <c r="J84" s="88"/>
      <c r="K84" s="260">
        <v>0.05</v>
      </c>
      <c r="L84" s="790">
        <f>N78*K84</f>
        <v>71.906559668367208</v>
      </c>
      <c r="M84" s="791"/>
      <c r="N84" s="51"/>
    </row>
    <row r="85" spans="1:14" ht="15.75" thickBot="1">
      <c r="B85" s="91" t="s">
        <v>2091</v>
      </c>
      <c r="C85" s="92"/>
      <c r="D85" s="92"/>
      <c r="E85" s="92"/>
      <c r="F85" s="92"/>
      <c r="G85" s="92"/>
      <c r="H85" s="92"/>
      <c r="I85" s="93"/>
      <c r="J85" s="94"/>
      <c r="K85" s="261">
        <v>0.05</v>
      </c>
      <c r="L85" s="792">
        <f>N78*K85</f>
        <v>71.906559668367208</v>
      </c>
      <c r="M85" s="793"/>
      <c r="N85" s="51"/>
    </row>
    <row r="86" spans="1:14" ht="15.75" thickBot="1">
      <c r="B86" s="755" t="s">
        <v>2072</v>
      </c>
      <c r="C86" s="756"/>
      <c r="D86" s="756"/>
      <c r="E86" s="756"/>
      <c r="F86" s="756"/>
      <c r="G86" s="756"/>
      <c r="H86" s="756"/>
      <c r="I86" s="756"/>
      <c r="J86" s="756"/>
      <c r="K86" s="756"/>
      <c r="L86" s="756"/>
      <c r="M86" s="757"/>
      <c r="N86" s="52">
        <f>L83+L84+L85</f>
        <v>431.43935801020325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1869.5705513775474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252</v>
      </c>
      <c r="C31" s="81" t="s">
        <v>2144</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823</v>
      </c>
      <c r="B36" s="804" t="str">
        <f>VLOOKUP(A36,EQUIPOS!A6:D154,3,FALSE)</f>
        <v>Carrotanque Irrigador de asfalto, 1000 GALONES DE CAPACIDAD</v>
      </c>
      <c r="C36" s="805"/>
      <c r="D36" s="805"/>
      <c r="E36" s="805"/>
      <c r="F36" s="805"/>
      <c r="G36" s="805"/>
      <c r="H36" s="806"/>
      <c r="I36" s="223"/>
      <c r="J36" s="224"/>
      <c r="K36" s="225">
        <f>VLOOKUP(A36,EQUIPOS!A6:D163,4,FALSE)</f>
        <v>119219.28887680972</v>
      </c>
      <c r="L36" s="226"/>
      <c r="M36" s="227">
        <v>500</v>
      </c>
      <c r="N36" s="228">
        <f>K36/M36</f>
        <v>238.43857775361943</v>
      </c>
    </row>
    <row r="37" spans="1:14">
      <c r="A37" s="113" t="s">
        <v>845</v>
      </c>
      <c r="B37" s="804" t="str">
        <f>VLOOKUP(A37,EQUIPOS!A7:D154,3,FALSE)</f>
        <v xml:space="preserve">Compresor (barrido y soplado)
</v>
      </c>
      <c r="C37" s="805"/>
      <c r="D37" s="805"/>
      <c r="E37" s="805"/>
      <c r="F37" s="805"/>
      <c r="G37" s="805"/>
      <c r="H37" s="806"/>
      <c r="I37" s="223"/>
      <c r="J37" s="224"/>
      <c r="K37" s="225">
        <f>VLOOKUP(A37,EQUIPOS!A7:D164,4,FALSE)</f>
        <v>74358.154284183285</v>
      </c>
      <c r="L37" s="226"/>
      <c r="M37" s="227">
        <v>500</v>
      </c>
      <c r="N37" s="228">
        <f>K37/M37</f>
        <v>148.71630856836657</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0.62590495000000002</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387.780791271986</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1340</v>
      </c>
      <c r="B48" s="43" t="str">
        <f>VLOOKUP(A48,MATERIALES!A4:D373,3,FALSE)</f>
        <v>Emulsión CRR-2m</v>
      </c>
      <c r="C48" s="237"/>
      <c r="D48" s="237"/>
      <c r="E48" s="237"/>
      <c r="F48" s="237"/>
      <c r="G48" s="237"/>
      <c r="H48" s="237"/>
      <c r="I48" s="224"/>
      <c r="J48" s="201" t="str">
        <f>VLOOKUP(A48,MATERIALES!A4:D373,2,FALSE)</f>
        <v>lt</v>
      </c>
      <c r="K48" s="238">
        <v>0.45</v>
      </c>
      <c r="L48" s="223"/>
      <c r="M48" s="353">
        <f>VLOOKUP(A48,MATERIALES!A4:D395,4,FALSE)</f>
        <v>2462.5288724469701</v>
      </c>
      <c r="N48" s="228">
        <f>K48*M48</f>
        <v>1108.1379926011366</v>
      </c>
    </row>
    <row r="49" spans="1:14">
      <c r="B49" s="43"/>
      <c r="C49" s="237"/>
      <c r="D49" s="237"/>
      <c r="E49" s="237"/>
      <c r="F49" s="237"/>
      <c r="G49" s="237"/>
      <c r="H49" s="237"/>
      <c r="I49" s="224"/>
      <c r="J49" s="201"/>
      <c r="K49" s="238"/>
      <c r="L49" s="223"/>
      <c r="M49" s="353"/>
      <c r="N49" s="228"/>
    </row>
    <row r="50" spans="1:14">
      <c r="A50" s="108"/>
      <c r="B50" s="43"/>
      <c r="C50" s="237"/>
      <c r="D50" s="237"/>
      <c r="E50" s="237"/>
      <c r="F50" s="237"/>
      <c r="G50" s="237"/>
      <c r="H50" s="237"/>
      <c r="I50" s="224"/>
      <c r="J50" s="201"/>
      <c r="K50" s="238"/>
      <c r="L50" s="223"/>
      <c r="M50" s="239"/>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1108.1379926011366</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251">
        <v>4000</v>
      </c>
      <c r="N70" s="346">
        <f>K70/M70</f>
        <v>62.590494999999997</v>
      </c>
      <c r="O70" s="106"/>
    </row>
    <row r="71" spans="1:15">
      <c r="B71" s="49"/>
      <c r="C71" s="47"/>
      <c r="D71" s="47"/>
      <c r="E71" s="47"/>
      <c r="F71" s="47"/>
      <c r="G71" s="47"/>
      <c r="H71" s="47"/>
      <c r="I71" s="248"/>
      <c r="J71" s="249"/>
      <c r="K71" s="250"/>
      <c r="L71" s="50"/>
      <c r="M71" s="255"/>
      <c r="N71" s="346"/>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62.590494999999997</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1558.5092788731226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311.70185577462456</v>
      </c>
      <c r="M83" s="791"/>
      <c r="N83" s="51"/>
    </row>
    <row r="84" spans="1:14">
      <c r="B84" s="89" t="s">
        <v>2090</v>
      </c>
      <c r="C84" s="90"/>
      <c r="D84" s="90"/>
      <c r="E84" s="90"/>
      <c r="F84" s="90"/>
      <c r="G84" s="90"/>
      <c r="H84" s="90"/>
      <c r="I84" s="87"/>
      <c r="J84" s="88"/>
      <c r="K84" s="260">
        <v>0.05</v>
      </c>
      <c r="L84" s="790">
        <f>N78*K84</f>
        <v>77.92546394365614</v>
      </c>
      <c r="M84" s="791"/>
      <c r="N84" s="51"/>
    </row>
    <row r="85" spans="1:14" ht="15.75" thickBot="1">
      <c r="B85" s="91" t="s">
        <v>2091</v>
      </c>
      <c r="C85" s="92"/>
      <c r="D85" s="92"/>
      <c r="E85" s="92"/>
      <c r="F85" s="92"/>
      <c r="G85" s="92"/>
      <c r="H85" s="92"/>
      <c r="I85" s="93"/>
      <c r="J85" s="94"/>
      <c r="K85" s="261">
        <v>0.05</v>
      </c>
      <c r="L85" s="792">
        <f>N78*K85</f>
        <v>77.92546394365614</v>
      </c>
      <c r="M85" s="793"/>
      <c r="N85" s="51"/>
    </row>
    <row r="86" spans="1:14" ht="15.75" thickBot="1">
      <c r="B86" s="755" t="s">
        <v>2072</v>
      </c>
      <c r="C86" s="756"/>
      <c r="D86" s="756"/>
      <c r="E86" s="756"/>
      <c r="F86" s="756"/>
      <c r="G86" s="756"/>
      <c r="H86" s="756"/>
      <c r="I86" s="756"/>
      <c r="J86" s="756"/>
      <c r="K86" s="756"/>
      <c r="L86" s="756"/>
      <c r="M86" s="757"/>
      <c r="N86" s="52">
        <f>L83+L84+L85</f>
        <v>467.55278366193687</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2026.0620625350596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254</v>
      </c>
      <c r="C31" s="81" t="s">
        <v>255</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823</v>
      </c>
      <c r="B36" s="804" t="str">
        <f>VLOOKUP(A36,EQUIPOS!A6:D154,3,FALSE)</f>
        <v>Carrotanque Irrigador de asfalto, 1000 GALONES DE CAPACIDAD</v>
      </c>
      <c r="C36" s="805"/>
      <c r="D36" s="805"/>
      <c r="E36" s="805"/>
      <c r="F36" s="805"/>
      <c r="G36" s="805"/>
      <c r="H36" s="806"/>
      <c r="I36" s="223"/>
      <c r="J36" s="224"/>
      <c r="K36" s="225">
        <f>VLOOKUP(A36,EQUIPOS!A6:D163,4,FALSE)</f>
        <v>119219.28887680972</v>
      </c>
      <c r="L36" s="226"/>
      <c r="M36" s="227">
        <v>400</v>
      </c>
      <c r="N36" s="228">
        <f>K36/M36</f>
        <v>298.0482221920243</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400</v>
      </c>
      <c r="N37" s="228">
        <f>K37/M37</f>
        <v>386.96413545978317</v>
      </c>
    </row>
    <row r="38" spans="1:14">
      <c r="A38" t="s">
        <v>845</v>
      </c>
      <c r="B38" s="804" t="str">
        <f>VLOOKUP(A38,EQUIPOS!A8:D154,3,FALSE)</f>
        <v xml:space="preserve">Compresor (barrido y soplado)
</v>
      </c>
      <c r="C38" s="805"/>
      <c r="D38" s="805"/>
      <c r="E38" s="805"/>
      <c r="F38" s="805"/>
      <c r="G38" s="805"/>
      <c r="H38" s="806"/>
      <c r="I38" s="223"/>
      <c r="J38" s="224"/>
      <c r="K38" s="225">
        <f>VLOOKUP(A38,EQUIPOS!A8:D165,4,FALSE)</f>
        <v>74358.154284183285</v>
      </c>
      <c r="L38" s="226"/>
      <c r="M38" s="227">
        <v>400</v>
      </c>
      <c r="N38" s="228">
        <f>K38/M38</f>
        <v>185.89538571045821</v>
      </c>
    </row>
    <row r="39" spans="1:14">
      <c r="A39" t="s">
        <v>903</v>
      </c>
      <c r="B39" s="804" t="str">
        <f>VLOOKUP(A39,EQUIPOS!A9:D154,3,FALSE)</f>
        <v>Esparcidor de gravilla, Ancho de esparcimiento 3100mm, Velocidad de trabajo 10—20km2/h</v>
      </c>
      <c r="C39" s="805"/>
      <c r="D39" s="805"/>
      <c r="E39" s="805"/>
      <c r="F39" s="805"/>
      <c r="G39" s="805"/>
      <c r="H39" s="806"/>
      <c r="I39" s="807"/>
      <c r="J39" s="808"/>
      <c r="K39" s="225">
        <f>VLOOKUP(A39,EQUIPOS!A9:D166,4,FALSE)</f>
        <v>101548.8226418324</v>
      </c>
      <c r="L39" s="809">
        <v>400</v>
      </c>
      <c r="M39" s="810"/>
      <c r="N39" s="228">
        <f>K39/L39</f>
        <v>253.87205660458102</v>
      </c>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N75*M41</f>
        <v>1.1157756987950249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1125.8955756656417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1338</v>
      </c>
      <c r="B48" s="43" t="str">
        <f>VLOOKUP(A48,MATERIALES!A5:D373,3,FALSE)</f>
        <v>Emulsión CRR-2</v>
      </c>
      <c r="C48" s="237"/>
      <c r="D48" s="237"/>
      <c r="E48" s="237"/>
      <c r="F48" s="237"/>
      <c r="G48" s="237"/>
      <c r="H48" s="237"/>
      <c r="I48" s="224"/>
      <c r="J48" s="201" t="str">
        <f>VLOOKUP(A48,MATERIALES!A4:D373,2,FALSE)</f>
        <v>lt</v>
      </c>
      <c r="K48" s="238">
        <v>1.83</v>
      </c>
      <c r="L48" s="223"/>
      <c r="M48" s="353">
        <f>VLOOKUP(A48,MATERIALES!A5:D396,4,FALSE)</f>
        <v>2314.1175341521744</v>
      </c>
      <c r="N48" s="228">
        <f>K48*M48</f>
        <v>4234.835087498479</v>
      </c>
    </row>
    <row r="49" spans="1:14">
      <c r="A49" s="108" t="s">
        <v>1109</v>
      </c>
      <c r="B49" s="43" t="str">
        <f>VLOOKUP(A49,MATERIALES!A6:D373,3,FALSE)</f>
        <v>Agregado para tratamiento superf. Simple</v>
      </c>
      <c r="C49" s="237"/>
      <c r="D49" s="237"/>
      <c r="E49" s="237"/>
      <c r="F49" s="237"/>
      <c r="G49" s="237"/>
      <c r="H49" s="237"/>
      <c r="I49" s="224"/>
      <c r="J49" s="201" t="str">
        <f>VLOOKUP(A49,MATERIALES!A5:D373,2,FALSE)</f>
        <v>m3</v>
      </c>
      <c r="K49" s="238">
        <v>1.9E-2</v>
      </c>
      <c r="L49" s="223"/>
      <c r="M49" s="353">
        <f>VLOOKUP(A49,MATERIALES!A6:D397,4,FALSE)</f>
        <v>73659.662001572229</v>
      </c>
      <c r="N49" s="228">
        <f>K49*M49</f>
        <v>1399.5335780298724</v>
      </c>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f>SUM(N48:N52)</f>
        <v>5634.3686655283509</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1834</v>
      </c>
      <c r="B58" s="46" t="str">
        <f>VLOOKUP(A58,TRANSPORTE!A5:D117,3,FALSE)</f>
        <v>Transporte de agregados pétreos</v>
      </c>
      <c r="C58" s="273"/>
      <c r="D58" s="273"/>
      <c r="E58" s="273"/>
      <c r="F58" s="273"/>
      <c r="G58" s="273"/>
      <c r="H58" s="267" t="s">
        <v>2122</v>
      </c>
      <c r="I58" s="235">
        <v>1.9E-2</v>
      </c>
      <c r="J58" s="242">
        <v>1</v>
      </c>
      <c r="K58" s="235">
        <f>I58*J58</f>
        <v>1.9E-2</v>
      </c>
      <c r="L58" s="842">
        <f>VLOOKUP(A58,TRANSPORTE!A5:D117,4,FALSE)</f>
        <v>1260.0181096149788</v>
      </c>
      <c r="M58" s="843"/>
      <c r="N58" s="243">
        <f>K58*L58</f>
        <v>23.940344082684597</v>
      </c>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23.940344082684597</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728</v>
      </c>
      <c r="B69" s="49" t="str">
        <f>VLOOKUP(A69,'MANO DE OBRA'!A8:D68,3,FALSE)</f>
        <v>Oficial</v>
      </c>
      <c r="C69" s="47"/>
      <c r="D69" s="47"/>
      <c r="E69" s="47"/>
      <c r="F69" s="47"/>
      <c r="G69" s="47"/>
      <c r="H69" s="47"/>
      <c r="I69" s="248">
        <f>K69/J69*100</f>
        <v>57668.23979157189</v>
      </c>
      <c r="J69" s="249">
        <v>185</v>
      </c>
      <c r="K69" s="250">
        <f>VLOOKUP(A69,'MANO DE OBRA'!A8:D99,4,FALSE)</f>
        <v>106686.24361440798</v>
      </c>
      <c r="L69" s="50"/>
      <c r="M69" s="251">
        <v>3200</v>
      </c>
      <c r="N69" s="346">
        <f>K69/M69</f>
        <v>33.339451129502493</v>
      </c>
      <c r="O69" s="106"/>
    </row>
    <row r="70" spans="1:15">
      <c r="A70" t="s">
        <v>710</v>
      </c>
      <c r="B70" s="49" t="str">
        <f>VLOOKUP(A70,'MANO DE OBRA'!A8:D69,3,FALSE)</f>
        <v>Obrero (4)</v>
      </c>
      <c r="C70" s="47"/>
      <c r="D70" s="47"/>
      <c r="E70" s="47"/>
      <c r="F70" s="47"/>
      <c r="G70" s="47"/>
      <c r="H70" s="47"/>
      <c r="I70" s="248">
        <f>K70/J70*100</f>
        <v>135330.79999999999</v>
      </c>
      <c r="J70" s="249">
        <v>185</v>
      </c>
      <c r="K70" s="250">
        <f>VLOOKUP(A70,'MANO DE OBRA'!A8:D100,4,FALSE)</f>
        <v>250361.97999999998</v>
      </c>
      <c r="L70" s="50"/>
      <c r="M70" s="255">
        <v>3200</v>
      </c>
      <c r="N70" s="346">
        <f>K70/M70</f>
        <v>78.238118749999998</v>
      </c>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45"/>
    </row>
    <row r="75" spans="1:15" ht="15.75" thickBot="1">
      <c r="B75" s="844" t="s">
        <v>2072</v>
      </c>
      <c r="C75" s="798"/>
      <c r="D75" s="798"/>
      <c r="E75" s="798"/>
      <c r="F75" s="798"/>
      <c r="G75" s="798"/>
      <c r="H75" s="798"/>
      <c r="I75" s="798"/>
      <c r="J75" s="798"/>
      <c r="K75" s="798"/>
      <c r="L75" s="798"/>
      <c r="M75" s="799"/>
      <c r="N75" s="257">
        <f>SUM(N69:N74)</f>
        <v>111.57756987950249</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6895.7821551561792</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1379.156431031236</v>
      </c>
      <c r="M82" s="791"/>
      <c r="N82" s="51"/>
    </row>
    <row r="83" spans="1:14">
      <c r="B83" s="89" t="s">
        <v>2090</v>
      </c>
      <c r="C83" s="90"/>
      <c r="D83" s="90"/>
      <c r="E83" s="90"/>
      <c r="F83" s="90"/>
      <c r="G83" s="90"/>
      <c r="H83" s="90"/>
      <c r="I83" s="87"/>
      <c r="J83" s="88"/>
      <c r="K83" s="260">
        <v>0.05</v>
      </c>
      <c r="L83" s="790">
        <f>N77*K83</f>
        <v>344.78910775780901</v>
      </c>
      <c r="M83" s="791"/>
      <c r="N83" s="51"/>
    </row>
    <row r="84" spans="1:14" ht="15.75" thickBot="1">
      <c r="B84" s="91" t="s">
        <v>2091</v>
      </c>
      <c r="C84" s="92"/>
      <c r="D84" s="92"/>
      <c r="E84" s="92"/>
      <c r="F84" s="92"/>
      <c r="G84" s="92"/>
      <c r="H84" s="92"/>
      <c r="I84" s="93"/>
      <c r="J84" s="94"/>
      <c r="K84" s="261">
        <v>0.05</v>
      </c>
      <c r="L84" s="792">
        <f>N77*K84</f>
        <v>344.78910775780901</v>
      </c>
      <c r="M84" s="793"/>
      <c r="N84" s="51"/>
    </row>
    <row r="85" spans="1:14" ht="15.75" thickBot="1">
      <c r="B85" s="755" t="s">
        <v>2072</v>
      </c>
      <c r="C85" s="756"/>
      <c r="D85" s="756"/>
      <c r="E85" s="756"/>
      <c r="F85" s="756"/>
      <c r="G85" s="756"/>
      <c r="H85" s="756"/>
      <c r="I85" s="756"/>
      <c r="J85" s="756"/>
      <c r="K85" s="756"/>
      <c r="L85" s="756"/>
      <c r="M85" s="757"/>
      <c r="N85" s="52">
        <f>L82+L83+L84</f>
        <v>2068.734646546854</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8964.5168017030337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256</v>
      </c>
      <c r="C31" s="81" t="s">
        <v>257</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823</v>
      </c>
      <c r="B36" s="804" t="str">
        <f>VLOOKUP(A36,EQUIPOS!A6:D154,3,FALSE)</f>
        <v>Carrotanque Irrigador de asfalto, 1000 GALONES DE CAPACIDAD</v>
      </c>
      <c r="C36" s="805"/>
      <c r="D36" s="805"/>
      <c r="E36" s="805"/>
      <c r="F36" s="805"/>
      <c r="G36" s="805"/>
      <c r="H36" s="806"/>
      <c r="I36" s="223"/>
      <c r="J36" s="224"/>
      <c r="K36" s="225">
        <f>VLOOKUP(A36,EQUIPOS!A6:D163,4,FALSE)</f>
        <v>119219.28887680972</v>
      </c>
      <c r="L36" s="226"/>
      <c r="M36" s="227">
        <v>400</v>
      </c>
      <c r="N36" s="228">
        <f>K36/M36</f>
        <v>298.0482221920243</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400</v>
      </c>
      <c r="N37" s="228">
        <f>K37/M37</f>
        <v>386.96413545978317</v>
      </c>
    </row>
    <row r="38" spans="1:14">
      <c r="A38" t="s">
        <v>845</v>
      </c>
      <c r="B38" s="804" t="str">
        <f>VLOOKUP(A38,EQUIPOS!A8:D154,3,FALSE)</f>
        <v xml:space="preserve">Compresor (barrido y soplado)
</v>
      </c>
      <c r="C38" s="805"/>
      <c r="D38" s="805"/>
      <c r="E38" s="805"/>
      <c r="F38" s="805"/>
      <c r="G38" s="805"/>
      <c r="H38" s="806"/>
      <c r="I38" s="223"/>
      <c r="J38" s="224"/>
      <c r="K38" s="225">
        <f>VLOOKUP(A38,EQUIPOS!A8:D165,4,FALSE)</f>
        <v>74358.154284183285</v>
      </c>
      <c r="L38" s="226"/>
      <c r="M38" s="227">
        <v>400</v>
      </c>
      <c r="N38" s="228">
        <f>K38/M38</f>
        <v>185.89538571045821</v>
      </c>
    </row>
    <row r="39" spans="1:14">
      <c r="A39" t="s">
        <v>903</v>
      </c>
      <c r="B39" s="804" t="str">
        <f>VLOOKUP(A39,EQUIPOS!A9:D154,3,FALSE)</f>
        <v>Esparcidor de gravilla, Ancho de esparcimiento 3100mm, Velocidad de trabajo 10—20km2/h</v>
      </c>
      <c r="C39" s="805"/>
      <c r="D39" s="805"/>
      <c r="E39" s="805"/>
      <c r="F39" s="805"/>
      <c r="G39" s="805"/>
      <c r="H39" s="806"/>
      <c r="I39" s="807"/>
      <c r="J39" s="808"/>
      <c r="K39" s="225">
        <f>VLOOKUP(A39,EQUIPOS!A9:D166,4,FALSE)</f>
        <v>101548.8226418324</v>
      </c>
      <c r="L39" s="809">
        <v>400</v>
      </c>
      <c r="M39" s="810"/>
      <c r="N39" s="228">
        <f>K39/L39</f>
        <v>253.87205660458102</v>
      </c>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1.1157756987950249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1125.8955756656417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1338</v>
      </c>
      <c r="B48" s="43" t="str">
        <f>VLOOKUP(A48,MATERIALES!A5:D373,3,FALSE)</f>
        <v>Emulsión CRR-2</v>
      </c>
      <c r="C48" s="237"/>
      <c r="D48" s="237"/>
      <c r="E48" s="237"/>
      <c r="F48" s="237"/>
      <c r="G48" s="237"/>
      <c r="H48" s="237"/>
      <c r="I48" s="224"/>
      <c r="J48" s="201" t="str">
        <f>VLOOKUP(A48,MATERIALES!A4:D373,2,FALSE)</f>
        <v>lt</v>
      </c>
      <c r="K48" s="238">
        <v>1.5</v>
      </c>
      <c r="L48" s="223"/>
      <c r="M48" s="353">
        <f>VLOOKUP(A48,MATERIALES!A5:D396,4,FALSE)</f>
        <v>2314.1175341521744</v>
      </c>
      <c r="N48" s="228">
        <f>K48*M48</f>
        <v>3471.1763012282618</v>
      </c>
    </row>
    <row r="49" spans="1:14">
      <c r="A49" s="108" t="s">
        <v>1109</v>
      </c>
      <c r="B49" s="43" t="str">
        <f>VLOOKUP(A49,MATERIALES!A6:D373,3,FALSE)</f>
        <v>Agregado para tratamiento superf. Simple</v>
      </c>
      <c r="C49" s="237"/>
      <c r="D49" s="237"/>
      <c r="E49" s="237"/>
      <c r="F49" s="237"/>
      <c r="G49" s="237"/>
      <c r="H49" s="237"/>
      <c r="I49" s="224"/>
      <c r="J49" s="201" t="str">
        <f>VLOOKUP(A49,MATERIALES!A5:D373,2,FALSE)</f>
        <v>m3</v>
      </c>
      <c r="K49" s="238">
        <v>1.2999999999999999E-2</v>
      </c>
      <c r="L49" s="223"/>
      <c r="M49" s="353">
        <f>VLOOKUP(A49,MATERIALES!A6:D397,4,FALSE)</f>
        <v>73659.662001572229</v>
      </c>
      <c r="N49" s="228">
        <f>K49*M49</f>
        <v>957.57560602043895</v>
      </c>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f>SUM(N48:N52)</f>
        <v>4428.7519072487012</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1834</v>
      </c>
      <c r="B58" s="46" t="str">
        <f>VLOOKUP(A58,TRANSPORTE!A5:D117,3,FALSE)</f>
        <v>Transporte de agregados pétreos</v>
      </c>
      <c r="C58" s="273"/>
      <c r="D58" s="273"/>
      <c r="E58" s="273"/>
      <c r="F58" s="273"/>
      <c r="G58" s="273"/>
      <c r="H58" s="267" t="s">
        <v>2122</v>
      </c>
      <c r="I58" s="235">
        <v>1.2999999999999999E-2</v>
      </c>
      <c r="J58" s="242">
        <v>1</v>
      </c>
      <c r="K58" s="235">
        <f>I58*J58</f>
        <v>1.2999999999999999E-2</v>
      </c>
      <c r="L58" s="842">
        <f>VLOOKUP(A58,TRANSPORTE!A5:D117,4,FALSE)</f>
        <v>1260.0181096149788</v>
      </c>
      <c r="M58" s="843"/>
      <c r="N58" s="243">
        <f>K58*L58</f>
        <v>16.380235424994723</v>
      </c>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16.380235424994723</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728</v>
      </c>
      <c r="B69" s="49" t="str">
        <f>VLOOKUP(A69,'MANO DE OBRA'!A8:D68,3,FALSE)</f>
        <v>Oficial</v>
      </c>
      <c r="C69" s="47"/>
      <c r="D69" s="47"/>
      <c r="E69" s="47"/>
      <c r="F69" s="47"/>
      <c r="G69" s="47"/>
      <c r="H69" s="47"/>
      <c r="I69" s="248">
        <f>K69/J69*100</f>
        <v>57668.23979157189</v>
      </c>
      <c r="J69" s="249">
        <v>185</v>
      </c>
      <c r="K69" s="250">
        <f>VLOOKUP(A69,'MANO DE OBRA'!A8:D99,4,FALSE)</f>
        <v>106686.24361440798</v>
      </c>
      <c r="L69" s="50"/>
      <c r="M69" s="251">
        <v>3200</v>
      </c>
      <c r="N69" s="346">
        <f>K69/M69</f>
        <v>33.339451129502493</v>
      </c>
      <c r="O69" s="106"/>
    </row>
    <row r="70" spans="1:15">
      <c r="A70" t="s">
        <v>710</v>
      </c>
      <c r="B70" s="49" t="str">
        <f>VLOOKUP(A70,'MANO DE OBRA'!A8:D69,3,FALSE)</f>
        <v>Obrero (4)</v>
      </c>
      <c r="C70" s="47"/>
      <c r="D70" s="47"/>
      <c r="E70" s="47"/>
      <c r="F70" s="47"/>
      <c r="G70" s="47"/>
      <c r="H70" s="47"/>
      <c r="I70" s="248">
        <f>K70/J70*100</f>
        <v>135330.79999999999</v>
      </c>
      <c r="J70" s="249">
        <v>185</v>
      </c>
      <c r="K70" s="250">
        <f>VLOOKUP(A70,'MANO DE OBRA'!A8:D100,4,FALSE)</f>
        <v>250361.97999999998</v>
      </c>
      <c r="L70" s="50"/>
      <c r="M70" s="255">
        <v>3200</v>
      </c>
      <c r="N70" s="346">
        <f>K70/M70</f>
        <v>78.238118749999998</v>
      </c>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SUM(N69:N75)</f>
        <v>111.57756987950249</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N43+N53+N64+N76</f>
        <v>5682.6052882188396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1136.521057643768</v>
      </c>
      <c r="M83" s="791"/>
      <c r="N83" s="51"/>
    </row>
    <row r="84" spans="1:14">
      <c r="B84" s="89" t="s">
        <v>2090</v>
      </c>
      <c r="C84" s="90"/>
      <c r="D84" s="90"/>
      <c r="E84" s="90"/>
      <c r="F84" s="90"/>
      <c r="G84" s="90"/>
      <c r="H84" s="90"/>
      <c r="I84" s="87"/>
      <c r="J84" s="88"/>
      <c r="K84" s="260">
        <v>0.05</v>
      </c>
      <c r="L84" s="790">
        <f>N78*K84</f>
        <v>284.130264410942</v>
      </c>
      <c r="M84" s="791"/>
      <c r="N84" s="51"/>
    </row>
    <row r="85" spans="1:14" ht="15.75" thickBot="1">
      <c r="B85" s="91" t="s">
        <v>2091</v>
      </c>
      <c r="C85" s="92"/>
      <c r="D85" s="92"/>
      <c r="E85" s="92"/>
      <c r="F85" s="92"/>
      <c r="G85" s="92"/>
      <c r="H85" s="92"/>
      <c r="I85" s="93"/>
      <c r="J85" s="94"/>
      <c r="K85" s="261">
        <v>0.05</v>
      </c>
      <c r="L85" s="792">
        <f>N78*K85</f>
        <v>284.130264410942</v>
      </c>
      <c r="M85" s="793"/>
      <c r="N85" s="51"/>
    </row>
    <row r="86" spans="1:14" ht="15.75" thickBot="1">
      <c r="B86" s="755" t="s">
        <v>2072</v>
      </c>
      <c r="C86" s="756"/>
      <c r="D86" s="756"/>
      <c r="E86" s="756"/>
      <c r="F86" s="756"/>
      <c r="G86" s="756"/>
      <c r="H86" s="756"/>
      <c r="I86" s="756"/>
      <c r="J86" s="756"/>
      <c r="K86" s="756"/>
      <c r="L86" s="756"/>
      <c r="M86" s="757"/>
      <c r="N86" s="52">
        <f>L83+L84+L85</f>
        <v>1704.7815864656518</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7387.386874684491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258</v>
      </c>
      <c r="C31" s="81" t="s">
        <v>2145</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823</v>
      </c>
      <c r="B36" s="804" t="str">
        <f>VLOOKUP(A36,EQUIPOS!A6:D154,3,FALSE)</f>
        <v>Carrotanque Irrigador de asfalto, 1000 GALONES DE CAPACIDAD</v>
      </c>
      <c r="C36" s="805"/>
      <c r="D36" s="805"/>
      <c r="E36" s="805"/>
      <c r="F36" s="805"/>
      <c r="G36" s="805"/>
      <c r="H36" s="806"/>
      <c r="I36" s="223"/>
      <c r="J36" s="224"/>
      <c r="K36" s="225">
        <f>VLOOKUP(A36,EQUIPOS!A6:D163,4,FALSE)</f>
        <v>119219.28887680972</v>
      </c>
      <c r="L36" s="226"/>
      <c r="M36" s="227">
        <v>400</v>
      </c>
      <c r="N36" s="228">
        <f>K36/M36</f>
        <v>298.0482221920243</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400</v>
      </c>
      <c r="N37" s="228">
        <f>K37/M37</f>
        <v>386.96413545978317</v>
      </c>
    </row>
    <row r="38" spans="1:14">
      <c r="A38" t="s">
        <v>845</v>
      </c>
      <c r="B38" s="804" t="str">
        <f>VLOOKUP(A38,EQUIPOS!A8:D154,3,FALSE)</f>
        <v xml:space="preserve">Compresor (barrido y soplado)
</v>
      </c>
      <c r="C38" s="805"/>
      <c r="D38" s="805"/>
      <c r="E38" s="805"/>
      <c r="F38" s="805"/>
      <c r="G38" s="805"/>
      <c r="H38" s="806"/>
      <c r="I38" s="223"/>
      <c r="J38" s="224"/>
      <c r="K38" s="225">
        <f>VLOOKUP(A38,EQUIPOS!A8:D165,4,FALSE)</f>
        <v>74358.154284183285</v>
      </c>
      <c r="L38" s="226"/>
      <c r="M38" s="227">
        <v>400</v>
      </c>
      <c r="N38" s="228">
        <f>K38/M38</f>
        <v>185.89538571045821</v>
      </c>
    </row>
    <row r="39" spans="1:14">
      <c r="A39" t="s">
        <v>903</v>
      </c>
      <c r="B39" s="804" t="str">
        <f>VLOOKUP(A39,EQUIPOS!A9:D154,3,FALSE)</f>
        <v>Esparcidor de gravilla, Ancho de esparcimiento 3100mm, Velocidad de trabajo 10—20km2/h</v>
      </c>
      <c r="C39" s="805"/>
      <c r="D39" s="805"/>
      <c r="E39" s="805"/>
      <c r="F39" s="805"/>
      <c r="G39" s="805"/>
      <c r="H39" s="806"/>
      <c r="I39" s="807"/>
      <c r="J39" s="808"/>
      <c r="K39" s="225">
        <f>VLOOKUP(A39,EQUIPOS!A9:D166,4,FALSE)</f>
        <v>101548.8226418324</v>
      </c>
      <c r="L39" s="809">
        <v>400</v>
      </c>
      <c r="M39" s="810"/>
      <c r="N39" s="228">
        <f>K39/L39</f>
        <v>253.87205660458102</v>
      </c>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1.1157756987950249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1125.8955756656417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1338</v>
      </c>
      <c r="B48" s="43" t="str">
        <f>VLOOKUP(A48,MATERIALES!A5:D373,3,FALSE)</f>
        <v>Emulsión CRR-2</v>
      </c>
      <c r="C48" s="237"/>
      <c r="D48" s="237"/>
      <c r="E48" s="237"/>
      <c r="F48" s="237"/>
      <c r="G48" s="237"/>
      <c r="H48" s="237"/>
      <c r="I48" s="224"/>
      <c r="J48" s="201" t="str">
        <f>VLOOKUP(A48,MATERIALES!A4:D373,2,FALSE)</f>
        <v>lt</v>
      </c>
      <c r="K48" s="238">
        <v>1.83</v>
      </c>
      <c r="L48" s="223"/>
      <c r="M48" s="353">
        <f>VLOOKUP(A48,MATERIALES!A5:D396,4,FALSE)</f>
        <v>2314.1175341521744</v>
      </c>
      <c r="N48" s="228">
        <f>K48*M48</f>
        <v>4234.835087498479</v>
      </c>
    </row>
    <row r="49" spans="1:14">
      <c r="A49" s="108" t="s">
        <v>1109</v>
      </c>
      <c r="B49" s="43" t="str">
        <f>VLOOKUP(A49,MATERIALES!A6:D373,3,FALSE)</f>
        <v>Agregado para tratamiento superf. Simple</v>
      </c>
      <c r="C49" s="237"/>
      <c r="D49" s="237"/>
      <c r="E49" s="237"/>
      <c r="F49" s="237"/>
      <c r="G49" s="237"/>
      <c r="H49" s="237"/>
      <c r="I49" s="224"/>
      <c r="J49" s="201" t="str">
        <f>VLOOKUP(A49,MATERIALES!A5:D373,2,FALSE)</f>
        <v>m3</v>
      </c>
      <c r="K49" s="238">
        <v>1.9E-2</v>
      </c>
      <c r="L49" s="223"/>
      <c r="M49" s="353">
        <f>VLOOKUP(A49,MATERIALES!A6:D397,4,FALSE)</f>
        <v>73659.662001572229</v>
      </c>
      <c r="N49" s="228">
        <f>K49*M49</f>
        <v>1399.5335780298724</v>
      </c>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f>SUM(N48:N52)</f>
        <v>5634.3686655283509</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1834</v>
      </c>
      <c r="B58" s="46" t="str">
        <f>VLOOKUP(A58,TRANSPORTE!A5:D117,3,FALSE)</f>
        <v>Transporte de agregados pétreos</v>
      </c>
      <c r="C58" s="273"/>
      <c r="D58" s="273"/>
      <c r="E58" s="273"/>
      <c r="F58" s="273"/>
      <c r="G58" s="273"/>
      <c r="H58" s="267" t="s">
        <v>2122</v>
      </c>
      <c r="I58" s="235">
        <v>1.9E-2</v>
      </c>
      <c r="J58" s="242">
        <v>1</v>
      </c>
      <c r="K58" s="235">
        <f>I58*J58</f>
        <v>1.9E-2</v>
      </c>
      <c r="L58" s="842">
        <f>VLOOKUP(A58,TRANSPORTE!A5:D117,4,FALSE)</f>
        <v>1260.0181096149788</v>
      </c>
      <c r="M58" s="843"/>
      <c r="N58" s="243">
        <f>K58*L58</f>
        <v>23.940344082684597</v>
      </c>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23.940344082684597</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728</v>
      </c>
      <c r="B69" s="49" t="str">
        <f>VLOOKUP(A69,'MANO DE OBRA'!A8:D68,3,FALSE)</f>
        <v>Oficial</v>
      </c>
      <c r="C69" s="47"/>
      <c r="D69" s="47"/>
      <c r="E69" s="47"/>
      <c r="F69" s="47"/>
      <c r="G69" s="47"/>
      <c r="H69" s="47"/>
      <c r="I69" s="248">
        <f>K69/J69*100</f>
        <v>57668.23979157189</v>
      </c>
      <c r="J69" s="249">
        <v>185</v>
      </c>
      <c r="K69" s="250">
        <f>VLOOKUP(A69,'MANO DE OBRA'!A8:D99,4,FALSE)</f>
        <v>106686.24361440798</v>
      </c>
      <c r="L69" s="50"/>
      <c r="M69" s="408">
        <v>3200</v>
      </c>
      <c r="N69" s="346">
        <f>K69/M69</f>
        <v>33.339451129502493</v>
      </c>
      <c r="O69" s="106"/>
    </row>
    <row r="70" spans="1:15">
      <c r="A70" t="s">
        <v>710</v>
      </c>
      <c r="B70" s="49" t="str">
        <f>VLOOKUP(A70,'MANO DE OBRA'!A8:D69,3,FALSE)</f>
        <v>Obrero (4)</v>
      </c>
      <c r="C70" s="47"/>
      <c r="D70" s="47"/>
      <c r="E70" s="47"/>
      <c r="F70" s="47"/>
      <c r="G70" s="47"/>
      <c r="H70" s="47"/>
      <c r="I70" s="248">
        <f>K70/J70*100</f>
        <v>135330.79999999999</v>
      </c>
      <c r="J70" s="249">
        <v>185</v>
      </c>
      <c r="K70" s="250">
        <f>VLOOKUP(A70,'MANO DE OBRA'!A8:D100,4,FALSE)</f>
        <v>250361.97999999998</v>
      </c>
      <c r="L70" s="50"/>
      <c r="M70" s="409">
        <v>3200</v>
      </c>
      <c r="N70" s="346">
        <f>K70/M70</f>
        <v>78.238118749999998</v>
      </c>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SUM(N69:N75)</f>
        <v>111.57756987950249</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N43+N53+N64+N76</f>
        <v>6895.7821551561792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1379.156431031236</v>
      </c>
      <c r="M83" s="791"/>
      <c r="N83" s="51"/>
    </row>
    <row r="84" spans="1:14">
      <c r="B84" s="89" t="s">
        <v>2090</v>
      </c>
      <c r="C84" s="90"/>
      <c r="D84" s="90"/>
      <c r="E84" s="90"/>
      <c r="F84" s="90"/>
      <c r="G84" s="90"/>
      <c r="H84" s="90"/>
      <c r="I84" s="87"/>
      <c r="J84" s="88"/>
      <c r="K84" s="260">
        <v>0.05</v>
      </c>
      <c r="L84" s="790">
        <f>N78*K84</f>
        <v>344.78910775780901</v>
      </c>
      <c r="M84" s="791"/>
      <c r="N84" s="51"/>
    </row>
    <row r="85" spans="1:14" ht="15.75" thickBot="1">
      <c r="B85" s="91" t="s">
        <v>2091</v>
      </c>
      <c r="C85" s="92"/>
      <c r="D85" s="92"/>
      <c r="E85" s="92"/>
      <c r="F85" s="92"/>
      <c r="G85" s="92"/>
      <c r="H85" s="92"/>
      <c r="I85" s="93"/>
      <c r="J85" s="94"/>
      <c r="K85" s="261">
        <v>0.05</v>
      </c>
      <c r="L85" s="792">
        <f>N78*K85</f>
        <v>344.78910775780901</v>
      </c>
      <c r="M85" s="793"/>
      <c r="N85" s="51"/>
    </row>
    <row r="86" spans="1:14" ht="15.75" thickBot="1">
      <c r="B86" s="755" t="s">
        <v>2072</v>
      </c>
      <c r="C86" s="756"/>
      <c r="D86" s="756"/>
      <c r="E86" s="756"/>
      <c r="F86" s="756"/>
      <c r="G86" s="756"/>
      <c r="H86" s="756"/>
      <c r="I86" s="756"/>
      <c r="J86" s="756"/>
      <c r="K86" s="756"/>
      <c r="L86" s="756"/>
      <c r="M86" s="757"/>
      <c r="N86" s="52">
        <f>L83+L84+L85</f>
        <v>2068.734646546854</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8964.5168017030337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260</v>
      </c>
      <c r="C31" s="81" t="s">
        <v>2146</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823</v>
      </c>
      <c r="B36" s="804" t="str">
        <f>VLOOKUP(A36,EQUIPOS!A6:D154,3,FALSE)</f>
        <v>Carrotanque Irrigador de asfalto, 1000 GALONES DE CAPACIDAD</v>
      </c>
      <c r="C36" s="805"/>
      <c r="D36" s="805"/>
      <c r="E36" s="805"/>
      <c r="F36" s="805"/>
      <c r="G36" s="805"/>
      <c r="H36" s="806"/>
      <c r="I36" s="223"/>
      <c r="J36" s="224"/>
      <c r="K36" s="225">
        <f>VLOOKUP(A36,EQUIPOS!A6:D163,4,FALSE)</f>
        <v>119219.28887680972</v>
      </c>
      <c r="L36" s="226"/>
      <c r="M36" s="227">
        <v>400</v>
      </c>
      <c r="N36" s="228">
        <f>K36/M36</f>
        <v>298.0482221920243</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400</v>
      </c>
      <c r="N37" s="228">
        <f>K37/M37</f>
        <v>386.96413545978317</v>
      </c>
    </row>
    <row r="38" spans="1:14">
      <c r="A38" t="s">
        <v>845</v>
      </c>
      <c r="B38" s="804" t="str">
        <f>VLOOKUP(A38,EQUIPOS!A8:D154,3,FALSE)</f>
        <v xml:space="preserve">Compresor (barrido y soplado)
</v>
      </c>
      <c r="C38" s="805"/>
      <c r="D38" s="805"/>
      <c r="E38" s="805"/>
      <c r="F38" s="805"/>
      <c r="G38" s="805"/>
      <c r="H38" s="806"/>
      <c r="I38" s="223"/>
      <c r="J38" s="224"/>
      <c r="K38" s="225">
        <f>VLOOKUP(A38,EQUIPOS!A8:D165,4,FALSE)</f>
        <v>74358.154284183285</v>
      </c>
      <c r="L38" s="226"/>
      <c r="M38" s="227">
        <v>400</v>
      </c>
      <c r="N38" s="228">
        <f>K38/M38</f>
        <v>185.89538571045821</v>
      </c>
    </row>
    <row r="39" spans="1:14">
      <c r="A39" t="s">
        <v>903</v>
      </c>
      <c r="B39" s="804" t="str">
        <f>VLOOKUP(A39,EQUIPOS!A9:D154,3,FALSE)</f>
        <v>Esparcidor de gravilla, Ancho de esparcimiento 3100mm, Velocidad de trabajo 10—20km2/h</v>
      </c>
      <c r="C39" s="805"/>
      <c r="D39" s="805"/>
      <c r="E39" s="805"/>
      <c r="F39" s="805"/>
      <c r="G39" s="805"/>
      <c r="H39" s="806"/>
      <c r="I39" s="807"/>
      <c r="J39" s="808"/>
      <c r="K39" s="225">
        <f>VLOOKUP(A39,EQUIPOS!A9:D166,4,FALSE)</f>
        <v>101548.8226418324</v>
      </c>
      <c r="L39" s="809">
        <v>400</v>
      </c>
      <c r="M39" s="810"/>
      <c r="N39" s="228">
        <f>K39/L39</f>
        <v>253.87205660458102</v>
      </c>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1.1157756987950249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1125.8955756656417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1109</v>
      </c>
      <c r="B48" s="43" t="str">
        <f>VLOOKUP(A48,MATERIALES!A5:D373,3,FALSE)</f>
        <v>Agregado para tratamiento superf. Simple</v>
      </c>
      <c r="C48" s="237"/>
      <c r="D48" s="237"/>
      <c r="E48" s="237"/>
      <c r="F48" s="237"/>
      <c r="G48" s="237"/>
      <c r="H48" s="237"/>
      <c r="I48" s="224"/>
      <c r="J48" s="201" t="str">
        <f>VLOOKUP(A48,MATERIALES!A4:D373,2,FALSE)</f>
        <v>m3</v>
      </c>
      <c r="K48" s="238">
        <v>1.2999999999999999E-2</v>
      </c>
      <c r="L48" s="223"/>
      <c r="M48" s="353">
        <f>VLOOKUP(A48,MATERIALES!A5:D396,4,FALSE)</f>
        <v>73659.662001572229</v>
      </c>
      <c r="N48" s="228">
        <f>K48*M48</f>
        <v>957.57560602043895</v>
      </c>
    </row>
    <row r="49" spans="1:14">
      <c r="A49" s="108" t="s">
        <v>1338</v>
      </c>
      <c r="B49" s="43" t="str">
        <f>VLOOKUP(A49,MATERIALES!A6:D373,3,FALSE)</f>
        <v>Emulsión CRR-2</v>
      </c>
      <c r="C49" s="237"/>
      <c r="D49" s="237"/>
      <c r="E49" s="237"/>
      <c r="F49" s="237"/>
      <c r="G49" s="237"/>
      <c r="H49" s="237"/>
      <c r="I49" s="224"/>
      <c r="J49" s="201" t="str">
        <f>VLOOKUP(A49,MATERIALES!A5:D373,2,FALSE)</f>
        <v>lt</v>
      </c>
      <c r="K49" s="238">
        <v>1.5</v>
      </c>
      <c r="L49" s="223"/>
      <c r="M49" s="353">
        <f>VLOOKUP(A49,MATERIALES!A6:D397,4,FALSE)</f>
        <v>2314.1175341521744</v>
      </c>
      <c r="N49" s="228">
        <f>K49*M49</f>
        <v>3471.1763012282618</v>
      </c>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f>SUM(N48:N52)</f>
        <v>4428.7519072487012</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1834</v>
      </c>
      <c r="B58" s="46" t="str">
        <f>VLOOKUP(A58,TRANSPORTE!A5:D117,3,FALSE)</f>
        <v>Transporte de agregados pétreos</v>
      </c>
      <c r="C58" s="273"/>
      <c r="D58" s="273"/>
      <c r="E58" s="273"/>
      <c r="F58" s="273"/>
      <c r="G58" s="273"/>
      <c r="H58" s="267" t="s">
        <v>2122</v>
      </c>
      <c r="I58" s="235">
        <v>1.2999999999999999E-2</v>
      </c>
      <c r="J58" s="242">
        <v>1</v>
      </c>
      <c r="K58" s="235">
        <f>I58*J58</f>
        <v>1.2999999999999999E-2</v>
      </c>
      <c r="L58" s="842">
        <f>VLOOKUP(A58,TRANSPORTE!A5:D117,4,FALSE)</f>
        <v>1260.0181096149788</v>
      </c>
      <c r="M58" s="843"/>
      <c r="N58" s="243">
        <f>K58*L58</f>
        <v>16.380235424994723</v>
      </c>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16.380235424994723</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728</v>
      </c>
      <c r="B69" s="49" t="str">
        <f>VLOOKUP(A69,'MANO DE OBRA'!A8:D68,3,FALSE)</f>
        <v>Oficial</v>
      </c>
      <c r="C69" s="47"/>
      <c r="D69" s="47"/>
      <c r="E69" s="47"/>
      <c r="F69" s="47"/>
      <c r="G69" s="47"/>
      <c r="H69" s="47"/>
      <c r="I69" s="248">
        <f>K69/J69*100</f>
        <v>57668.23979157189</v>
      </c>
      <c r="J69" s="249">
        <v>185</v>
      </c>
      <c r="K69" s="250">
        <f>VLOOKUP(A69,'MANO DE OBRA'!A8:D99,4,FALSE)</f>
        <v>106686.24361440798</v>
      </c>
      <c r="L69" s="50"/>
      <c r="M69" s="251">
        <v>3200</v>
      </c>
      <c r="N69" s="346">
        <f>K69/M69</f>
        <v>33.339451129502493</v>
      </c>
      <c r="O69" s="106"/>
    </row>
    <row r="70" spans="1:15">
      <c r="A70" t="s">
        <v>710</v>
      </c>
      <c r="B70" s="49" t="str">
        <f>VLOOKUP(A70,'MANO DE OBRA'!A8:D69,3,FALSE)</f>
        <v>Obrero (4)</v>
      </c>
      <c r="C70" s="47"/>
      <c r="D70" s="47"/>
      <c r="E70" s="47"/>
      <c r="F70" s="47"/>
      <c r="G70" s="47"/>
      <c r="H70" s="47"/>
      <c r="I70" s="248">
        <f>K70/J70*100</f>
        <v>135330.79999999999</v>
      </c>
      <c r="J70" s="249">
        <v>185</v>
      </c>
      <c r="K70" s="250">
        <f>VLOOKUP(A70,'MANO DE OBRA'!A8:D100,4,FALSE)</f>
        <v>250361.97999999998</v>
      </c>
      <c r="L70" s="50"/>
      <c r="M70" s="251">
        <v>3200</v>
      </c>
      <c r="N70" s="346">
        <f>K70/M70</f>
        <v>78.238118749999998</v>
      </c>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SUM(N69:N75)</f>
        <v>111.57756987950249</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N43+N53+N64+N76</f>
        <v>5682.6052882188396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1136.521057643768</v>
      </c>
      <c r="M83" s="791"/>
      <c r="N83" s="51"/>
    </row>
    <row r="84" spans="1:14">
      <c r="B84" s="89" t="s">
        <v>2090</v>
      </c>
      <c r="C84" s="90"/>
      <c r="D84" s="90"/>
      <c r="E84" s="90"/>
      <c r="F84" s="90"/>
      <c r="G84" s="90"/>
      <c r="H84" s="90"/>
      <c r="I84" s="87"/>
      <c r="J84" s="88"/>
      <c r="K84" s="260">
        <v>0.05</v>
      </c>
      <c r="L84" s="790">
        <f>N78*K84</f>
        <v>284.130264410942</v>
      </c>
      <c r="M84" s="791"/>
      <c r="N84" s="51"/>
    </row>
    <row r="85" spans="1:14" ht="15.75" thickBot="1">
      <c r="B85" s="91" t="s">
        <v>2091</v>
      </c>
      <c r="C85" s="92"/>
      <c r="D85" s="92"/>
      <c r="E85" s="92"/>
      <c r="F85" s="92"/>
      <c r="G85" s="92"/>
      <c r="H85" s="92"/>
      <c r="I85" s="93"/>
      <c r="J85" s="94"/>
      <c r="K85" s="261">
        <v>0.05</v>
      </c>
      <c r="L85" s="792">
        <f>N78*K85</f>
        <v>284.130264410942</v>
      </c>
      <c r="M85" s="793"/>
      <c r="N85" s="51"/>
    </row>
    <row r="86" spans="1:14" ht="15.75" thickBot="1">
      <c r="B86" s="755" t="s">
        <v>2072</v>
      </c>
      <c r="C86" s="756"/>
      <c r="D86" s="756"/>
      <c r="E86" s="756"/>
      <c r="F86" s="756"/>
      <c r="G86" s="756"/>
      <c r="H86" s="756"/>
      <c r="I86" s="756"/>
      <c r="J86" s="756"/>
      <c r="K86" s="756"/>
      <c r="L86" s="756"/>
      <c r="M86" s="757"/>
      <c r="N86" s="52">
        <f>L83+L84+L85</f>
        <v>1704.7815864656518</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7387.386874684491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262</v>
      </c>
      <c r="C31" s="81" t="s">
        <v>2147</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823</v>
      </c>
      <c r="B36" s="804" t="str">
        <f>VLOOKUP(A36,EQUIPOS!A6:D154,3,FALSE)</f>
        <v>Carrotanque Irrigador de asfalto, 1000 GALONES DE CAPACIDAD</v>
      </c>
      <c r="C36" s="805"/>
      <c r="D36" s="805"/>
      <c r="E36" s="805"/>
      <c r="F36" s="805"/>
      <c r="G36" s="805"/>
      <c r="H36" s="806"/>
      <c r="I36" s="223"/>
      <c r="J36" s="224"/>
      <c r="K36" s="225">
        <f>VLOOKUP(A36,EQUIPOS!A6:D163,4,FALSE)</f>
        <v>119219.28887680972</v>
      </c>
      <c r="L36" s="226"/>
      <c r="M36" s="239">
        <v>275</v>
      </c>
      <c r="N36" s="228">
        <f>K36/M36</f>
        <v>433.52468682476263</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39">
        <f>M36</f>
        <v>275</v>
      </c>
      <c r="N37" s="228">
        <f>K37/M37</f>
        <v>562.85692430513916</v>
      </c>
    </row>
    <row r="38" spans="1:14">
      <c r="A38" t="s">
        <v>845</v>
      </c>
      <c r="B38" s="804" t="str">
        <f>VLOOKUP(A38,EQUIPOS!A8:D154,3,FALSE)</f>
        <v xml:space="preserve">Compresor (barrido y soplado)
</v>
      </c>
      <c r="C38" s="805"/>
      <c r="D38" s="805"/>
      <c r="E38" s="805"/>
      <c r="F38" s="805"/>
      <c r="G38" s="805"/>
      <c r="H38" s="806"/>
      <c r="I38" s="223"/>
      <c r="J38" s="224"/>
      <c r="K38" s="225">
        <f>VLOOKUP(A38,EQUIPOS!A8:D165,4,FALSE)</f>
        <v>74358.154284183285</v>
      </c>
      <c r="L38" s="226"/>
      <c r="M38" s="239">
        <v>275</v>
      </c>
      <c r="N38" s="228">
        <f>K38/M38</f>
        <v>270.39328830612106</v>
      </c>
    </row>
    <row r="39" spans="1:14">
      <c r="A39" t="s">
        <v>903</v>
      </c>
      <c r="B39" s="804" t="str">
        <f>VLOOKUP(A39,EQUIPOS!A9:D154,3,FALSE)</f>
        <v>Esparcidor de gravilla, Ancho de esparcimiento 3100mm, Velocidad de trabajo 10—20km2/h</v>
      </c>
      <c r="C39" s="805"/>
      <c r="D39" s="805"/>
      <c r="E39" s="805"/>
      <c r="F39" s="805"/>
      <c r="G39" s="805"/>
      <c r="H39" s="806"/>
      <c r="I39" s="807"/>
      <c r="J39" s="808"/>
      <c r="K39" s="225">
        <f>VLOOKUP(A39,EQUIPOS!A9:D166,4,FALSE)</f>
        <v>101548.8226418324</v>
      </c>
      <c r="L39" s="885">
        <v>275</v>
      </c>
      <c r="M39" s="886"/>
      <c r="N39" s="228">
        <f>K39/L39</f>
        <v>369.26844597029964</v>
      </c>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1.6229464709745818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1637.666291877297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1111</v>
      </c>
      <c r="B48" s="43" t="str">
        <f>VLOOKUP(A48,MATERIALES!A5:D373,3,FALSE)</f>
        <v>Agregado para tratamiento superficial doble (primer riego)</v>
      </c>
      <c r="C48" s="237"/>
      <c r="D48" s="237"/>
      <c r="E48" s="237"/>
      <c r="F48" s="237"/>
      <c r="G48" s="237"/>
      <c r="H48" s="237"/>
      <c r="I48" s="224"/>
      <c r="J48" s="201" t="str">
        <f>VLOOKUP(A48,MATERIALES!A4:D373,2,FALSE)</f>
        <v>m3</v>
      </c>
      <c r="K48" s="238">
        <v>2.5000000000000001E-2</v>
      </c>
      <c r="L48" s="223"/>
      <c r="M48" s="353">
        <f>VLOOKUP(A48,MATERIALES!A5:D396,4,FALSE)</f>
        <v>75964.618342002505</v>
      </c>
      <c r="N48" s="228">
        <f>K48*M48</f>
        <v>1899.1154585500626</v>
      </c>
    </row>
    <row r="49" spans="1:14">
      <c r="A49" s="108" t="s">
        <v>1113</v>
      </c>
      <c r="B49" s="43" t="str">
        <f>VLOOKUP(A49,MATERIALES!A6:D373,3,FALSE)</f>
        <v>Agregado para tratamiento superficial doble (segundo riego)</v>
      </c>
      <c r="C49" s="237"/>
      <c r="D49" s="237"/>
      <c r="E49" s="237"/>
      <c r="F49" s="237"/>
      <c r="G49" s="237"/>
      <c r="H49" s="237"/>
      <c r="I49" s="224"/>
      <c r="J49" s="201" t="str">
        <f>VLOOKUP(A49,MATERIALES!A5:D373,2,FALSE)</f>
        <v>m3</v>
      </c>
      <c r="K49" s="238">
        <v>1.2999999999999999E-2</v>
      </c>
      <c r="L49" s="223"/>
      <c r="M49" s="353">
        <f>VLOOKUP(A49,MATERIALES!A6:D397,4,FALSE)</f>
        <v>75964.618342002505</v>
      </c>
      <c r="N49" s="228">
        <f>K49*M49</f>
        <v>987.54003844603255</v>
      </c>
    </row>
    <row r="50" spans="1:14">
      <c r="A50" t="s">
        <v>1338</v>
      </c>
      <c r="B50" s="43" t="str">
        <f>VLOOKUP(A50,MATERIALES!A6:D373,3,FALSE)</f>
        <v>Emulsión CRR-2</v>
      </c>
      <c r="C50" s="237"/>
      <c r="D50" s="237"/>
      <c r="E50" s="237"/>
      <c r="F50" s="237"/>
      <c r="G50" s="237"/>
      <c r="H50" s="237"/>
      <c r="I50" s="224"/>
      <c r="J50" s="201" t="str">
        <f>VLOOKUP(A50,MATERIALES!A6:D373,2,FALSE)</f>
        <v>lt</v>
      </c>
      <c r="K50" s="238">
        <v>4.24</v>
      </c>
      <c r="L50" s="223"/>
      <c r="M50" s="353">
        <f>VLOOKUP(A50,MATERIALES!A6:D398,4,FALSE)</f>
        <v>2314.1175341521744</v>
      </c>
      <c r="N50" s="228">
        <f>K50*M50</f>
        <v>9811.8583448052195</v>
      </c>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f>SUM(N48:N52)</f>
        <v>12698.513841801316</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1834</v>
      </c>
      <c r="B58" s="46" t="str">
        <f>VLOOKUP(A58,TRANSPORTE!A5:D117,3,FALSE)</f>
        <v>Transporte de agregados pétreos</v>
      </c>
      <c r="C58" s="273"/>
      <c r="D58" s="273"/>
      <c r="E58" s="273"/>
      <c r="F58" s="273"/>
      <c r="G58" s="273"/>
      <c r="H58" s="267" t="s">
        <v>2122</v>
      </c>
      <c r="I58" s="235">
        <v>3.7999999999999999E-2</v>
      </c>
      <c r="J58" s="242">
        <v>1</v>
      </c>
      <c r="K58" s="235">
        <f>I58*J58</f>
        <v>3.7999999999999999E-2</v>
      </c>
      <c r="L58" s="842">
        <f>VLOOKUP(A58,TRANSPORTE!A5:D117,4,FALSE)</f>
        <v>1260.0181096149788</v>
      </c>
      <c r="M58" s="843"/>
      <c r="N58" s="243">
        <f>K58*L58</f>
        <v>47.880688165369193</v>
      </c>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47.880688165369193</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728</v>
      </c>
      <c r="B69" s="49" t="str">
        <f>VLOOKUP(A69,'MANO DE OBRA'!A8:D68,3,FALSE)</f>
        <v>Oficial</v>
      </c>
      <c r="C69" s="47"/>
      <c r="D69" s="47"/>
      <c r="E69" s="47"/>
      <c r="F69" s="47"/>
      <c r="G69" s="47"/>
      <c r="H69" s="47"/>
      <c r="I69" s="248">
        <f>K69/J69*100</f>
        <v>57668.23979157189</v>
      </c>
      <c r="J69" s="249">
        <v>185</v>
      </c>
      <c r="K69" s="250">
        <f>VLOOKUP(A69,'MANO DE OBRA'!A8:D99,4,FALSE)</f>
        <v>106686.24361440798</v>
      </c>
      <c r="L69" s="50"/>
      <c r="M69" s="355">
        <v>2200</v>
      </c>
      <c r="N69" s="346">
        <f>K69/M69</f>
        <v>48.493747097458176</v>
      </c>
      <c r="O69" s="106"/>
    </row>
    <row r="70" spans="1:15">
      <c r="A70" t="s">
        <v>710</v>
      </c>
      <c r="B70" s="49" t="str">
        <f>VLOOKUP(A70,'MANO DE OBRA'!A8:D69,3,FALSE)</f>
        <v>Obrero (4)</v>
      </c>
      <c r="C70" s="47"/>
      <c r="D70" s="47"/>
      <c r="E70" s="47"/>
      <c r="F70" s="47"/>
      <c r="G70" s="47"/>
      <c r="H70" s="47"/>
      <c r="I70" s="248">
        <f>K70/J70*100</f>
        <v>135330.79999999999</v>
      </c>
      <c r="J70" s="249">
        <v>185</v>
      </c>
      <c r="K70" s="250">
        <f>VLOOKUP(A70,'MANO DE OBRA'!A8:D100,4,FALSE)</f>
        <v>250361.97999999998</v>
      </c>
      <c r="L70" s="50"/>
      <c r="M70" s="356">
        <v>2200</v>
      </c>
      <c r="N70" s="346">
        <f>K70/M70</f>
        <v>113.8009</v>
      </c>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844" t="s">
        <v>2072</v>
      </c>
      <c r="C76" s="798"/>
      <c r="D76" s="798"/>
      <c r="E76" s="798"/>
      <c r="F76" s="798"/>
      <c r="G76" s="798"/>
      <c r="H76" s="798"/>
      <c r="I76" s="798"/>
      <c r="J76" s="798"/>
      <c r="K76" s="798"/>
      <c r="L76" s="798"/>
      <c r="M76" s="799"/>
      <c r="N76" s="402">
        <f>SUM(N69:N75)</f>
        <v>162.29464709745818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N43+N53+N64+N76</f>
        <v>14546.35546894144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2909.271093788288</v>
      </c>
      <c r="M83" s="791"/>
      <c r="N83" s="51"/>
    </row>
    <row r="84" spans="1:14">
      <c r="B84" s="89" t="s">
        <v>2090</v>
      </c>
      <c r="C84" s="90"/>
      <c r="D84" s="90"/>
      <c r="E84" s="90"/>
      <c r="F84" s="90"/>
      <c r="G84" s="90"/>
      <c r="H84" s="90"/>
      <c r="I84" s="87"/>
      <c r="J84" s="88"/>
      <c r="K84" s="260">
        <v>0.05</v>
      </c>
      <c r="L84" s="790">
        <f>N78*K84</f>
        <v>727.317773447072</v>
      </c>
      <c r="M84" s="791"/>
      <c r="N84" s="51"/>
    </row>
    <row r="85" spans="1:14" ht="15.75" thickBot="1">
      <c r="B85" s="91" t="s">
        <v>2091</v>
      </c>
      <c r="C85" s="92"/>
      <c r="D85" s="92"/>
      <c r="E85" s="92"/>
      <c r="F85" s="92"/>
      <c r="G85" s="92"/>
      <c r="H85" s="92"/>
      <c r="I85" s="93"/>
      <c r="J85" s="94"/>
      <c r="K85" s="261">
        <v>0.05</v>
      </c>
      <c r="L85" s="792">
        <f>N78*K85</f>
        <v>727.317773447072</v>
      </c>
      <c r="M85" s="793"/>
      <c r="N85" s="51"/>
    </row>
    <row r="86" spans="1:14" ht="15.75" thickBot="1">
      <c r="B86" s="755" t="s">
        <v>2072</v>
      </c>
      <c r="C86" s="756"/>
      <c r="D86" s="756"/>
      <c r="E86" s="756"/>
      <c r="F86" s="756"/>
      <c r="G86" s="756"/>
      <c r="H86" s="756"/>
      <c r="I86" s="756"/>
      <c r="J86" s="756"/>
      <c r="K86" s="756"/>
      <c r="L86" s="756"/>
      <c r="M86" s="757"/>
      <c r="N86" s="52">
        <f>L83+L84+L85</f>
        <v>4363.9066406824322</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18910.262109623873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264</v>
      </c>
      <c r="C31" s="81" t="s">
        <v>2148</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823</v>
      </c>
      <c r="B36" s="804" t="str">
        <f>VLOOKUP(A36,EQUIPOS!A6:D154,3,FALSE)</f>
        <v>Carrotanque Irrigador de asfalto, 1000 GALONES DE CAPACIDAD</v>
      </c>
      <c r="C36" s="805"/>
      <c r="D36" s="805"/>
      <c r="E36" s="805"/>
      <c r="F36" s="805"/>
      <c r="G36" s="805"/>
      <c r="H36" s="806"/>
      <c r="I36" s="223"/>
      <c r="J36" s="224"/>
      <c r="K36" s="225">
        <f>VLOOKUP(A36,EQUIPOS!A6:D163,4,FALSE)</f>
        <v>119219.28887680972</v>
      </c>
      <c r="L36" s="226"/>
      <c r="M36" s="239">
        <v>275</v>
      </c>
      <c r="N36" s="228">
        <f>K36/M36</f>
        <v>433.52468682476263</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39">
        <v>275</v>
      </c>
      <c r="N37" s="228">
        <f>K37/M37</f>
        <v>562.85692430513916</v>
      </c>
    </row>
    <row r="38" spans="1:14">
      <c r="A38" t="s">
        <v>845</v>
      </c>
      <c r="B38" s="804" t="str">
        <f>VLOOKUP(A38,EQUIPOS!A8:D154,3,FALSE)</f>
        <v xml:space="preserve">Compresor (barrido y soplado)
</v>
      </c>
      <c r="C38" s="805"/>
      <c r="D38" s="805"/>
      <c r="E38" s="805"/>
      <c r="F38" s="805"/>
      <c r="G38" s="805"/>
      <c r="H38" s="806"/>
      <c r="I38" s="223"/>
      <c r="J38" s="224"/>
      <c r="K38" s="225">
        <f>VLOOKUP(A38,EQUIPOS!A8:D165,4,FALSE)</f>
        <v>74358.154284183285</v>
      </c>
      <c r="L38" s="226"/>
      <c r="M38" s="239">
        <v>275</v>
      </c>
      <c r="N38" s="228">
        <f>K38/M38</f>
        <v>270.39328830612106</v>
      </c>
    </row>
    <row r="39" spans="1:14">
      <c r="A39" t="s">
        <v>903</v>
      </c>
      <c r="B39" s="804" t="str">
        <f>VLOOKUP(A39,EQUIPOS!A9:D154,3,FALSE)</f>
        <v>Esparcidor de gravilla, Ancho de esparcimiento 3100mm, Velocidad de trabajo 10—20km2/h</v>
      </c>
      <c r="C39" s="805"/>
      <c r="D39" s="805"/>
      <c r="E39" s="805"/>
      <c r="F39" s="805"/>
      <c r="G39" s="805"/>
      <c r="H39" s="806"/>
      <c r="I39" s="807"/>
      <c r="J39" s="808"/>
      <c r="K39" s="225">
        <f>VLOOKUP(A39,EQUIPOS!A9:D166,4,FALSE)</f>
        <v>101548.8226418324</v>
      </c>
      <c r="L39" s="885">
        <v>275</v>
      </c>
      <c r="M39" s="886"/>
      <c r="N39" s="228">
        <f>K39/L39</f>
        <v>369.26844597029964</v>
      </c>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1.6229464709745818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1637.666291877297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1111</v>
      </c>
      <c r="B48" s="43" t="str">
        <f>VLOOKUP(A48,MATERIALES!A5:D373,3,FALSE)</f>
        <v>Agregado para tratamiento superficial doble (primer riego)</v>
      </c>
      <c r="C48" s="237"/>
      <c r="D48" s="237"/>
      <c r="E48" s="237"/>
      <c r="F48" s="237"/>
      <c r="G48" s="237"/>
      <c r="H48" s="237"/>
      <c r="I48" s="224"/>
      <c r="J48" s="201" t="str">
        <f>VLOOKUP(A48,MATERIALES!A4:D373,2,FALSE)</f>
        <v>m3</v>
      </c>
      <c r="K48" s="238">
        <v>1.9E-2</v>
      </c>
      <c r="L48" s="223"/>
      <c r="M48" s="353">
        <f>VLOOKUP(A48,MATERIALES!A5:D396,4,FALSE)</f>
        <v>75964.618342002505</v>
      </c>
      <c r="N48" s="228">
        <f>K48*M48</f>
        <v>1443.3277484980476</v>
      </c>
    </row>
    <row r="49" spans="1:14">
      <c r="A49" s="108" t="s">
        <v>1113</v>
      </c>
      <c r="B49" s="43" t="str">
        <f>VLOOKUP(A49,MATERIALES!A6:D373,3,FALSE)</f>
        <v>Agregado para tratamiento superficial doble (segundo riego)</v>
      </c>
      <c r="C49" s="237"/>
      <c r="D49" s="237"/>
      <c r="E49" s="237"/>
      <c r="F49" s="237"/>
      <c r="G49" s="237"/>
      <c r="H49" s="237"/>
      <c r="I49" s="224"/>
      <c r="J49" s="201" t="str">
        <f>VLOOKUP(A49,MATERIALES!A5:D373,2,FALSE)</f>
        <v>m3</v>
      </c>
      <c r="K49" s="238">
        <v>0.01</v>
      </c>
      <c r="L49" s="223"/>
      <c r="M49" s="353">
        <f>VLOOKUP(A49,MATERIALES!A6:D397,4,FALSE)</f>
        <v>75964.618342002505</v>
      </c>
      <c r="N49" s="228">
        <f>K49*M49</f>
        <v>759.64618342002507</v>
      </c>
    </row>
    <row r="50" spans="1:14">
      <c r="A50" t="s">
        <v>1338</v>
      </c>
      <c r="B50" s="43" t="str">
        <f>VLOOKUP(A50,MATERIALES!A6:D373,3,FALSE)</f>
        <v>Emulsión CRR-2</v>
      </c>
      <c r="C50" s="237"/>
      <c r="D50" s="237"/>
      <c r="E50" s="237"/>
      <c r="F50" s="237"/>
      <c r="G50" s="237"/>
      <c r="H50" s="237"/>
      <c r="I50" s="224"/>
      <c r="J50" s="201" t="str">
        <f>VLOOKUP(A50,MATERIALES!A6:D373,2,FALSE)</f>
        <v>lt</v>
      </c>
      <c r="K50" s="238">
        <v>3.24</v>
      </c>
      <c r="L50" s="223"/>
      <c r="M50" s="353">
        <f>VLOOKUP(A50,MATERIALES!A6:D398,4,FALSE)</f>
        <v>2314.1175341521744</v>
      </c>
      <c r="N50" s="228">
        <f>K50*M50</f>
        <v>7497.7408106530456</v>
      </c>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f>SUM(N48:N52)</f>
        <v>9700.7147425711191</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1834</v>
      </c>
      <c r="B58" s="46" t="str">
        <f>VLOOKUP(A58,TRANSPORTE!A5:D117,3,FALSE)</f>
        <v>Transporte de agregados pétreos</v>
      </c>
      <c r="C58" s="273"/>
      <c r="D58" s="273"/>
      <c r="E58" s="273"/>
      <c r="F58" s="273"/>
      <c r="G58" s="273"/>
      <c r="H58" s="267" t="s">
        <v>2122</v>
      </c>
      <c r="I58" s="235">
        <v>2.9000000000000001E-2</v>
      </c>
      <c r="J58" s="242">
        <v>1</v>
      </c>
      <c r="K58" s="235">
        <f>I58*J58</f>
        <v>2.9000000000000001E-2</v>
      </c>
      <c r="L58" s="842">
        <f>VLOOKUP(A58,TRANSPORTE!A5:D117,4,FALSE)</f>
        <v>1260.0181096149788</v>
      </c>
      <c r="M58" s="843"/>
      <c r="N58" s="243">
        <f>K58*L58</f>
        <v>36.540525178834386</v>
      </c>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36.540525178834386</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251">
        <v>2200</v>
      </c>
      <c r="N69" s="346">
        <f>K69/M69</f>
        <v>113.8009</v>
      </c>
      <c r="O69" s="106"/>
    </row>
    <row r="70" spans="1:15">
      <c r="A70"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357">
        <v>2200</v>
      </c>
      <c r="N70" s="346">
        <f>K70/M70</f>
        <v>48.493747097458176</v>
      </c>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SUM(N69:N75)</f>
        <v>162.29464709745818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N43+N53+N64+N76</f>
        <v>11537.216206724708</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2307.4432413449417</v>
      </c>
      <c r="M83" s="791"/>
      <c r="N83" s="51"/>
    </row>
    <row r="84" spans="1:14">
      <c r="B84" s="89" t="s">
        <v>2090</v>
      </c>
      <c r="C84" s="90"/>
      <c r="D84" s="90"/>
      <c r="E84" s="90"/>
      <c r="F84" s="90"/>
      <c r="G84" s="90"/>
      <c r="H84" s="90"/>
      <c r="I84" s="87"/>
      <c r="J84" s="88"/>
      <c r="K84" s="260">
        <v>0.05</v>
      </c>
      <c r="L84" s="790">
        <f>N78*K84</f>
        <v>576.86081033623543</v>
      </c>
      <c r="M84" s="791"/>
      <c r="N84" s="51"/>
    </row>
    <row r="85" spans="1:14" ht="15.75" thickBot="1">
      <c r="B85" s="91" t="s">
        <v>2091</v>
      </c>
      <c r="C85" s="92"/>
      <c r="D85" s="92"/>
      <c r="E85" s="92"/>
      <c r="F85" s="92"/>
      <c r="G85" s="92"/>
      <c r="H85" s="92"/>
      <c r="I85" s="93"/>
      <c r="J85" s="94"/>
      <c r="K85" s="261">
        <v>0.05</v>
      </c>
      <c r="L85" s="792">
        <f>N78*K85</f>
        <v>576.86081033623543</v>
      </c>
      <c r="M85" s="793"/>
      <c r="N85" s="51"/>
    </row>
    <row r="86" spans="1:14" ht="15.75" thickBot="1">
      <c r="B86" s="755" t="s">
        <v>2072</v>
      </c>
      <c r="C86" s="756"/>
      <c r="D86" s="756"/>
      <c r="E86" s="756"/>
      <c r="F86" s="756"/>
      <c r="G86" s="756"/>
      <c r="H86" s="756"/>
      <c r="I86" s="756"/>
      <c r="J86" s="756"/>
      <c r="K86" s="756"/>
      <c r="L86" s="756"/>
      <c r="M86" s="757"/>
      <c r="N86" s="52">
        <f>L83+L84+L85</f>
        <v>3461.1648620174124</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14998.381068742121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266</v>
      </c>
      <c r="C31" s="81" t="s">
        <v>2149</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823</v>
      </c>
      <c r="B36" s="804" t="str">
        <f>VLOOKUP(A36,EQUIPOS!A6:D154,3,FALSE)</f>
        <v>Carrotanque Irrigador de asfalto, 1000 GALONES DE CAPACIDAD</v>
      </c>
      <c r="C36" s="805"/>
      <c r="D36" s="805"/>
      <c r="E36" s="805"/>
      <c r="F36" s="805"/>
      <c r="G36" s="805"/>
      <c r="H36" s="806"/>
      <c r="I36" s="223"/>
      <c r="J36" s="224"/>
      <c r="K36" s="225">
        <f>VLOOKUP(A36,EQUIPOS!A6:D163,4,FALSE)</f>
        <v>119219.28887680972</v>
      </c>
      <c r="L36" s="226"/>
      <c r="M36" s="227">
        <v>275</v>
      </c>
      <c r="N36" s="228">
        <f>K36/M36</f>
        <v>433.52468682476263</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275</v>
      </c>
      <c r="N37" s="228">
        <f>K37/M37</f>
        <v>562.85692430513916</v>
      </c>
    </row>
    <row r="38" spans="1:14">
      <c r="A38" t="s">
        <v>845</v>
      </c>
      <c r="B38" s="804" t="str">
        <f>VLOOKUP(A38,EQUIPOS!A8:D154,3,FALSE)</f>
        <v xml:space="preserve">Compresor (barrido y soplado)
</v>
      </c>
      <c r="C38" s="805"/>
      <c r="D38" s="805"/>
      <c r="E38" s="805"/>
      <c r="F38" s="805"/>
      <c r="G38" s="805"/>
      <c r="H38" s="806"/>
      <c r="I38" s="223"/>
      <c r="J38" s="224"/>
      <c r="K38" s="225">
        <f>VLOOKUP(A38,EQUIPOS!A8:D165,4,FALSE)</f>
        <v>74358.154284183285</v>
      </c>
      <c r="L38" s="226"/>
      <c r="M38" s="227">
        <v>275</v>
      </c>
      <c r="N38" s="228">
        <f>K38/M38</f>
        <v>270.39328830612106</v>
      </c>
    </row>
    <row r="39" spans="1:14">
      <c r="A39" t="s">
        <v>903</v>
      </c>
      <c r="B39" s="804" t="str">
        <f>VLOOKUP(A39,EQUIPOS!A9:D154,3,FALSE)</f>
        <v>Esparcidor de gravilla, Ancho de esparcimiento 3100mm, Velocidad de trabajo 10—20km2/h</v>
      </c>
      <c r="C39" s="805"/>
      <c r="D39" s="805"/>
      <c r="E39" s="805"/>
      <c r="F39" s="805"/>
      <c r="G39" s="805"/>
      <c r="H39" s="806"/>
      <c r="I39" s="807"/>
      <c r="J39" s="808"/>
      <c r="K39" s="225">
        <f>VLOOKUP(A39,EQUIPOS!A9:D166,4,FALSE)</f>
        <v>101548.8226418324</v>
      </c>
      <c r="L39" s="809">
        <v>275</v>
      </c>
      <c r="M39" s="810"/>
      <c r="N39" s="228">
        <f>K39/L39</f>
        <v>369.26844597029964</v>
      </c>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1.6229464709745818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1637.666291877297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1111</v>
      </c>
      <c r="B48" s="43" t="str">
        <f>VLOOKUP(A48,MATERIALES!A5:D373,3,FALSE)</f>
        <v>Agregado para tratamiento superficial doble (primer riego)</v>
      </c>
      <c r="C48" s="237"/>
      <c r="D48" s="237"/>
      <c r="E48" s="237"/>
      <c r="F48" s="237"/>
      <c r="G48" s="237"/>
      <c r="H48" s="237"/>
      <c r="I48" s="224"/>
      <c r="J48" s="201" t="str">
        <f>VLOOKUP(A48,MATERIALES!A4:D640,2,FALSE)</f>
        <v>m3</v>
      </c>
      <c r="K48" s="238">
        <v>2.5000000000000001E-2</v>
      </c>
      <c r="L48" s="223"/>
      <c r="M48" s="353">
        <f>VLOOKUP(A48,MATERIALES!A5:D396,4,FALSE)</f>
        <v>75964.618342002505</v>
      </c>
      <c r="N48" s="228">
        <f>K48*M48</f>
        <v>1899.1154585500626</v>
      </c>
    </row>
    <row r="49" spans="1:14">
      <c r="A49" s="108" t="s">
        <v>1113</v>
      </c>
      <c r="B49" s="43" t="str">
        <f>VLOOKUP(A49,MATERIALES!A6:D373,3,FALSE)</f>
        <v>Agregado para tratamiento superficial doble (segundo riego)</v>
      </c>
      <c r="C49" s="237"/>
      <c r="D49" s="237"/>
      <c r="E49" s="237"/>
      <c r="F49" s="237"/>
      <c r="G49" s="237"/>
      <c r="H49" s="237"/>
      <c r="I49" s="224"/>
      <c r="J49" s="201" t="str">
        <f>VLOOKUP(A49,MATERIALES!A5:D641,2,FALSE)</f>
        <v>m3</v>
      </c>
      <c r="K49" s="238">
        <v>1.2999999999999999E-2</v>
      </c>
      <c r="L49" s="223"/>
      <c r="M49" s="353">
        <f>VLOOKUP(A49,MATERIALES!A6:D397,4,FALSE)</f>
        <v>75964.618342002505</v>
      </c>
      <c r="N49" s="228">
        <f>K49*M49</f>
        <v>987.54003844603255</v>
      </c>
    </row>
    <row r="50" spans="1:14">
      <c r="A50" t="s">
        <v>1340</v>
      </c>
      <c r="B50" s="43" t="str">
        <f>VLOOKUP(A50,MATERIALES!A6:D373,3,FALSE)</f>
        <v>Emulsión CRR-2m</v>
      </c>
      <c r="C50" s="237"/>
      <c r="D50" s="237"/>
      <c r="E50" s="237"/>
      <c r="F50" s="237"/>
      <c r="G50" s="237"/>
      <c r="H50" s="237"/>
      <c r="I50" s="224"/>
      <c r="J50" s="201" t="str">
        <f>VLOOKUP(A50,MATERIALES!A6:D642,2,FALSE)</f>
        <v>lt</v>
      </c>
      <c r="K50" s="238">
        <v>4.24</v>
      </c>
      <c r="L50" s="223"/>
      <c r="M50" s="353">
        <f>VLOOKUP(A50,MATERIALES!A6:D398,4,FALSE)</f>
        <v>2462.5288724469701</v>
      </c>
      <c r="N50" s="228">
        <f>K50*M50</f>
        <v>10441.122419175153</v>
      </c>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f>SUM(N48:N52)</f>
        <v>13327.77791617125</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1834</v>
      </c>
      <c r="B58" s="46" t="str">
        <f>VLOOKUP(A58,TRANSPORTE!A5:D117,3,FALSE)</f>
        <v>Transporte de agregados pétreos</v>
      </c>
      <c r="C58" s="273"/>
      <c r="D58" s="273"/>
      <c r="E58" s="273"/>
      <c r="F58" s="273"/>
      <c r="G58" s="273"/>
      <c r="H58" s="267" t="s">
        <v>2122</v>
      </c>
      <c r="I58" s="235">
        <v>3.7999999999999999E-2</v>
      </c>
      <c r="J58" s="242">
        <v>1</v>
      </c>
      <c r="K58" s="235">
        <f>I58*J58</f>
        <v>3.7999999999999999E-2</v>
      </c>
      <c r="L58" s="842">
        <f>VLOOKUP(A58,TRANSPORTE!A5:D117,4,FALSE)</f>
        <v>1260.0181096149788</v>
      </c>
      <c r="M58" s="843"/>
      <c r="N58" s="243">
        <f>K58*L58</f>
        <v>47.880688165369193</v>
      </c>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47.880688165369193</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251">
        <v>2200</v>
      </c>
      <c r="N69" s="346">
        <f>K69/M69</f>
        <v>113.8009</v>
      </c>
      <c r="O69" s="106"/>
    </row>
    <row r="70" spans="1:15">
      <c r="A70"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255">
        <v>2200</v>
      </c>
      <c r="N70" s="346">
        <f>K70/M70</f>
        <v>48.493747097458176</v>
      </c>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SUM(N69:N75)</f>
        <v>162.29464709745818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N43+N53+N64+N76</f>
        <v>15175.619543311373</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3035.123908662275</v>
      </c>
      <c r="M83" s="791"/>
      <c r="N83" s="51"/>
    </row>
    <row r="84" spans="1:14">
      <c r="B84" s="89" t="s">
        <v>2090</v>
      </c>
      <c r="C84" s="90"/>
      <c r="D84" s="90"/>
      <c r="E84" s="90"/>
      <c r="F84" s="90"/>
      <c r="G84" s="90"/>
      <c r="H84" s="90"/>
      <c r="I84" s="87"/>
      <c r="J84" s="88"/>
      <c r="K84" s="260">
        <v>0.05</v>
      </c>
      <c r="L84" s="790">
        <f>N78*K84</f>
        <v>758.78097716556874</v>
      </c>
      <c r="M84" s="791"/>
      <c r="N84" s="51"/>
    </row>
    <row r="85" spans="1:14" ht="15.75" thickBot="1">
      <c r="B85" s="91" t="s">
        <v>2091</v>
      </c>
      <c r="C85" s="92"/>
      <c r="D85" s="92"/>
      <c r="E85" s="92"/>
      <c r="F85" s="92"/>
      <c r="G85" s="92"/>
      <c r="H85" s="92"/>
      <c r="I85" s="93"/>
      <c r="J85" s="94"/>
      <c r="K85" s="261">
        <v>0.05</v>
      </c>
      <c r="L85" s="792">
        <f>N78*K85</f>
        <v>758.78097716556874</v>
      </c>
      <c r="M85" s="793"/>
      <c r="N85" s="51"/>
    </row>
    <row r="86" spans="1:14" ht="15.75" thickBot="1">
      <c r="B86" s="755" t="s">
        <v>2072</v>
      </c>
      <c r="C86" s="756"/>
      <c r="D86" s="756"/>
      <c r="E86" s="756"/>
      <c r="F86" s="756"/>
      <c r="G86" s="756"/>
      <c r="H86" s="756"/>
      <c r="I86" s="756"/>
      <c r="J86" s="756"/>
      <c r="K86" s="756"/>
      <c r="L86" s="756"/>
      <c r="M86" s="757"/>
      <c r="N86" s="52">
        <f>L83+L84+L85</f>
        <v>4552.6858629934122</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19728.305406304786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268</v>
      </c>
      <c r="C31" s="81" t="s">
        <v>2150</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823</v>
      </c>
      <c r="B36" s="804" t="str">
        <f>VLOOKUP(A36,EQUIPOS!A6:D154,3,FALSE)</f>
        <v>Carrotanque Irrigador de asfalto, 1000 GALONES DE CAPACIDAD</v>
      </c>
      <c r="C36" s="805"/>
      <c r="D36" s="805"/>
      <c r="E36" s="805"/>
      <c r="F36" s="805"/>
      <c r="G36" s="805"/>
      <c r="H36" s="806"/>
      <c r="I36" s="223"/>
      <c r="J36" s="224"/>
      <c r="K36" s="225">
        <f>VLOOKUP(A36,EQUIPOS!A6:D163,4,FALSE)</f>
        <v>119219.28887680972</v>
      </c>
      <c r="L36" s="226"/>
      <c r="M36" s="227">
        <v>275</v>
      </c>
      <c r="N36" s="228">
        <f>K36/M36</f>
        <v>433.52468682476263</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275</v>
      </c>
      <c r="N37" s="228">
        <f>K37/M37</f>
        <v>562.85692430513916</v>
      </c>
    </row>
    <row r="38" spans="1:14">
      <c r="A38" t="s">
        <v>845</v>
      </c>
      <c r="B38" s="804" t="str">
        <f>VLOOKUP(A38,EQUIPOS!A8:D154,3,FALSE)</f>
        <v xml:space="preserve">Compresor (barrido y soplado)
</v>
      </c>
      <c r="C38" s="805"/>
      <c r="D38" s="805"/>
      <c r="E38" s="805"/>
      <c r="F38" s="805"/>
      <c r="G38" s="805"/>
      <c r="H38" s="806"/>
      <c r="I38" s="223"/>
      <c r="J38" s="224"/>
      <c r="K38" s="225">
        <f>VLOOKUP(A38,EQUIPOS!A8:D165,4,FALSE)</f>
        <v>74358.154284183285</v>
      </c>
      <c r="L38" s="226"/>
      <c r="M38" s="227">
        <v>275</v>
      </c>
      <c r="N38" s="228">
        <f>K38/M38</f>
        <v>270.39328830612106</v>
      </c>
    </row>
    <row r="39" spans="1:14">
      <c r="A39" t="s">
        <v>903</v>
      </c>
      <c r="B39" s="804" t="str">
        <f>VLOOKUP(A39,EQUIPOS!A9:D154,3,FALSE)</f>
        <v>Esparcidor de gravilla, Ancho de esparcimiento 3100mm, Velocidad de trabajo 10—20km2/h</v>
      </c>
      <c r="C39" s="805"/>
      <c r="D39" s="805"/>
      <c r="E39" s="805"/>
      <c r="F39" s="805"/>
      <c r="G39" s="805"/>
      <c r="H39" s="806"/>
      <c r="I39" s="807"/>
      <c r="J39" s="808"/>
      <c r="K39" s="225">
        <f>VLOOKUP(A39,EQUIPOS!A9:D166,4,FALSE)</f>
        <v>101548.8226418324</v>
      </c>
      <c r="L39" s="809">
        <v>275</v>
      </c>
      <c r="M39" s="810"/>
      <c r="N39" s="228">
        <f>K39/L39</f>
        <v>369.26844597029964</v>
      </c>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1.6229464709745818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1637.666291877297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1111</v>
      </c>
      <c r="B48" s="43" t="str">
        <f>VLOOKUP(A48,MATERIALES!A5:D373,3,FALSE)</f>
        <v>Agregado para tratamiento superficial doble (primer riego)</v>
      </c>
      <c r="C48" s="237"/>
      <c r="D48" s="237"/>
      <c r="E48" s="237"/>
      <c r="F48" s="237"/>
      <c r="G48" s="237"/>
      <c r="H48" s="237"/>
      <c r="I48" s="224"/>
      <c r="J48" s="201" t="str">
        <f>VLOOKUP(A48,MATERIALES!A4:D640,2,FALSE)</f>
        <v>m3</v>
      </c>
      <c r="K48" s="238">
        <v>1.9E-2</v>
      </c>
      <c r="L48" s="223"/>
      <c r="M48" s="353">
        <f>VLOOKUP(A48,MATERIALES!A5:D396,4,FALSE)</f>
        <v>75964.618342002505</v>
      </c>
      <c r="N48" s="228">
        <f>K48*M48</f>
        <v>1443.3277484980476</v>
      </c>
    </row>
    <row r="49" spans="1:14">
      <c r="A49" s="108" t="s">
        <v>1113</v>
      </c>
      <c r="B49" s="43" t="str">
        <f>VLOOKUP(A49,MATERIALES!A6:D373,3,FALSE)</f>
        <v>Agregado para tratamiento superficial doble (segundo riego)</v>
      </c>
      <c r="C49" s="237"/>
      <c r="D49" s="237"/>
      <c r="E49" s="237"/>
      <c r="F49" s="237"/>
      <c r="G49" s="237"/>
      <c r="H49" s="237"/>
      <c r="I49" s="224"/>
      <c r="J49" s="201" t="str">
        <f>VLOOKUP(A49,MATERIALES!A5:D641,2,FALSE)</f>
        <v>m3</v>
      </c>
      <c r="K49" s="238">
        <v>0.01</v>
      </c>
      <c r="L49" s="223"/>
      <c r="M49" s="353">
        <f>VLOOKUP(A49,MATERIALES!A6:D397,4,FALSE)</f>
        <v>75964.618342002505</v>
      </c>
      <c r="N49" s="228">
        <f>K49*M49</f>
        <v>759.64618342002507</v>
      </c>
    </row>
    <row r="50" spans="1:14">
      <c r="A50" t="s">
        <v>1340</v>
      </c>
      <c r="B50" s="43" t="str">
        <f>VLOOKUP(A50,MATERIALES!A6:D373,3,FALSE)</f>
        <v>Emulsión CRR-2m</v>
      </c>
      <c r="C50" s="237"/>
      <c r="D50" s="237"/>
      <c r="E50" s="237"/>
      <c r="F50" s="237"/>
      <c r="G50" s="237"/>
      <c r="H50" s="237"/>
      <c r="I50" s="224"/>
      <c r="J50" s="201" t="str">
        <f>VLOOKUP(A50,MATERIALES!A6:D642,2,FALSE)</f>
        <v>lt</v>
      </c>
      <c r="K50" s="238">
        <v>3.24</v>
      </c>
      <c r="L50" s="223"/>
      <c r="M50" s="353">
        <f>VLOOKUP(A50,MATERIALES!A6:D398,4,FALSE)</f>
        <v>2462.5288724469701</v>
      </c>
      <c r="N50" s="228">
        <f>K50*M50</f>
        <v>7978.5935467281834</v>
      </c>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f>SUM(N48:N52)</f>
        <v>10181.567478646255</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1834</v>
      </c>
      <c r="B58" s="46" t="str">
        <f>VLOOKUP(A58,TRANSPORTE!A5:D117,3,FALSE)</f>
        <v>Transporte de agregados pétreos</v>
      </c>
      <c r="C58" s="273"/>
      <c r="D58" s="273"/>
      <c r="E58" s="273"/>
      <c r="F58" s="273"/>
      <c r="G58" s="273"/>
      <c r="H58" s="267" t="s">
        <v>2122</v>
      </c>
      <c r="I58" s="235">
        <v>2.9000000000000001E-2</v>
      </c>
      <c r="J58" s="242">
        <v>1</v>
      </c>
      <c r="K58" s="235">
        <f>I58*J58</f>
        <v>2.9000000000000001E-2</v>
      </c>
      <c r="L58" s="842">
        <f>VLOOKUP(A58,TRANSPORTE!A5:D117,4,FALSE)</f>
        <v>1260.0181096149788</v>
      </c>
      <c r="M58" s="843"/>
      <c r="N58" s="243">
        <f>K58*L58</f>
        <v>36.540525178834386</v>
      </c>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36.540525178834386</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251">
        <v>2200</v>
      </c>
      <c r="N69" s="346">
        <f>K69/M69</f>
        <v>113.8009</v>
      </c>
      <c r="O69" s="106"/>
    </row>
    <row r="70" spans="1:15">
      <c r="A70"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255">
        <v>2200</v>
      </c>
      <c r="N70" s="346">
        <f>K70/M70</f>
        <v>48.493747097458176</v>
      </c>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SUM(N69:N75)</f>
        <v>162.29464709745818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N43+N53+N64+N76</f>
        <v>12018.068942799844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2403.6137885599687</v>
      </c>
      <c r="M83" s="791"/>
      <c r="N83" s="51"/>
    </row>
    <row r="84" spans="1:14">
      <c r="B84" s="89" t="s">
        <v>2090</v>
      </c>
      <c r="C84" s="90"/>
      <c r="D84" s="90"/>
      <c r="E84" s="90"/>
      <c r="F84" s="90"/>
      <c r="G84" s="90"/>
      <c r="H84" s="90"/>
      <c r="I84" s="87"/>
      <c r="J84" s="88"/>
      <c r="K84" s="260">
        <v>0.05</v>
      </c>
      <c r="L84" s="790">
        <f>N78*K84</f>
        <v>600.90344713999218</v>
      </c>
      <c r="M84" s="791"/>
      <c r="N84" s="51"/>
    </row>
    <row r="85" spans="1:14" ht="15.75" thickBot="1">
      <c r="B85" s="91" t="s">
        <v>2091</v>
      </c>
      <c r="C85" s="92"/>
      <c r="D85" s="92"/>
      <c r="E85" s="92"/>
      <c r="F85" s="92"/>
      <c r="G85" s="92"/>
      <c r="H85" s="92"/>
      <c r="I85" s="93"/>
      <c r="J85" s="94"/>
      <c r="K85" s="261">
        <v>0.05</v>
      </c>
      <c r="L85" s="792">
        <f>N78*K85</f>
        <v>600.90344713999218</v>
      </c>
      <c r="M85" s="793"/>
      <c r="N85" s="51"/>
    </row>
    <row r="86" spans="1:14" ht="15.75" thickBot="1">
      <c r="B86" s="755" t="s">
        <v>2072</v>
      </c>
      <c r="C86" s="756"/>
      <c r="D86" s="756"/>
      <c r="E86" s="756"/>
      <c r="F86" s="756"/>
      <c r="G86" s="756"/>
      <c r="H86" s="756"/>
      <c r="I86" s="756"/>
      <c r="J86" s="756"/>
      <c r="K86" s="756"/>
      <c r="L86" s="756"/>
      <c r="M86" s="757"/>
      <c r="N86" s="52">
        <f>L83+L84+L85</f>
        <v>3605.4206828399533</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15623.489625639797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270</v>
      </c>
      <c r="C31" s="81" t="s">
        <v>2151</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823</v>
      </c>
      <c r="B36" s="804" t="str">
        <f>VLOOKUP(A36,EQUIPOS!A6:D154,3,FALSE)</f>
        <v>Carrotanque Irrigador de asfalto, 1000 GALONES DE CAPACIDAD</v>
      </c>
      <c r="C36" s="805"/>
      <c r="D36" s="805"/>
      <c r="E36" s="805"/>
      <c r="F36" s="805"/>
      <c r="G36" s="805"/>
      <c r="H36" s="806"/>
      <c r="I36" s="223"/>
      <c r="J36" s="224"/>
      <c r="K36" s="225">
        <f>VLOOKUP(A36,EQUIPOS!A6:D163,4,FALSE)</f>
        <v>119219.28887680972</v>
      </c>
      <c r="L36" s="226"/>
      <c r="M36" s="227">
        <v>418</v>
      </c>
      <c r="N36" s="228">
        <f>K36/M36</f>
        <v>285.21360975313331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418</v>
      </c>
      <c r="N37" s="228">
        <f>K37/M37</f>
        <v>370.30060809548627</v>
      </c>
    </row>
    <row r="38" spans="1:14">
      <c r="A38" t="s">
        <v>903</v>
      </c>
      <c r="B38" s="804" t="str">
        <f>VLOOKUP(A38,EQUIPOS!A8:D154,3,FALSE)</f>
        <v>Esparcidor de gravilla, Ancho de esparcimiento 3100mm, Velocidad de trabajo 10—20km2/h</v>
      </c>
      <c r="C38" s="805"/>
      <c r="D38" s="805"/>
      <c r="E38" s="805"/>
      <c r="F38" s="805"/>
      <c r="G38" s="805"/>
      <c r="H38" s="806"/>
      <c r="I38" s="223"/>
      <c r="J38" s="224"/>
      <c r="K38" s="225">
        <f>VLOOKUP(A38,EQUIPOS!A8:D165,4,FALSE)</f>
        <v>101548.8226418324</v>
      </c>
      <c r="L38" s="226"/>
      <c r="M38" s="227">
        <v>418</v>
      </c>
      <c r="N38" s="228">
        <f>K38/M38</f>
        <v>242.93976708572345</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1.0677279414306458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899.5217128757738</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1171</v>
      </c>
      <c r="B48" s="43" t="str">
        <f>VLOOKUP(A48,MATERIALES!A5:D373,3,FALSE)</f>
        <v>Arena de trituración (sellos de arena-afalto)</v>
      </c>
      <c r="C48" s="237"/>
      <c r="D48" s="237"/>
      <c r="E48" s="237"/>
      <c r="F48" s="237"/>
      <c r="G48" s="237"/>
      <c r="H48" s="237"/>
      <c r="I48" s="224"/>
      <c r="J48" s="201" t="str">
        <f>VLOOKUP(A48,MATERIALES!A4:D640,2,FALSE)</f>
        <v>m3</v>
      </c>
      <c r="K48" s="238">
        <v>0.01</v>
      </c>
      <c r="L48" s="223"/>
      <c r="M48" s="353">
        <f>VLOOKUP(A48,MATERIALES!A5:D396,4,FALSE)</f>
        <v>42214.780670519482</v>
      </c>
      <c r="N48" s="228">
        <f>K48*M48</f>
        <v>422.14780670519485</v>
      </c>
    </row>
    <row r="49" spans="1:14">
      <c r="A49" s="108" t="s">
        <v>1338</v>
      </c>
      <c r="B49" s="43" t="str">
        <f>VLOOKUP(A49,MATERIALES!A6:D373,3,FALSE)</f>
        <v>Emulsión CRR-2</v>
      </c>
      <c r="C49" s="237"/>
      <c r="D49" s="237"/>
      <c r="E49" s="237"/>
      <c r="F49" s="237"/>
      <c r="G49" s="237"/>
      <c r="H49" s="237"/>
      <c r="I49" s="224"/>
      <c r="J49" s="201" t="str">
        <f>VLOOKUP(A49,MATERIALES!A5:D641,2,FALSE)</f>
        <v>lt</v>
      </c>
      <c r="K49" s="238">
        <v>1.25</v>
      </c>
      <c r="L49" s="223"/>
      <c r="M49" s="353">
        <f>VLOOKUP(A49,MATERIALES!A6:D397,4,FALSE)</f>
        <v>2314.1175341521744</v>
      </c>
      <c r="N49" s="228">
        <f>K49*M49</f>
        <v>2892.6469176902178</v>
      </c>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f>SUM(N48:N52)</f>
        <v>3314.7947243954127</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1836</v>
      </c>
      <c r="B58" s="46" t="str">
        <f>VLOOKUP(A58,TRANSPORTE!A5:D117,3,FALSE)</f>
        <v>Transporte de Arena</v>
      </c>
      <c r="C58" s="273"/>
      <c r="D58" s="273"/>
      <c r="E58" s="273"/>
      <c r="F58" s="273"/>
      <c r="G58" s="273"/>
      <c r="H58" s="267" t="s">
        <v>2122</v>
      </c>
      <c r="I58" s="235">
        <v>0.01</v>
      </c>
      <c r="J58" s="242">
        <v>1</v>
      </c>
      <c r="K58" s="235">
        <f>I58*J58</f>
        <v>0.01</v>
      </c>
      <c r="L58" s="842">
        <f>VLOOKUP(A58,TRANSPORTE!A5:D117,4,FALSE)</f>
        <v>1260.0181096149788</v>
      </c>
      <c r="M58" s="843"/>
      <c r="N58" s="243">
        <f>K58*L58</f>
        <v>12.600181096149788</v>
      </c>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12.600181096149788</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251">
        <v>3344</v>
      </c>
      <c r="N69" s="346">
        <f>K69/M69</f>
        <v>74.869013157894727</v>
      </c>
      <c r="O69" s="106"/>
    </row>
    <row r="70" spans="1:15">
      <c r="A70"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255">
        <v>3344</v>
      </c>
      <c r="N70" s="346">
        <f>K70/M70</f>
        <v>31.903780985169853</v>
      </c>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SUM(N69:N75)</f>
        <v>106.77279414306457</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N43+N53+N64+N76</f>
        <v>4333.6894125104009</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866.7378825020802</v>
      </c>
      <c r="M83" s="791"/>
      <c r="N83" s="51"/>
    </row>
    <row r="84" spans="1:14">
      <c r="B84" s="89" t="s">
        <v>2090</v>
      </c>
      <c r="C84" s="90"/>
      <c r="D84" s="90"/>
      <c r="E84" s="90"/>
      <c r="F84" s="90"/>
      <c r="G84" s="90"/>
      <c r="H84" s="90"/>
      <c r="I84" s="87"/>
      <c r="J84" s="88"/>
      <c r="K84" s="260">
        <v>0.05</v>
      </c>
      <c r="L84" s="790">
        <f>N78*K84</f>
        <v>216.68447062552005</v>
      </c>
      <c r="M84" s="791"/>
      <c r="N84" s="51"/>
    </row>
    <row r="85" spans="1:14" ht="15.75" thickBot="1">
      <c r="B85" s="91" t="s">
        <v>2091</v>
      </c>
      <c r="C85" s="92"/>
      <c r="D85" s="92"/>
      <c r="E85" s="92"/>
      <c r="F85" s="92"/>
      <c r="G85" s="92"/>
      <c r="H85" s="92"/>
      <c r="I85" s="93"/>
      <c r="J85" s="94"/>
      <c r="K85" s="261">
        <v>0.05</v>
      </c>
      <c r="L85" s="792">
        <f>N78*K85</f>
        <v>216.68447062552005</v>
      </c>
      <c r="M85" s="793"/>
      <c r="N85" s="51"/>
    </row>
    <row r="86" spans="1:14" ht="15.75" thickBot="1">
      <c r="B86" s="755" t="s">
        <v>2072</v>
      </c>
      <c r="C86" s="756"/>
      <c r="D86" s="756"/>
      <c r="E86" s="756"/>
      <c r="F86" s="756"/>
      <c r="G86" s="756"/>
      <c r="H86" s="756"/>
      <c r="I86" s="756"/>
      <c r="J86" s="756"/>
      <c r="K86" s="756"/>
      <c r="L86" s="756"/>
      <c r="M86" s="757"/>
      <c r="N86" s="52">
        <f>L83+L84+L85</f>
        <v>1300.1068237531204</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5633.7962362635208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ColWidth="11.42578125"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272</v>
      </c>
      <c r="C31" s="81" t="s">
        <v>2152</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823</v>
      </c>
      <c r="B36" s="804" t="str">
        <f>VLOOKUP(A36,EQUIPOS!A6:D154,3,FALSE)</f>
        <v>Carrotanque Irrigador de asfalto, 1000 GALONES DE CAPACIDAD</v>
      </c>
      <c r="C36" s="805"/>
      <c r="D36" s="805"/>
      <c r="E36" s="805"/>
      <c r="F36" s="805"/>
      <c r="G36" s="805"/>
      <c r="H36" s="806"/>
      <c r="I36" s="223"/>
      <c r="J36" s="224"/>
      <c r="K36" s="225">
        <f>VLOOKUP(A36,EQUIPOS!A6:D163,4,FALSE)</f>
        <v>119219.28887680972</v>
      </c>
      <c r="L36" s="226"/>
      <c r="M36" s="227">
        <v>418</v>
      </c>
      <c r="N36" s="228">
        <f>K36/M36</f>
        <v>285.21360975313331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418</v>
      </c>
      <c r="N37" s="228">
        <f>K37/M37</f>
        <v>370.30060809548627</v>
      </c>
    </row>
    <row r="38" spans="1:14">
      <c r="A38" t="s">
        <v>903</v>
      </c>
      <c r="B38" s="804" t="str">
        <f>VLOOKUP(A38,EQUIPOS!A8:D154,3,FALSE)</f>
        <v>Esparcidor de gravilla, Ancho de esparcimiento 3100mm, Velocidad de trabajo 10—20km2/h</v>
      </c>
      <c r="C38" s="805"/>
      <c r="D38" s="805"/>
      <c r="E38" s="805"/>
      <c r="F38" s="805"/>
      <c r="G38" s="805"/>
      <c r="H38" s="806"/>
      <c r="I38" s="223"/>
      <c r="J38" s="224"/>
      <c r="K38" s="225">
        <f>VLOOKUP(A38,EQUIPOS!A8:D165,4,FALSE)</f>
        <v>101548.8226418324</v>
      </c>
      <c r="L38" s="226"/>
      <c r="M38" s="227">
        <v>418</v>
      </c>
      <c r="N38" s="228">
        <f>K38/M38</f>
        <v>242.93976708572345</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1.0677279414306458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899.5217128757738</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1171</v>
      </c>
      <c r="B48" s="43" t="str">
        <f>VLOOKUP(A48,MATERIALES!A5:D373,3,FALSE)</f>
        <v>Arena de trituración (sellos de arena-afalto)</v>
      </c>
      <c r="C48" s="237"/>
      <c r="D48" s="237"/>
      <c r="E48" s="237"/>
      <c r="F48" s="237"/>
      <c r="G48" s="237"/>
      <c r="H48" s="237"/>
      <c r="I48" s="224"/>
      <c r="J48" s="201" t="str">
        <f>VLOOKUP(A48,MATERIALES!A4:D640,2,FALSE)</f>
        <v>m3</v>
      </c>
      <c r="K48" s="238">
        <v>0.01</v>
      </c>
      <c r="L48" s="223"/>
      <c r="M48" s="353">
        <f>VLOOKUP(A48,MATERIALES!A5:D396,4,FALSE)</f>
        <v>42214.780670519482</v>
      </c>
      <c r="N48" s="228">
        <f>K48*M48</f>
        <v>422.14780670519485</v>
      </c>
    </row>
    <row r="49" spans="1:72">
      <c r="A49" s="108" t="s">
        <v>1334</v>
      </c>
      <c r="B49" s="43" t="str">
        <f>VLOOKUP(A49,MATERIALES!A6:D373,3,FALSE)</f>
        <v>Emulsión CRR-1</v>
      </c>
      <c r="C49" s="237"/>
      <c r="D49" s="237"/>
      <c r="E49" s="237"/>
      <c r="F49" s="237"/>
      <c r="G49" s="237"/>
      <c r="H49" s="237"/>
      <c r="I49" s="224"/>
      <c r="J49" s="224" t="s">
        <v>7</v>
      </c>
      <c r="K49" s="238">
        <v>1.25</v>
      </c>
      <c r="L49" s="223"/>
      <c r="M49" s="353">
        <f>VLOOKUP(A49,MATERIALES!A6:D397,4,FALSE)</f>
        <v>1992.74285838789</v>
      </c>
      <c r="N49" s="228">
        <f>K49*M49</f>
        <v>2490.9285729848625</v>
      </c>
      <c r="BT49">
        <v>1111</v>
      </c>
    </row>
    <row r="50" spans="1:72">
      <c r="B50" s="43"/>
      <c r="C50" s="237"/>
      <c r="D50" s="237"/>
      <c r="E50" s="237"/>
      <c r="F50" s="237"/>
      <c r="G50" s="237"/>
      <c r="H50" s="237"/>
      <c r="I50" s="224"/>
      <c r="J50" s="201"/>
      <c r="K50" s="238"/>
      <c r="L50" s="223"/>
      <c r="M50" s="239"/>
      <c r="N50" s="240"/>
    </row>
    <row r="51" spans="1:72">
      <c r="B51" s="43"/>
      <c r="C51" s="237"/>
      <c r="D51" s="237"/>
      <c r="E51" s="237"/>
      <c r="F51" s="237"/>
      <c r="G51" s="237"/>
      <c r="H51" s="237"/>
      <c r="I51" s="224"/>
      <c r="J51" s="201"/>
      <c r="K51" s="238"/>
      <c r="L51" s="223"/>
      <c r="M51" s="239"/>
      <c r="N51" s="240"/>
    </row>
    <row r="52" spans="1:72" ht="15.75" thickBot="1">
      <c r="B52" s="837"/>
      <c r="C52" s="838"/>
      <c r="D52" s="838"/>
      <c r="E52" s="838"/>
      <c r="F52" s="838"/>
      <c r="G52" s="838"/>
      <c r="H52" s="838"/>
      <c r="I52" s="808"/>
      <c r="J52" s="42"/>
      <c r="K52" s="44"/>
      <c r="L52" s="839"/>
      <c r="M52" s="840"/>
      <c r="N52" s="45"/>
    </row>
    <row r="53" spans="1:72" ht="15.75" thickBot="1">
      <c r="B53" s="755" t="s">
        <v>2072</v>
      </c>
      <c r="C53" s="756"/>
      <c r="D53" s="756"/>
      <c r="E53" s="756"/>
      <c r="F53" s="756"/>
      <c r="G53" s="756"/>
      <c r="H53" s="756"/>
      <c r="I53" s="756"/>
      <c r="J53" s="756"/>
      <c r="K53" s="756"/>
      <c r="L53" s="756"/>
      <c r="M53" s="757"/>
      <c r="N53" s="345">
        <f>SUM(N48:N52)</f>
        <v>2913.0763796900574</v>
      </c>
    </row>
    <row r="54" spans="1:72">
      <c r="B54" s="33"/>
      <c r="C54" s="34"/>
      <c r="D54" s="34"/>
      <c r="E54" s="34"/>
      <c r="F54" s="34"/>
      <c r="G54" s="34"/>
      <c r="H54" s="34"/>
      <c r="I54" s="34"/>
      <c r="J54" s="34"/>
      <c r="K54" s="34"/>
      <c r="L54" s="34"/>
      <c r="M54" s="34"/>
      <c r="N54" s="35"/>
    </row>
    <row r="55" spans="1:72">
      <c r="B55" s="64" t="s">
        <v>2075</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269" t="s">
        <v>2076</v>
      </c>
      <c r="C57" s="270"/>
      <c r="D57" s="270"/>
      <c r="E57" s="270"/>
      <c r="F57" s="270"/>
      <c r="G57" s="270"/>
      <c r="H57" s="73" t="s">
        <v>2065</v>
      </c>
      <c r="I57" s="74" t="s">
        <v>2077</v>
      </c>
      <c r="J57" s="75" t="s">
        <v>2106</v>
      </c>
      <c r="K57" s="73" t="s">
        <v>2107</v>
      </c>
      <c r="L57" s="841" t="s">
        <v>2080</v>
      </c>
      <c r="M57" s="820"/>
      <c r="N57" s="76" t="s">
        <v>2071</v>
      </c>
    </row>
    <row r="58" spans="1:72">
      <c r="A58" t="s">
        <v>1836</v>
      </c>
      <c r="B58" s="46" t="str">
        <f>VLOOKUP(A58,TRANSPORTE!A5:D117,3,FALSE)</f>
        <v>Transporte de Arena</v>
      </c>
      <c r="C58" s="273"/>
      <c r="D58" s="273"/>
      <c r="E58" s="273"/>
      <c r="F58" s="273"/>
      <c r="G58" s="273"/>
      <c r="H58" s="267" t="s">
        <v>2122</v>
      </c>
      <c r="I58" s="235">
        <v>0.01</v>
      </c>
      <c r="J58" s="242">
        <v>1</v>
      </c>
      <c r="K58" s="235">
        <f>I58*J58</f>
        <v>0.01</v>
      </c>
      <c r="L58" s="842">
        <f>VLOOKUP(A58,TRANSPORTE!A5:D117,4,FALSE)</f>
        <v>1260.0181096149788</v>
      </c>
      <c r="M58" s="843"/>
      <c r="N58" s="243">
        <f>K58*L58</f>
        <v>12.600181096149788</v>
      </c>
    </row>
    <row r="59" spans="1:72">
      <c r="B59" s="46"/>
      <c r="C59" s="47"/>
      <c r="D59" s="47"/>
      <c r="E59" s="47"/>
      <c r="F59" s="47"/>
      <c r="G59" s="47"/>
      <c r="H59" s="244"/>
      <c r="I59" s="235"/>
      <c r="J59" s="235"/>
      <c r="K59" s="235"/>
      <c r="L59" s="245"/>
      <c r="M59" s="246"/>
      <c r="N59" s="247"/>
    </row>
    <row r="60" spans="1:72">
      <c r="B60" s="46"/>
      <c r="C60" s="47"/>
      <c r="D60" s="47"/>
      <c r="E60" s="47"/>
      <c r="F60" s="47"/>
      <c r="G60" s="47"/>
      <c r="H60" s="244"/>
      <c r="I60" s="235"/>
      <c r="J60" s="235"/>
      <c r="K60" s="235"/>
      <c r="L60" s="245"/>
      <c r="M60" s="246"/>
      <c r="N60" s="247"/>
    </row>
    <row r="61" spans="1:72">
      <c r="B61" s="46"/>
      <c r="C61" s="47"/>
      <c r="D61" s="47"/>
      <c r="E61" s="47"/>
      <c r="F61" s="47"/>
      <c r="G61" s="47"/>
      <c r="H61" s="244"/>
      <c r="I61" s="235"/>
      <c r="J61" s="235"/>
      <c r="K61" s="235"/>
      <c r="L61" s="245"/>
      <c r="M61" s="246"/>
      <c r="N61" s="247"/>
    </row>
    <row r="62" spans="1:72">
      <c r="B62" s="46"/>
      <c r="C62" s="47"/>
      <c r="D62" s="47"/>
      <c r="E62" s="47"/>
      <c r="F62" s="47"/>
      <c r="G62" s="47"/>
      <c r="H62" s="244"/>
      <c r="I62" s="235"/>
      <c r="J62" s="235"/>
      <c r="K62" s="235"/>
      <c r="L62" s="245"/>
      <c r="M62" s="246"/>
      <c r="N62" s="247"/>
    </row>
    <row r="63" spans="1:72" ht="15.75" thickBot="1">
      <c r="B63" s="265"/>
      <c r="C63" s="266"/>
      <c r="D63" s="266"/>
      <c r="E63" s="266"/>
      <c r="F63" s="266"/>
      <c r="G63" s="266"/>
      <c r="H63" s="48"/>
      <c r="I63" s="124"/>
      <c r="J63" s="124"/>
      <c r="K63" s="124"/>
      <c r="L63" s="833"/>
      <c r="M63" s="834"/>
      <c r="N63" s="125"/>
    </row>
    <row r="64" spans="1:72" ht="15.75" thickBot="1">
      <c r="B64" s="844" t="s">
        <v>2072</v>
      </c>
      <c r="C64" s="798"/>
      <c r="D64" s="798"/>
      <c r="E64" s="798"/>
      <c r="F64" s="798"/>
      <c r="G64" s="798"/>
      <c r="H64" s="798"/>
      <c r="I64" s="798"/>
      <c r="J64" s="798"/>
      <c r="K64" s="798"/>
      <c r="L64" s="798"/>
      <c r="M64" s="799"/>
      <c r="N64" s="104">
        <f>N58+N59+N60+N61+N62</f>
        <v>12.600181096149788</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251">
        <v>3344</v>
      </c>
      <c r="N69" s="346">
        <f>K69/M69</f>
        <v>74.869013157894727</v>
      </c>
      <c r="O69" s="106"/>
    </row>
    <row r="70" spans="1:15">
      <c r="A70"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255">
        <v>3344</v>
      </c>
      <c r="N70" s="346">
        <f>K70/M70</f>
        <v>31.903780985169853</v>
      </c>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SUM(N69:N75)</f>
        <v>106.77279414306457</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N43+N53+N64+N76</f>
        <v>3931.9710678050455</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786.39421356100911</v>
      </c>
      <c r="M83" s="791"/>
      <c r="N83" s="51"/>
    </row>
    <row r="84" spans="1:14">
      <c r="B84" s="89" t="s">
        <v>2090</v>
      </c>
      <c r="C84" s="90"/>
      <c r="D84" s="90"/>
      <c r="E84" s="90"/>
      <c r="F84" s="90"/>
      <c r="G84" s="90"/>
      <c r="H84" s="90"/>
      <c r="I84" s="87"/>
      <c r="J84" s="88"/>
      <c r="K84" s="260">
        <v>0.05</v>
      </c>
      <c r="L84" s="790">
        <f>N78*K84</f>
        <v>196.59855339025228</v>
      </c>
      <c r="M84" s="791"/>
      <c r="N84" s="51"/>
    </row>
    <row r="85" spans="1:14" ht="15.75" thickBot="1">
      <c r="B85" s="91" t="s">
        <v>2091</v>
      </c>
      <c r="C85" s="92"/>
      <c r="D85" s="92"/>
      <c r="E85" s="92"/>
      <c r="F85" s="92"/>
      <c r="G85" s="92"/>
      <c r="H85" s="92"/>
      <c r="I85" s="93"/>
      <c r="J85" s="94"/>
      <c r="K85" s="261">
        <v>0.05</v>
      </c>
      <c r="L85" s="792">
        <f>N78*K85</f>
        <v>196.59855339025228</v>
      </c>
      <c r="M85" s="793"/>
      <c r="N85" s="51"/>
    </row>
    <row r="86" spans="1:14" ht="15.75" thickBot="1">
      <c r="B86" s="755" t="s">
        <v>2072</v>
      </c>
      <c r="C86" s="756"/>
      <c r="D86" s="756"/>
      <c r="E86" s="756"/>
      <c r="F86" s="756"/>
      <c r="G86" s="756"/>
      <c r="H86" s="756"/>
      <c r="I86" s="756"/>
      <c r="J86" s="756"/>
      <c r="K86" s="756"/>
      <c r="L86" s="756"/>
      <c r="M86" s="757"/>
      <c r="N86" s="52">
        <f>L83+L84+L85</f>
        <v>1179.5913203415137</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5111.562388146559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274</v>
      </c>
      <c r="C31" s="81" t="s">
        <v>2153</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809</v>
      </c>
      <c r="B36" s="804" t="str">
        <f>VLOOKUP(A36,EQUIPOS!A6:D154,3,FALSE)</f>
        <v>Camión de Slurry</v>
      </c>
      <c r="C36" s="805"/>
      <c r="D36" s="805"/>
      <c r="E36" s="805"/>
      <c r="F36" s="805"/>
      <c r="G36" s="805"/>
      <c r="H36" s="806"/>
      <c r="I36" s="223"/>
      <c r="J36" s="224"/>
      <c r="K36" s="225">
        <f>VLOOKUP(A36,EQUIPOS!A6:D163,4,FALSE)</f>
        <v>172965.94545059651</v>
      </c>
      <c r="L36" s="226"/>
      <c r="M36" s="227">
        <v>600</v>
      </c>
      <c r="N36" s="228">
        <f>K36/M36</f>
        <v>288.2765757509942</v>
      </c>
    </row>
    <row r="37" spans="1:14">
      <c r="A37" s="113" t="s">
        <v>845</v>
      </c>
      <c r="B37" s="804" t="str">
        <f>VLOOKUP(A37,EQUIPOS!A7:D154,3,FALSE)</f>
        <v xml:space="preserve">Compresor (barrido y soplado)
</v>
      </c>
      <c r="C37" s="805"/>
      <c r="D37" s="805"/>
      <c r="E37" s="805"/>
      <c r="F37" s="805"/>
      <c r="G37" s="805"/>
      <c r="H37" s="806"/>
      <c r="I37" s="223"/>
      <c r="J37" s="224"/>
      <c r="K37" s="225">
        <f>VLOOKUP(A37,EQUIPOS!A7:D164,4,FALSE)</f>
        <v>74358.154284183285</v>
      </c>
      <c r="L37" s="226"/>
      <c r="M37" s="227">
        <v>600</v>
      </c>
      <c r="N37" s="228">
        <f>K37/M37</f>
        <v>123.93025714030547</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0.74385046586334991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412.95068335716303</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1123</v>
      </c>
      <c r="B48" s="43" t="str">
        <f>VLOOKUP(A48,MATERIALES!A5:D373,3,FALSE)</f>
        <v>Agregado tipo LA 13 (lechadas)</v>
      </c>
      <c r="C48" s="237"/>
      <c r="D48" s="237"/>
      <c r="E48" s="237"/>
      <c r="F48" s="237"/>
      <c r="G48" s="237"/>
      <c r="H48" s="237"/>
      <c r="I48" s="224"/>
      <c r="J48" s="201" t="str">
        <f>VLOOKUP(A48,MATERIALES!A4:D640,2,FALSE)</f>
        <v>m3</v>
      </c>
      <c r="K48" s="358">
        <v>1.2500000000000001E-2</v>
      </c>
      <c r="L48" s="223"/>
      <c r="M48" s="353">
        <f>VLOOKUP(A48,MATERIALES!A5:D396,4,FALSE)</f>
        <v>70273.684801957643</v>
      </c>
      <c r="N48" s="228">
        <f>K48*M48</f>
        <v>878.42106002447053</v>
      </c>
    </row>
    <row r="49" spans="1:14">
      <c r="A49" s="108" t="s">
        <v>1328</v>
      </c>
      <c r="B49" s="43" t="str">
        <f>VLOOKUP(A49,MATERIALES!A6:D373,3,FALSE)</f>
        <v>Emulsión CRL-1h</v>
      </c>
      <c r="C49" s="237"/>
      <c r="D49" s="237"/>
      <c r="E49" s="237"/>
      <c r="F49" s="237"/>
      <c r="G49" s="237"/>
      <c r="H49" s="237"/>
      <c r="I49" s="224"/>
      <c r="J49" s="201" t="str">
        <f>VLOOKUP(A49,MATERIALES!A5:D641,2,FALSE)</f>
        <v>lt</v>
      </c>
      <c r="K49" s="358">
        <v>1.4625000000000001</v>
      </c>
      <c r="L49" s="223"/>
      <c r="M49" s="353">
        <f>VLOOKUP(A49,MATERIALES!A6:D397,4,FALSE)</f>
        <v>2132.7258984585364</v>
      </c>
      <c r="N49" s="228">
        <f>K49*M49</f>
        <v>3119.1116264956099</v>
      </c>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f>SUM(N48:N52)</f>
        <v>3997.5326865200805</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1826</v>
      </c>
      <c r="B58" s="46" t="str">
        <f>VLOOKUP(A58,TRANSPORTE!A5:D117,3,FALSE)</f>
        <v>Transporte de agregado tipo LA-1</v>
      </c>
      <c r="C58" s="273"/>
      <c r="D58" s="273"/>
      <c r="E58" s="273"/>
      <c r="F58" s="273"/>
      <c r="G58" s="273"/>
      <c r="H58" s="267" t="s">
        <v>2122</v>
      </c>
      <c r="I58" s="359">
        <v>1.2500000000000001E-2</v>
      </c>
      <c r="J58" s="242">
        <v>1</v>
      </c>
      <c r="K58" s="359">
        <f>I58*J58</f>
        <v>1.2500000000000001E-2</v>
      </c>
      <c r="L58" s="842">
        <f>VLOOKUP(A58,TRANSPORTE!A5:D117,4,FALSE)</f>
        <v>1260.0181096149788</v>
      </c>
      <c r="M58" s="843"/>
      <c r="N58" s="243">
        <f>K58*L58</f>
        <v>15.750226370187235</v>
      </c>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15.750226370187235</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251">
        <v>4800</v>
      </c>
      <c r="N69" s="346">
        <f>K69/M69</f>
        <v>52.158745833333327</v>
      </c>
      <c r="O69" s="106"/>
    </row>
    <row r="70" spans="1:15">
      <c r="A70"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255">
        <v>4800</v>
      </c>
      <c r="N70" s="346">
        <f>K70/M70</f>
        <v>22.226300753001663</v>
      </c>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SUM(N69:N75)</f>
        <v>74.385046586334994</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N43+N53+N64+N76</f>
        <v>4500.618642833766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900.12372856675324</v>
      </c>
      <c r="M83" s="791"/>
      <c r="N83" s="51"/>
    </row>
    <row r="84" spans="1:14">
      <c r="B84" s="89" t="s">
        <v>2090</v>
      </c>
      <c r="C84" s="90"/>
      <c r="D84" s="90"/>
      <c r="E84" s="90"/>
      <c r="F84" s="90"/>
      <c r="G84" s="90"/>
      <c r="H84" s="90"/>
      <c r="I84" s="87"/>
      <c r="J84" s="88"/>
      <c r="K84" s="260">
        <v>0.05</v>
      </c>
      <c r="L84" s="790">
        <f>N78*K84</f>
        <v>225.03093214168831</v>
      </c>
      <c r="M84" s="791"/>
      <c r="N84" s="51"/>
    </row>
    <row r="85" spans="1:14" ht="15.75" thickBot="1">
      <c r="B85" s="91" t="s">
        <v>2091</v>
      </c>
      <c r="C85" s="92"/>
      <c r="D85" s="92"/>
      <c r="E85" s="92"/>
      <c r="F85" s="92"/>
      <c r="G85" s="92"/>
      <c r="H85" s="92"/>
      <c r="I85" s="93"/>
      <c r="J85" s="94"/>
      <c r="K85" s="261">
        <v>0.05</v>
      </c>
      <c r="L85" s="792">
        <f>N78*K85</f>
        <v>225.03093214168831</v>
      </c>
      <c r="M85" s="793"/>
      <c r="N85" s="51"/>
    </row>
    <row r="86" spans="1:14" ht="15.75" thickBot="1">
      <c r="B86" s="755" t="s">
        <v>2072</v>
      </c>
      <c r="C86" s="756"/>
      <c r="D86" s="756"/>
      <c r="E86" s="756"/>
      <c r="F86" s="756"/>
      <c r="G86" s="756"/>
      <c r="H86" s="756"/>
      <c r="I86" s="756"/>
      <c r="J86" s="756"/>
      <c r="K86" s="756"/>
      <c r="L86" s="756"/>
      <c r="M86" s="757"/>
      <c r="N86" s="52">
        <f>L83+L84+L85</f>
        <v>1350.1855928501298</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5850.804235683896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276</v>
      </c>
      <c r="C31" s="81" t="s">
        <v>2154</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809</v>
      </c>
      <c r="B36" s="804" t="str">
        <f>VLOOKUP(A36,EQUIPOS!A6:D154,3,FALSE)</f>
        <v>Camión de Slurry</v>
      </c>
      <c r="C36" s="805"/>
      <c r="D36" s="805"/>
      <c r="E36" s="805"/>
      <c r="F36" s="805"/>
      <c r="G36" s="805"/>
      <c r="H36" s="806"/>
      <c r="I36" s="223"/>
      <c r="J36" s="224"/>
      <c r="K36" s="225">
        <f>VLOOKUP(A36,EQUIPOS!A6:D163,4,FALSE)</f>
        <v>172965.94545059651</v>
      </c>
      <c r="L36" s="226"/>
      <c r="M36" s="227">
        <v>600</v>
      </c>
      <c r="N36" s="228">
        <f>K36/M36</f>
        <v>288.2765757509942</v>
      </c>
    </row>
    <row r="37" spans="1:14">
      <c r="A37" s="113" t="s">
        <v>845</v>
      </c>
      <c r="B37" s="804" t="str">
        <f>VLOOKUP(A37,EQUIPOS!A7:D154,3,FALSE)</f>
        <v xml:space="preserve">Compresor (barrido y soplado)
</v>
      </c>
      <c r="C37" s="805"/>
      <c r="D37" s="805"/>
      <c r="E37" s="805"/>
      <c r="F37" s="805"/>
      <c r="G37" s="805"/>
      <c r="H37" s="806"/>
      <c r="I37" s="223"/>
      <c r="J37" s="224"/>
      <c r="K37" s="225">
        <f>VLOOKUP(A37,EQUIPOS!A7:D164,4,FALSE)</f>
        <v>74358.154284183285</v>
      </c>
      <c r="L37" s="226"/>
      <c r="M37" s="227">
        <v>600</v>
      </c>
      <c r="N37" s="228">
        <f>K37/M37</f>
        <v>123.93025714030547</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0.74385046586334991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412.95068335716303</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1121</v>
      </c>
      <c r="B48" s="43" t="str">
        <f>VLOOKUP(A48,MATERIALES!A5:D373,3,FALSE)</f>
        <v>Agregado tipo LA 10 (lechadas)</v>
      </c>
      <c r="C48" s="237"/>
      <c r="D48" s="237"/>
      <c r="E48" s="237"/>
      <c r="F48" s="237"/>
      <c r="G48" s="237"/>
      <c r="H48" s="237"/>
      <c r="I48" s="224"/>
      <c r="J48" s="201" t="str">
        <f>VLOOKUP(A48,MATERIALES!A4:D640,2,FALSE)</f>
        <v>m3</v>
      </c>
      <c r="K48" s="358">
        <v>9.4999999999999998E-3</v>
      </c>
      <c r="L48" s="223"/>
      <c r="M48" s="353">
        <f>VLOOKUP(A48,MATERIALES!A5:D396,4,FALSE)</f>
        <v>70240.704504558802</v>
      </c>
      <c r="N48" s="228">
        <f>K48*M48</f>
        <v>667.28669279330859</v>
      </c>
    </row>
    <row r="49" spans="1:14">
      <c r="A49" s="108" t="s">
        <v>1328</v>
      </c>
      <c r="B49" s="43" t="str">
        <f>VLOOKUP(A49,MATERIALES!A6:D373,3,FALSE)</f>
        <v>Emulsión CRL-1h</v>
      </c>
      <c r="C49" s="237"/>
      <c r="D49" s="237"/>
      <c r="E49" s="237"/>
      <c r="F49" s="237"/>
      <c r="G49" s="237"/>
      <c r="H49" s="237"/>
      <c r="I49" s="224"/>
      <c r="J49" s="201" t="str">
        <f>VLOOKUP(A49,MATERIALES!A5:D641,2,FALSE)</f>
        <v>lt</v>
      </c>
      <c r="K49" s="360">
        <v>1.4107499999999999</v>
      </c>
      <c r="L49" s="223"/>
      <c r="M49" s="353">
        <f>VLOOKUP(A49,MATERIALES!A6:D397,4,FALSE)</f>
        <v>2132.7258984585364</v>
      </c>
      <c r="N49" s="228">
        <f>K49*M49</f>
        <v>3008.7430612503804</v>
      </c>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f>SUM(N48:N52)</f>
        <v>3676.0297540436891</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1828</v>
      </c>
      <c r="B58" s="46" t="str">
        <f>VLOOKUP(A58,TRANSPORTE!A5:D117,3,FALSE)</f>
        <v>Transporte de agregado tipo LA-2</v>
      </c>
      <c r="C58" s="273"/>
      <c r="D58" s="273"/>
      <c r="E58" s="273"/>
      <c r="F58" s="273"/>
      <c r="G58" s="273"/>
      <c r="H58" s="267" t="s">
        <v>2122</v>
      </c>
      <c r="I58" s="359">
        <v>9.4999999999999998E-3</v>
      </c>
      <c r="J58" s="242">
        <v>1</v>
      </c>
      <c r="K58" s="359">
        <f>I58*J58</f>
        <v>9.4999999999999998E-3</v>
      </c>
      <c r="L58" s="842">
        <f>VLOOKUP(A58,TRANSPORTE!A5:D117,4,FALSE)</f>
        <v>1260.0181096149788</v>
      </c>
      <c r="M58" s="843"/>
      <c r="N58" s="243">
        <f>K58*L58</f>
        <v>11.970172041342298</v>
      </c>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11.970172041342298</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251">
        <v>4800</v>
      </c>
      <c r="N69" s="346">
        <f>K69/M69</f>
        <v>52.158745833333327</v>
      </c>
      <c r="O69" s="106"/>
    </row>
    <row r="70" spans="1:15">
      <c r="A70"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255">
        <v>4800</v>
      </c>
      <c r="N70" s="346">
        <f>K70/M70</f>
        <v>22.226300753001663</v>
      </c>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SUM(N69:N75)</f>
        <v>74.385046586334994</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N43+N53+N64+N76</f>
        <v>4175.3356560285301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835.06713120570612</v>
      </c>
      <c r="M83" s="791"/>
      <c r="N83" s="51"/>
    </row>
    <row r="84" spans="1:14">
      <c r="B84" s="89" t="s">
        <v>2090</v>
      </c>
      <c r="C84" s="90"/>
      <c r="D84" s="90"/>
      <c r="E84" s="90"/>
      <c r="F84" s="90"/>
      <c r="G84" s="90"/>
      <c r="H84" s="90"/>
      <c r="I84" s="87"/>
      <c r="J84" s="88"/>
      <c r="K84" s="260">
        <v>0.05</v>
      </c>
      <c r="L84" s="790">
        <f>N78*K84</f>
        <v>208.76678280142653</v>
      </c>
      <c r="M84" s="791"/>
      <c r="N84" s="51"/>
    </row>
    <row r="85" spans="1:14" ht="15.75" thickBot="1">
      <c r="B85" s="91" t="s">
        <v>2091</v>
      </c>
      <c r="C85" s="92"/>
      <c r="D85" s="92"/>
      <c r="E85" s="92"/>
      <c r="F85" s="92"/>
      <c r="G85" s="92"/>
      <c r="H85" s="92"/>
      <c r="I85" s="93"/>
      <c r="J85" s="94"/>
      <c r="K85" s="261">
        <v>0.05</v>
      </c>
      <c r="L85" s="792">
        <f>N78*K85</f>
        <v>208.76678280142653</v>
      </c>
      <c r="M85" s="793"/>
      <c r="N85" s="51"/>
    </row>
    <row r="86" spans="1:14" ht="15.75" thickBot="1">
      <c r="B86" s="755" t="s">
        <v>2072</v>
      </c>
      <c r="C86" s="756"/>
      <c r="D86" s="756"/>
      <c r="E86" s="756"/>
      <c r="F86" s="756"/>
      <c r="G86" s="756"/>
      <c r="H86" s="756"/>
      <c r="I86" s="756"/>
      <c r="J86" s="756"/>
      <c r="K86" s="756"/>
      <c r="L86" s="756"/>
      <c r="M86" s="757"/>
      <c r="N86" s="52">
        <f>L83+L84+L85</f>
        <v>1252.600696808559</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5427.9363528370886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278</v>
      </c>
      <c r="C31" s="81" t="s">
        <v>2155</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809</v>
      </c>
      <c r="B36" s="804" t="str">
        <f>VLOOKUP(A36,EQUIPOS!A6:D154,3,FALSE)</f>
        <v>Camión de Slurry</v>
      </c>
      <c r="C36" s="805"/>
      <c r="D36" s="805"/>
      <c r="E36" s="805"/>
      <c r="F36" s="805"/>
      <c r="G36" s="805"/>
      <c r="H36" s="806"/>
      <c r="I36" s="223"/>
      <c r="J36" s="224"/>
      <c r="K36" s="225">
        <f>VLOOKUP(A36,EQUIPOS!A6:D163,4,FALSE)</f>
        <v>172965.94545059651</v>
      </c>
      <c r="L36" s="226"/>
      <c r="M36" s="227">
        <v>600</v>
      </c>
      <c r="N36" s="228">
        <f>K36/M36</f>
        <v>288.2765757509942</v>
      </c>
    </row>
    <row r="37" spans="1:14">
      <c r="A37" s="113" t="s">
        <v>845</v>
      </c>
      <c r="B37" s="804" t="str">
        <f>VLOOKUP(A37,EQUIPOS!A7:D154,3,FALSE)</f>
        <v xml:space="preserve">Compresor (barrido y soplado)
</v>
      </c>
      <c r="C37" s="805"/>
      <c r="D37" s="805"/>
      <c r="E37" s="805"/>
      <c r="F37" s="805"/>
      <c r="G37" s="805"/>
      <c r="H37" s="806"/>
      <c r="I37" s="223"/>
      <c r="J37" s="224"/>
      <c r="K37" s="225">
        <f>VLOOKUP(A37,EQUIPOS!A7:D164,4,FALSE)</f>
        <v>74358.154284183285</v>
      </c>
      <c r="L37" s="226"/>
      <c r="M37" s="227">
        <v>600</v>
      </c>
      <c r="N37" s="228">
        <f>K37/M37</f>
        <v>123.93025714030547</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0.74385046586334991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412.95068335716303</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1127</v>
      </c>
      <c r="B48" s="43" t="str">
        <f>VLOOKUP(A48,MATERIALES!A5:D373,3,FALSE)</f>
        <v>Agregado tipo LA 5 (lechadas)</v>
      </c>
      <c r="C48" s="237"/>
      <c r="D48" s="237"/>
      <c r="E48" s="237"/>
      <c r="F48" s="237"/>
      <c r="G48" s="237"/>
      <c r="H48" s="237"/>
      <c r="I48" s="224"/>
      <c r="J48" s="201" t="str">
        <f>VLOOKUP(A48,MATERIALES!A4:D640,2,FALSE)</f>
        <v>m3</v>
      </c>
      <c r="K48" s="358">
        <v>9.4999999999999998E-3</v>
      </c>
      <c r="L48" s="223"/>
      <c r="M48" s="353">
        <f>VLOOKUP(A48,MATERIALES!A5:D396,4,FALSE)</f>
        <v>72312.966524452786</v>
      </c>
      <c r="N48" s="228">
        <f>K48*M48</f>
        <v>686.97318198230141</v>
      </c>
    </row>
    <row r="49" spans="1:14">
      <c r="A49" s="108" t="s">
        <v>1328</v>
      </c>
      <c r="B49" s="43" t="str">
        <f>VLOOKUP(A49,MATERIALES!A6:D373,3,FALSE)</f>
        <v>Emulsión CRL-1h</v>
      </c>
      <c r="C49" s="237"/>
      <c r="D49" s="237"/>
      <c r="E49" s="237"/>
      <c r="F49" s="237"/>
      <c r="G49" s="237"/>
      <c r="H49" s="237"/>
      <c r="I49" s="224"/>
      <c r="J49" s="201" t="str">
        <f>VLOOKUP(A49,MATERIALES!A5:D641,2,FALSE)</f>
        <v>lt</v>
      </c>
      <c r="K49" s="238">
        <v>1.71</v>
      </c>
      <c r="L49" s="223"/>
      <c r="M49" s="353">
        <f>VLOOKUP(A49,MATERIALES!A6:D397,4,FALSE)</f>
        <v>2132.7258984585364</v>
      </c>
      <c r="N49" s="228">
        <f>K49*M49</f>
        <v>3646.9612863640973</v>
      </c>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SUM(N48:N53)</f>
        <v>4333.9344683463987</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1830</v>
      </c>
      <c r="B59" s="46" t="str">
        <f>VLOOKUP(A59,TRANSPORTE!A5:D117,3,FALSE)</f>
        <v>Transporte de agregado tipo LA-3</v>
      </c>
      <c r="C59" s="273"/>
      <c r="D59" s="273"/>
      <c r="E59" s="273"/>
      <c r="F59" s="273"/>
      <c r="G59" s="273"/>
      <c r="H59" s="267" t="s">
        <v>2122</v>
      </c>
      <c r="I59" s="359">
        <v>9.4999999999999998E-3</v>
      </c>
      <c r="J59" s="242">
        <v>1</v>
      </c>
      <c r="K59" s="359">
        <f>I59*J59</f>
        <v>9.4999999999999998E-3</v>
      </c>
      <c r="L59" s="842">
        <f>VLOOKUP(A59,TRANSPORTE!A5:D117,4,FALSE)</f>
        <v>1260.0181096149788</v>
      </c>
      <c r="M59" s="843"/>
      <c r="N59" s="243">
        <f>K59*L59</f>
        <v>11.970172041342298</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11.970172041342298</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251">
        <v>4800</v>
      </c>
      <c r="N70" s="346">
        <f>K70/M70</f>
        <v>52.158745833333327</v>
      </c>
      <c r="O70" s="106"/>
    </row>
    <row r="71" spans="1:15">
      <c r="A71" t="s">
        <v>728</v>
      </c>
      <c r="B71" s="49" t="str">
        <f>VLOOKUP(A71,'MANO DE OBRA'!A8:D69,3,FALSE)</f>
        <v>Oficial</v>
      </c>
      <c r="C71" s="47"/>
      <c r="D71" s="47"/>
      <c r="E71" s="47"/>
      <c r="F71" s="47"/>
      <c r="G71" s="47"/>
      <c r="H71" s="47"/>
      <c r="I71" s="248">
        <f>K71/J71*100</f>
        <v>57668.23979157189</v>
      </c>
      <c r="J71" s="249">
        <v>185</v>
      </c>
      <c r="K71" s="250">
        <f>VLOOKUP(A71,'MANO DE OBRA'!A8:D100,4,FALSE)</f>
        <v>106686.24361440798</v>
      </c>
      <c r="L71" s="50"/>
      <c r="M71" s="255">
        <v>4800</v>
      </c>
      <c r="N71" s="346">
        <f>K71/M71</f>
        <v>22.226300753001663</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74.385046586334994</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4833.2403703312393</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966.64807406624789</v>
      </c>
      <c r="M83" s="791"/>
      <c r="N83" s="51"/>
    </row>
    <row r="84" spans="1:14">
      <c r="B84" s="89" t="s">
        <v>2090</v>
      </c>
      <c r="C84" s="90"/>
      <c r="D84" s="90"/>
      <c r="E84" s="90"/>
      <c r="F84" s="90"/>
      <c r="G84" s="90"/>
      <c r="H84" s="90"/>
      <c r="I84" s="87"/>
      <c r="J84" s="88"/>
      <c r="K84" s="260">
        <v>0.05</v>
      </c>
      <c r="L84" s="790">
        <f>N78*K84</f>
        <v>241.66201851656197</v>
      </c>
      <c r="M84" s="791"/>
      <c r="N84" s="51"/>
    </row>
    <row r="85" spans="1:14" ht="15.75" thickBot="1">
      <c r="B85" s="91" t="s">
        <v>2091</v>
      </c>
      <c r="C85" s="92"/>
      <c r="D85" s="92"/>
      <c r="E85" s="92"/>
      <c r="F85" s="92"/>
      <c r="G85" s="92"/>
      <c r="H85" s="92"/>
      <c r="I85" s="93"/>
      <c r="J85" s="94"/>
      <c r="K85" s="261">
        <v>0.05</v>
      </c>
      <c r="L85" s="792">
        <f>N78*K85</f>
        <v>241.66201851656197</v>
      </c>
      <c r="M85" s="793"/>
      <c r="N85" s="51"/>
    </row>
    <row r="86" spans="1:14" ht="15.75" thickBot="1">
      <c r="B86" s="755" t="s">
        <v>2072</v>
      </c>
      <c r="C86" s="756"/>
      <c r="D86" s="756"/>
      <c r="E86" s="756"/>
      <c r="F86" s="756"/>
      <c r="G86" s="756"/>
      <c r="H86" s="756"/>
      <c r="I86" s="756"/>
      <c r="J86" s="756"/>
      <c r="K86" s="756"/>
      <c r="L86" s="756"/>
      <c r="M86" s="757"/>
      <c r="N86" s="52">
        <f>L83+L84+L85</f>
        <v>1449.9721110993719</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6283.2124814306117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280</v>
      </c>
      <c r="C31" s="81" t="s">
        <v>2156</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809</v>
      </c>
      <c r="B36" s="804" t="str">
        <f>VLOOKUP(A36,EQUIPOS!A6:D154,3,FALSE)</f>
        <v>Camión de Slurry</v>
      </c>
      <c r="C36" s="805"/>
      <c r="D36" s="805"/>
      <c r="E36" s="805"/>
      <c r="F36" s="805"/>
      <c r="G36" s="805"/>
      <c r="H36" s="806"/>
      <c r="I36" s="223"/>
      <c r="J36" s="224"/>
      <c r="K36" s="225">
        <f>VLOOKUP(A36,EQUIPOS!A6:D163,4,FALSE)</f>
        <v>172965.94545059651</v>
      </c>
      <c r="L36" s="226"/>
      <c r="M36" s="227">
        <v>600</v>
      </c>
      <c r="N36" s="228">
        <f>K36/M36</f>
        <v>288.2765757509942</v>
      </c>
    </row>
    <row r="37" spans="1:14">
      <c r="A37" s="113" t="s">
        <v>845</v>
      </c>
      <c r="B37" s="804" t="str">
        <f>VLOOKUP(A37,EQUIPOS!A7:D154,3,FALSE)</f>
        <v xml:space="preserve">Compresor (barrido y soplado)
</v>
      </c>
      <c r="C37" s="805"/>
      <c r="D37" s="805"/>
      <c r="E37" s="805"/>
      <c r="F37" s="805"/>
      <c r="G37" s="805"/>
      <c r="H37" s="806"/>
      <c r="I37" s="223"/>
      <c r="J37" s="224"/>
      <c r="K37" s="225">
        <f>VLOOKUP(A37,EQUIPOS!A7:D164,4,FALSE)</f>
        <v>74358.154284183285</v>
      </c>
      <c r="L37" s="226"/>
      <c r="M37" s="227">
        <v>600</v>
      </c>
      <c r="N37" s="228">
        <f>K37/M37</f>
        <v>123.93025714030547</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0.74385046586334991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412.95068335716303</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1125</v>
      </c>
      <c r="B48" s="43" t="str">
        <f>VLOOKUP(A48,MATERIALES!A5:D373,3,FALSE)</f>
        <v>Agregado tipo LA 4 (lechadas)</v>
      </c>
      <c r="C48" s="237"/>
      <c r="D48" s="237"/>
      <c r="E48" s="237"/>
      <c r="F48" s="237"/>
      <c r="G48" s="237"/>
      <c r="H48" s="237"/>
      <c r="I48" s="224"/>
      <c r="J48" s="201" t="str">
        <f>VLOOKUP(A48,MATERIALES!A4:D640,2,FALSE)</f>
        <v>m3</v>
      </c>
      <c r="K48" s="360">
        <v>4.7499999999999999E-3</v>
      </c>
      <c r="L48" s="223"/>
      <c r="M48" s="353">
        <f>VLOOKUP(A48,MATERIALES!A5:D396,4,FALSE)</f>
        <v>72314.798763197192</v>
      </c>
      <c r="N48" s="228">
        <f>K48*M48</f>
        <v>343.49529412518666</v>
      </c>
    </row>
    <row r="49" spans="1:14">
      <c r="A49" s="108" t="s">
        <v>1328</v>
      </c>
      <c r="B49" s="43" t="str">
        <f>VLOOKUP(A49,MATERIALES!A6:D373,3,FALSE)</f>
        <v>Emulsión CRL-1h</v>
      </c>
      <c r="C49" s="237"/>
      <c r="D49" s="237"/>
      <c r="E49" s="237"/>
      <c r="F49" s="237"/>
      <c r="G49" s="237"/>
      <c r="H49" s="237"/>
      <c r="I49" s="224"/>
      <c r="J49" s="201" t="str">
        <f>VLOOKUP(A49,MATERIALES!A5:D641,2,FALSE)</f>
        <v>lt</v>
      </c>
      <c r="K49" s="360">
        <v>1.0687499999999999</v>
      </c>
      <c r="L49" s="223"/>
      <c r="M49" s="353">
        <f>VLOOKUP(A49,MATERIALES!A6:D397,4,FALSE)</f>
        <v>2132.7258984585364</v>
      </c>
      <c r="N49" s="228">
        <f>K49*M49</f>
        <v>2279.3508039775606</v>
      </c>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f>SUM(N48:N52)</f>
        <v>2622.8460981027474</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1832</v>
      </c>
      <c r="B58" s="46" t="str">
        <f>VLOOKUP(A58,TRANSPORTE!A5:D117,3,FALSE)</f>
        <v>Transporte de agregado tipo LA-4</v>
      </c>
      <c r="C58" s="273"/>
      <c r="D58" s="273"/>
      <c r="E58" s="273"/>
      <c r="F58" s="273"/>
      <c r="G58" s="273"/>
      <c r="H58" s="267" t="s">
        <v>2122</v>
      </c>
      <c r="I58" s="361">
        <v>4.7499999999999999E-3</v>
      </c>
      <c r="J58" s="242">
        <v>1</v>
      </c>
      <c r="K58" s="361">
        <f>I58*J58</f>
        <v>4.7499999999999999E-3</v>
      </c>
      <c r="L58" s="842">
        <f>VLOOKUP(A58,TRANSPORTE!A5:D117,4,FALSE)</f>
        <v>1260.0181096149788</v>
      </c>
      <c r="M58" s="843"/>
      <c r="N58" s="243">
        <f>K58*L58</f>
        <v>5.9850860206711491</v>
      </c>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5.9850860206711491</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251">
        <v>4800</v>
      </c>
      <c r="N69" s="346">
        <f>K69/M69</f>
        <v>52.158745833333327</v>
      </c>
      <c r="O69" s="106"/>
    </row>
    <row r="70" spans="1:15">
      <c r="A70"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255">
        <v>4800</v>
      </c>
      <c r="N70" s="346">
        <f>K70/M70</f>
        <v>22.226300753001663</v>
      </c>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SUM(N69:N75)</f>
        <v>74.385046586334994</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N43+N53+N64+N76</f>
        <v>3116.1669140669169</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623.2333828133834</v>
      </c>
      <c r="M83" s="791"/>
      <c r="N83" s="51"/>
    </row>
    <row r="84" spans="1:14">
      <c r="B84" s="89" t="s">
        <v>2090</v>
      </c>
      <c r="C84" s="90"/>
      <c r="D84" s="90"/>
      <c r="E84" s="90"/>
      <c r="F84" s="90"/>
      <c r="G84" s="90"/>
      <c r="H84" s="90"/>
      <c r="I84" s="87"/>
      <c r="J84" s="88"/>
      <c r="K84" s="260">
        <v>0.05</v>
      </c>
      <c r="L84" s="790">
        <f>N78*K84</f>
        <v>155.80834570334585</v>
      </c>
      <c r="M84" s="791"/>
      <c r="N84" s="51"/>
    </row>
    <row r="85" spans="1:14" ht="15.75" thickBot="1">
      <c r="B85" s="91" t="s">
        <v>2091</v>
      </c>
      <c r="C85" s="92"/>
      <c r="D85" s="92"/>
      <c r="E85" s="92"/>
      <c r="F85" s="92"/>
      <c r="G85" s="92"/>
      <c r="H85" s="92"/>
      <c r="I85" s="93"/>
      <c r="J85" s="94"/>
      <c r="K85" s="261">
        <v>0.05</v>
      </c>
      <c r="L85" s="792">
        <f>N78*K85</f>
        <v>155.80834570334585</v>
      </c>
      <c r="M85" s="793"/>
      <c r="N85" s="51"/>
    </row>
    <row r="86" spans="1:14" ht="15.75" thickBot="1">
      <c r="B86" s="755" t="s">
        <v>2072</v>
      </c>
      <c r="C86" s="756"/>
      <c r="D86" s="756"/>
      <c r="E86" s="756"/>
      <c r="F86" s="756"/>
      <c r="G86" s="756"/>
      <c r="H86" s="756"/>
      <c r="I86" s="756"/>
      <c r="J86" s="756"/>
      <c r="K86" s="756"/>
      <c r="L86" s="756"/>
      <c r="M86" s="757"/>
      <c r="N86" s="52">
        <f>L83+L84+L85</f>
        <v>934.85007422007504</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4051.0169882869918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282</v>
      </c>
      <c r="C31" s="81" t="s">
        <v>2157</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809</v>
      </c>
      <c r="B36" s="804" t="str">
        <f>VLOOKUP(A36,EQUIPOS!A6:D154,3,FALSE)</f>
        <v>Camión de Slurry</v>
      </c>
      <c r="C36" s="805"/>
      <c r="D36" s="805"/>
      <c r="E36" s="805"/>
      <c r="F36" s="805"/>
      <c r="G36" s="805"/>
      <c r="H36" s="806"/>
      <c r="I36" s="223"/>
      <c r="J36" s="224"/>
      <c r="K36" s="225">
        <f>VLOOKUP(A36,EQUIPOS!A6:D163,4,FALSE)</f>
        <v>172965.94545059651</v>
      </c>
      <c r="L36" s="226"/>
      <c r="M36" s="227">
        <v>600</v>
      </c>
      <c r="N36" s="228">
        <f>K36/M36</f>
        <v>288.2765757509942</v>
      </c>
    </row>
    <row r="37" spans="1:14">
      <c r="A37" s="113" t="s">
        <v>845</v>
      </c>
      <c r="B37" s="804" t="str">
        <f>VLOOKUP(A37,EQUIPOS!A7:D154,3,FALSE)</f>
        <v xml:space="preserve">Compresor (barrido y soplado)
</v>
      </c>
      <c r="C37" s="805"/>
      <c r="D37" s="805"/>
      <c r="E37" s="805"/>
      <c r="F37" s="805"/>
      <c r="G37" s="805"/>
      <c r="H37" s="806"/>
      <c r="I37" s="223"/>
      <c r="J37" s="224"/>
      <c r="K37" s="225">
        <f>VLOOKUP(A37,EQUIPOS!A7:D164,4,FALSE)</f>
        <v>74358.154284183285</v>
      </c>
      <c r="L37" s="226"/>
      <c r="M37" s="227">
        <v>600</v>
      </c>
      <c r="N37" s="228">
        <f>K37/M37</f>
        <v>123.93025714030547</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0.74385046586334991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412.95068335716303</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1123</v>
      </c>
      <c r="B48" s="43" t="str">
        <f>VLOOKUP(A48,MATERIALES!A5:D373,3,FALSE)</f>
        <v>Agregado tipo LA 13 (lechadas)</v>
      </c>
      <c r="C48" s="237"/>
      <c r="D48" s="237"/>
      <c r="E48" s="237"/>
      <c r="F48" s="237"/>
      <c r="G48" s="237"/>
      <c r="H48" s="237"/>
      <c r="I48" s="224"/>
      <c r="J48" s="201" t="str">
        <f>VLOOKUP(A48,MATERIALES!A4:D640,2,FALSE)</f>
        <v>m3</v>
      </c>
      <c r="K48" s="358">
        <v>1.2500000000000001E-2</v>
      </c>
      <c r="L48" s="223"/>
      <c r="M48" s="353">
        <f>VLOOKUP(A48,MATERIALES!A5:D396,4,FALSE)</f>
        <v>70273.684801957643</v>
      </c>
      <c r="N48" s="228">
        <f>K48*M48</f>
        <v>878.42106002447053</v>
      </c>
    </row>
    <row r="49" spans="1:14">
      <c r="A49" s="108" t="s">
        <v>1330</v>
      </c>
      <c r="B49" s="43" t="str">
        <f>VLOOKUP(A49,MATERIALES!A6:D373,3,FALSE)</f>
        <v>Emulsión CRL-1hm</v>
      </c>
      <c r="C49" s="237"/>
      <c r="D49" s="237"/>
      <c r="E49" s="237"/>
      <c r="F49" s="237"/>
      <c r="G49" s="237"/>
      <c r="H49" s="237"/>
      <c r="I49" s="224"/>
      <c r="J49" s="201" t="str">
        <f>VLOOKUP(A49,MATERIALES!A5:D641,2,FALSE)</f>
        <v>lt</v>
      </c>
      <c r="K49" s="358">
        <v>1.4625000000000001</v>
      </c>
      <c r="L49" s="223"/>
      <c r="M49" s="353">
        <f>VLOOKUP(A49,MATERIALES!A6:D397,4,FALSE)</f>
        <v>2869.2858736993708</v>
      </c>
      <c r="N49" s="228">
        <f>K49*M49</f>
        <v>4196.3305902853299</v>
      </c>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f>SUM(N48:N52)</f>
        <v>5074.7516503098004</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1826</v>
      </c>
      <c r="B58" s="46" t="str">
        <f>VLOOKUP(A58,TRANSPORTE!A5:D117,3,FALSE)</f>
        <v>Transporte de agregado tipo LA-1</v>
      </c>
      <c r="C58" s="273"/>
      <c r="D58" s="273"/>
      <c r="E58" s="273"/>
      <c r="F58" s="273"/>
      <c r="G58" s="273"/>
      <c r="H58" s="267" t="s">
        <v>2122</v>
      </c>
      <c r="I58" s="359">
        <v>1.2500000000000001E-2</v>
      </c>
      <c r="J58" s="242">
        <v>1</v>
      </c>
      <c r="K58" s="359">
        <f>I58*J58</f>
        <v>1.2500000000000001E-2</v>
      </c>
      <c r="L58" s="842">
        <f>VLOOKUP(A58,TRANSPORTE!A5:D117,4,FALSE)</f>
        <v>1260.0181096149788</v>
      </c>
      <c r="M58" s="843"/>
      <c r="N58" s="243">
        <f>K58*L58</f>
        <v>15.750226370187235</v>
      </c>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15.750226370187235</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251">
        <v>4800</v>
      </c>
      <c r="N69" s="346">
        <f>K69/M69</f>
        <v>52.158745833333327</v>
      </c>
      <c r="O69" s="106"/>
    </row>
    <row r="70" spans="1:15">
      <c r="A70"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255">
        <v>4800</v>
      </c>
      <c r="N70" s="346">
        <f>K70/M70</f>
        <v>22.226300753001663</v>
      </c>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844" t="s">
        <v>2072</v>
      </c>
      <c r="C76" s="798"/>
      <c r="D76" s="798"/>
      <c r="E76" s="798"/>
      <c r="F76" s="798"/>
      <c r="G76" s="798"/>
      <c r="H76" s="798"/>
      <c r="I76" s="798"/>
      <c r="J76" s="798"/>
      <c r="K76" s="798"/>
      <c r="L76" s="798"/>
      <c r="M76" s="799"/>
      <c r="N76" s="402">
        <f>SUM(N69:N75)</f>
        <v>74.385046586334994</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N43+N53+N64+N76</f>
        <v>5577.837606623486</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1115.5675213246973</v>
      </c>
      <c r="M83" s="791"/>
      <c r="N83" s="51"/>
    </row>
    <row r="84" spans="1:14">
      <c r="B84" s="89" t="s">
        <v>2090</v>
      </c>
      <c r="C84" s="90"/>
      <c r="D84" s="90"/>
      <c r="E84" s="90"/>
      <c r="F84" s="90"/>
      <c r="G84" s="90"/>
      <c r="H84" s="90"/>
      <c r="I84" s="87"/>
      <c r="J84" s="88"/>
      <c r="K84" s="260">
        <v>0.05</v>
      </c>
      <c r="L84" s="790">
        <f>N78*K84</f>
        <v>278.89188033117432</v>
      </c>
      <c r="M84" s="791"/>
      <c r="N84" s="51"/>
    </row>
    <row r="85" spans="1:14" ht="15.75" thickBot="1">
      <c r="B85" s="91" t="s">
        <v>2091</v>
      </c>
      <c r="C85" s="92"/>
      <c r="D85" s="92"/>
      <c r="E85" s="92"/>
      <c r="F85" s="92"/>
      <c r="G85" s="92"/>
      <c r="H85" s="92"/>
      <c r="I85" s="93"/>
      <c r="J85" s="94"/>
      <c r="K85" s="261">
        <v>0.05</v>
      </c>
      <c r="L85" s="792">
        <f>N78*K85</f>
        <v>278.89188033117432</v>
      </c>
      <c r="M85" s="793"/>
      <c r="N85" s="51"/>
    </row>
    <row r="86" spans="1:14" ht="15.75" thickBot="1">
      <c r="B86" s="755" t="s">
        <v>2072</v>
      </c>
      <c r="C86" s="756"/>
      <c r="D86" s="756"/>
      <c r="E86" s="756"/>
      <c r="F86" s="756"/>
      <c r="G86" s="756"/>
      <c r="H86" s="756"/>
      <c r="I86" s="756"/>
      <c r="J86" s="756"/>
      <c r="K86" s="756"/>
      <c r="L86" s="756"/>
      <c r="M86" s="757"/>
      <c r="N86" s="52">
        <f>L83+L84+L85</f>
        <v>1673.3512819870461</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7251.1888886105316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284</v>
      </c>
      <c r="C31" s="81" t="s">
        <v>2158</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809</v>
      </c>
      <c r="B36" s="804" t="str">
        <f>VLOOKUP(A36,EQUIPOS!A6:D154,3,FALSE)</f>
        <v>Camión de Slurry</v>
      </c>
      <c r="C36" s="805"/>
      <c r="D36" s="805"/>
      <c r="E36" s="805"/>
      <c r="F36" s="805"/>
      <c r="G36" s="805"/>
      <c r="H36" s="806"/>
      <c r="I36" s="223"/>
      <c r="J36" s="224"/>
      <c r="K36" s="225">
        <f>VLOOKUP(A36,EQUIPOS!A6:D163,4,FALSE)</f>
        <v>172965.94545059651</v>
      </c>
      <c r="L36" s="226"/>
      <c r="M36" s="227">
        <v>600</v>
      </c>
      <c r="N36" s="228">
        <f>K36/M36</f>
        <v>288.2765757509942</v>
      </c>
    </row>
    <row r="37" spans="1:14">
      <c r="A37" s="113" t="s">
        <v>845</v>
      </c>
      <c r="B37" s="804" t="str">
        <f>VLOOKUP(A37,EQUIPOS!A7:D154,3,FALSE)</f>
        <v xml:space="preserve">Compresor (barrido y soplado)
</v>
      </c>
      <c r="C37" s="805"/>
      <c r="D37" s="805"/>
      <c r="E37" s="805"/>
      <c r="F37" s="805"/>
      <c r="G37" s="805"/>
      <c r="H37" s="806"/>
      <c r="I37" s="223"/>
      <c r="J37" s="224"/>
      <c r="K37" s="225">
        <f>VLOOKUP(A37,EQUIPOS!A7:D164,4,FALSE)</f>
        <v>74358.154284183285</v>
      </c>
      <c r="L37" s="226"/>
      <c r="M37" s="227">
        <v>600</v>
      </c>
      <c r="N37" s="228">
        <f>K37/M37</f>
        <v>123.93025714030547</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0.74385046586334991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412.95068335716303</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1121</v>
      </c>
      <c r="B48" s="43" t="str">
        <f>VLOOKUP(A48,MATERIALES!A5:D373,3,FALSE)</f>
        <v>Agregado tipo LA 10 (lechadas)</v>
      </c>
      <c r="C48" s="237"/>
      <c r="D48" s="237"/>
      <c r="E48" s="237"/>
      <c r="F48" s="237"/>
      <c r="G48" s="237"/>
      <c r="H48" s="237"/>
      <c r="I48" s="224"/>
      <c r="J48" s="201" t="str">
        <f>VLOOKUP(A48,MATERIALES!A4:D640,2,FALSE)</f>
        <v>m3</v>
      </c>
      <c r="K48" s="358">
        <v>9.4999999999999998E-3</v>
      </c>
      <c r="L48" s="223"/>
      <c r="M48" s="353">
        <f>VLOOKUP(A48,MATERIALES!A5:D396,4,FALSE)</f>
        <v>70240.704504558802</v>
      </c>
      <c r="N48" s="228">
        <f>K48*M48</f>
        <v>667.28669279330859</v>
      </c>
    </row>
    <row r="49" spans="1:14">
      <c r="A49" s="108" t="s">
        <v>1330</v>
      </c>
      <c r="B49" s="43" t="str">
        <f>VLOOKUP(A49,MATERIALES!A6:D373,3,FALSE)</f>
        <v>Emulsión CRL-1hm</v>
      </c>
      <c r="C49" s="237"/>
      <c r="D49" s="237"/>
      <c r="E49" s="237"/>
      <c r="F49" s="237"/>
      <c r="G49" s="237"/>
      <c r="H49" s="237"/>
      <c r="I49" s="224"/>
      <c r="J49" s="201" t="str">
        <f>VLOOKUP(A49,MATERIALES!A5:D641,2,FALSE)</f>
        <v>lt</v>
      </c>
      <c r="K49" s="360">
        <v>1.4107499999999999</v>
      </c>
      <c r="L49" s="223"/>
      <c r="M49" s="353">
        <f>VLOOKUP(A49,MATERIALES!A6:D397,4,FALSE)</f>
        <v>2869.2858736993708</v>
      </c>
      <c r="N49" s="228">
        <f>K49*M49</f>
        <v>4047.8450463213871</v>
      </c>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f>SUM(N48:N52)</f>
        <v>4715.1317391146958</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1828</v>
      </c>
      <c r="B58" s="46" t="str">
        <f>VLOOKUP(A58,TRANSPORTE!A5:D117,3,FALSE)</f>
        <v>Transporte de agregado tipo LA-2</v>
      </c>
      <c r="C58" s="273"/>
      <c r="D58" s="273"/>
      <c r="E58" s="273"/>
      <c r="F58" s="273"/>
      <c r="G58" s="273"/>
      <c r="H58" s="267" t="s">
        <v>2122</v>
      </c>
      <c r="I58" s="359">
        <v>9.4999999999999998E-3</v>
      </c>
      <c r="J58" s="242">
        <v>1</v>
      </c>
      <c r="K58" s="359">
        <f>I58*J58</f>
        <v>9.4999999999999998E-3</v>
      </c>
      <c r="L58" s="842">
        <f>VLOOKUP(A58,TRANSPORTE!A5:D117,4,FALSE)</f>
        <v>1260.0181096149788</v>
      </c>
      <c r="M58" s="843"/>
      <c r="N58" s="243">
        <f>K58*L58</f>
        <v>11.970172041342298</v>
      </c>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11.970172041342298</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251">
        <v>4800</v>
      </c>
      <c r="N69" s="346">
        <f>K69/M69</f>
        <v>52.158745833333327</v>
      </c>
      <c r="O69" s="106"/>
    </row>
    <row r="70" spans="1:15">
      <c r="A70"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255">
        <v>4800</v>
      </c>
      <c r="N70" s="346">
        <f>K70/M70</f>
        <v>22.226300753001663</v>
      </c>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SUM(N69:N75)</f>
        <v>74.385046586334994</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N43+N53+N64+N76</f>
        <v>5214.4376410995364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1042.8875282199074</v>
      </c>
      <c r="M83" s="791"/>
      <c r="N83" s="51"/>
    </row>
    <row r="84" spans="1:14">
      <c r="B84" s="89" t="s">
        <v>2090</v>
      </c>
      <c r="C84" s="90"/>
      <c r="D84" s="90"/>
      <c r="E84" s="90"/>
      <c r="F84" s="90"/>
      <c r="G84" s="90"/>
      <c r="H84" s="90"/>
      <c r="I84" s="87"/>
      <c r="J84" s="88"/>
      <c r="K84" s="260">
        <v>0.05</v>
      </c>
      <c r="L84" s="790">
        <f>N78*K84</f>
        <v>260.72188205497685</v>
      </c>
      <c r="M84" s="791"/>
      <c r="N84" s="51"/>
    </row>
    <row r="85" spans="1:14" ht="15.75" thickBot="1">
      <c r="B85" s="91" t="s">
        <v>2091</v>
      </c>
      <c r="C85" s="92"/>
      <c r="D85" s="92"/>
      <c r="E85" s="92"/>
      <c r="F85" s="92"/>
      <c r="G85" s="92"/>
      <c r="H85" s="92"/>
      <c r="I85" s="93"/>
      <c r="J85" s="94"/>
      <c r="K85" s="261">
        <v>0.05</v>
      </c>
      <c r="L85" s="792">
        <f>N78*K85</f>
        <v>260.72188205497685</v>
      </c>
      <c r="M85" s="793"/>
      <c r="N85" s="51"/>
    </row>
    <row r="86" spans="1:14" ht="15.75" thickBot="1">
      <c r="B86" s="755" t="s">
        <v>2072</v>
      </c>
      <c r="C86" s="756"/>
      <c r="D86" s="756"/>
      <c r="E86" s="756"/>
      <c r="F86" s="756"/>
      <c r="G86" s="756"/>
      <c r="H86" s="756"/>
      <c r="I86" s="756"/>
      <c r="J86" s="756"/>
      <c r="K86" s="756"/>
      <c r="L86" s="756"/>
      <c r="M86" s="757"/>
      <c r="N86" s="52">
        <f>L83+L84+L85</f>
        <v>1564.3312923298613</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6778.7689334293973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286</v>
      </c>
      <c r="C31" s="81" t="s">
        <v>2159</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809</v>
      </c>
      <c r="B36" s="804" t="str">
        <f>VLOOKUP(A36,EQUIPOS!A6:D154,3,FALSE)</f>
        <v>Camión de Slurry</v>
      </c>
      <c r="C36" s="805"/>
      <c r="D36" s="805"/>
      <c r="E36" s="805"/>
      <c r="F36" s="805"/>
      <c r="G36" s="805"/>
      <c r="H36" s="806"/>
      <c r="I36" s="223"/>
      <c r="J36" s="224"/>
      <c r="K36" s="225">
        <f>VLOOKUP(A36,EQUIPOS!A6:D163,4,FALSE)</f>
        <v>172965.94545059651</v>
      </c>
      <c r="L36" s="226"/>
      <c r="M36" s="227">
        <v>600</v>
      </c>
      <c r="N36" s="228">
        <f>K36/M36</f>
        <v>288.2765757509942</v>
      </c>
    </row>
    <row r="37" spans="1:14">
      <c r="A37" s="113" t="s">
        <v>845</v>
      </c>
      <c r="B37" s="804" t="str">
        <f>VLOOKUP(A37,EQUIPOS!A7:D154,3,FALSE)</f>
        <v xml:space="preserve">Compresor (barrido y soplado)
</v>
      </c>
      <c r="C37" s="805"/>
      <c r="D37" s="805"/>
      <c r="E37" s="805"/>
      <c r="F37" s="805"/>
      <c r="G37" s="805"/>
      <c r="H37" s="806"/>
      <c r="I37" s="223"/>
      <c r="J37" s="224"/>
      <c r="K37" s="225">
        <f>VLOOKUP(A37,EQUIPOS!A7:D164,4,FALSE)</f>
        <v>74358.154284183285</v>
      </c>
      <c r="L37" s="226"/>
      <c r="M37" s="227">
        <v>600</v>
      </c>
      <c r="N37" s="228">
        <f>K37/M37</f>
        <v>123.93025714030547</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0.74385046586334991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412.95068335716303</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1127</v>
      </c>
      <c r="B48" s="43" t="str">
        <f>VLOOKUP(A48,MATERIALES!A5:D373,3,FALSE)</f>
        <v>Agregado tipo LA 5 (lechadas)</v>
      </c>
      <c r="C48" s="237"/>
      <c r="D48" s="237"/>
      <c r="E48" s="237"/>
      <c r="F48" s="237"/>
      <c r="G48" s="237"/>
      <c r="H48" s="237"/>
      <c r="I48" s="224"/>
      <c r="J48" s="201" t="str">
        <f>VLOOKUP(A48,MATERIALES!A4:D640,2,FALSE)</f>
        <v>m3</v>
      </c>
      <c r="K48" s="358">
        <v>9.4999999999999998E-3</v>
      </c>
      <c r="L48" s="223"/>
      <c r="M48" s="353">
        <f>VLOOKUP(A48,MATERIALES!A5:D396,4,FALSE)</f>
        <v>72312.966524452786</v>
      </c>
      <c r="N48" s="228">
        <f>K48*M48</f>
        <v>686.97318198230141</v>
      </c>
    </row>
    <row r="49" spans="1:14">
      <c r="A49" s="108" t="s">
        <v>1330</v>
      </c>
      <c r="B49" s="43" t="str">
        <f>VLOOKUP(A49,MATERIALES!A6:D373,3,FALSE)</f>
        <v>Emulsión CRL-1hm</v>
      </c>
      <c r="C49" s="237"/>
      <c r="D49" s="237"/>
      <c r="E49" s="237"/>
      <c r="F49" s="237"/>
      <c r="G49" s="237"/>
      <c r="H49" s="237"/>
      <c r="I49" s="224"/>
      <c r="J49" s="201" t="str">
        <f>VLOOKUP(A49,MATERIALES!A5:D641,2,FALSE)</f>
        <v>lt</v>
      </c>
      <c r="K49" s="238">
        <v>1.71</v>
      </c>
      <c r="L49" s="223"/>
      <c r="M49" s="353">
        <f>VLOOKUP(A49,MATERIALES!A6:D397,4,FALSE)</f>
        <v>2869.2858736993708</v>
      </c>
      <c r="N49" s="228">
        <f>K49*M49</f>
        <v>4906.4788440259235</v>
      </c>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f>SUM(N48:N52)</f>
        <v>5593.4520260082245</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1830</v>
      </c>
      <c r="B58" s="46" t="str">
        <f>VLOOKUP(A58,TRANSPORTE!A5:D117,3,FALSE)</f>
        <v>Transporte de agregado tipo LA-3</v>
      </c>
      <c r="C58" s="273"/>
      <c r="D58" s="273"/>
      <c r="E58" s="273"/>
      <c r="F58" s="273"/>
      <c r="G58" s="273"/>
      <c r="H58" s="267" t="s">
        <v>2122</v>
      </c>
      <c r="I58" s="359">
        <v>9.4999999999999998E-3</v>
      </c>
      <c r="J58" s="242">
        <v>1</v>
      </c>
      <c r="K58" s="359">
        <f>I58*J58</f>
        <v>9.4999999999999998E-3</v>
      </c>
      <c r="L58" s="842">
        <f>VLOOKUP(A58,TRANSPORTE!A5:D117,4,FALSE)</f>
        <v>1260.0181096149788</v>
      </c>
      <c r="M58" s="843"/>
      <c r="N58" s="243">
        <f>K58*L58</f>
        <v>11.970172041342298</v>
      </c>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11.970172041342298</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251">
        <v>4800</v>
      </c>
      <c r="N69" s="346">
        <f>K69/M69</f>
        <v>52.158745833333327</v>
      </c>
      <c r="O69" s="106"/>
    </row>
    <row r="70" spans="1:15">
      <c r="A70"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255">
        <v>4800</v>
      </c>
      <c r="N70" s="346">
        <f>K70/M70</f>
        <v>22.226300753001663</v>
      </c>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SUM(N69:N75)</f>
        <v>74.385046586334994</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N43+N53+N64+N76</f>
        <v>6092.7579279930651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1218.551585598613</v>
      </c>
      <c r="M83" s="791"/>
      <c r="N83" s="51"/>
    </row>
    <row r="84" spans="1:14">
      <c r="B84" s="89" t="s">
        <v>2090</v>
      </c>
      <c r="C84" s="90"/>
      <c r="D84" s="90"/>
      <c r="E84" s="90"/>
      <c r="F84" s="90"/>
      <c r="G84" s="90"/>
      <c r="H84" s="90"/>
      <c r="I84" s="87"/>
      <c r="J84" s="88"/>
      <c r="K84" s="260">
        <v>0.05</v>
      </c>
      <c r="L84" s="790">
        <f>N78*K84</f>
        <v>304.63789639965324</v>
      </c>
      <c r="M84" s="791"/>
      <c r="N84" s="51"/>
    </row>
    <row r="85" spans="1:14" ht="15.75" thickBot="1">
      <c r="B85" s="91" t="s">
        <v>2091</v>
      </c>
      <c r="C85" s="92"/>
      <c r="D85" s="92"/>
      <c r="E85" s="92"/>
      <c r="F85" s="92"/>
      <c r="G85" s="92"/>
      <c r="H85" s="92"/>
      <c r="I85" s="93"/>
      <c r="J85" s="94"/>
      <c r="K85" s="261">
        <v>0.05</v>
      </c>
      <c r="L85" s="792">
        <f>N78*K85</f>
        <v>304.63789639965324</v>
      </c>
      <c r="M85" s="793"/>
      <c r="N85" s="51"/>
    </row>
    <row r="86" spans="1:14" ht="15.75" thickBot="1">
      <c r="B86" s="755" t="s">
        <v>2072</v>
      </c>
      <c r="C86" s="756"/>
      <c r="D86" s="756"/>
      <c r="E86" s="756"/>
      <c r="F86" s="756"/>
      <c r="G86" s="756"/>
      <c r="H86" s="756"/>
      <c r="I86" s="756"/>
      <c r="J86" s="756"/>
      <c r="K86" s="756"/>
      <c r="L86" s="756"/>
      <c r="M86" s="757"/>
      <c r="N86" s="52">
        <f>L83+L84+L85</f>
        <v>1827.8273783979196</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7920.5853063909844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288</v>
      </c>
      <c r="C31" s="81" t="s">
        <v>2160</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809</v>
      </c>
      <c r="B36" s="804" t="str">
        <f>VLOOKUP(A36,EQUIPOS!A6:D154,3,FALSE)</f>
        <v>Camión de Slurry</v>
      </c>
      <c r="C36" s="805"/>
      <c r="D36" s="805"/>
      <c r="E36" s="805"/>
      <c r="F36" s="805"/>
      <c r="G36" s="805"/>
      <c r="H36" s="806"/>
      <c r="I36" s="223"/>
      <c r="J36" s="224"/>
      <c r="K36" s="225">
        <f>VLOOKUP(A36,EQUIPOS!A6:D163,4,FALSE)</f>
        <v>172965.94545059651</v>
      </c>
      <c r="L36" s="226"/>
      <c r="M36" s="227">
        <v>600</v>
      </c>
      <c r="N36" s="228">
        <f>K36/M36</f>
        <v>288.2765757509942</v>
      </c>
    </row>
    <row r="37" spans="1:14">
      <c r="A37" s="113" t="s">
        <v>845</v>
      </c>
      <c r="B37" s="804" t="str">
        <f>VLOOKUP(A37,EQUIPOS!A7:D154,3,FALSE)</f>
        <v xml:space="preserve">Compresor (barrido y soplado)
</v>
      </c>
      <c r="C37" s="805"/>
      <c r="D37" s="805"/>
      <c r="E37" s="805"/>
      <c r="F37" s="805"/>
      <c r="G37" s="805"/>
      <c r="H37" s="806"/>
      <c r="I37" s="223"/>
      <c r="J37" s="224"/>
      <c r="K37" s="225">
        <f>VLOOKUP(A37,EQUIPOS!A7:D164,4,FALSE)</f>
        <v>74358.154284183285</v>
      </c>
      <c r="L37" s="226"/>
      <c r="M37" s="227">
        <v>600</v>
      </c>
      <c r="N37" s="228">
        <f>K37/M37</f>
        <v>123.93025714030547</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N76*M41</f>
        <v>0.74385046586334991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412.95068335716303</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1125</v>
      </c>
      <c r="B48" s="43" t="str">
        <f>VLOOKUP(A48,MATERIALES!A5:D373,3,FALSE)</f>
        <v>Agregado tipo LA 4 (lechadas)</v>
      </c>
      <c r="C48" s="237"/>
      <c r="D48" s="237"/>
      <c r="E48" s="237"/>
      <c r="F48" s="237"/>
      <c r="G48" s="237"/>
      <c r="H48" s="237"/>
      <c r="I48" s="224"/>
      <c r="J48" s="201" t="str">
        <f>VLOOKUP(A48,MATERIALES!A4:D640,2,FALSE)</f>
        <v>m3</v>
      </c>
      <c r="K48" s="360">
        <v>4.7499999999999999E-3</v>
      </c>
      <c r="L48" s="223"/>
      <c r="M48" s="353">
        <f>VLOOKUP(A48,MATERIALES!A5:D396,4,FALSE)</f>
        <v>72314.798763197192</v>
      </c>
      <c r="N48" s="228">
        <f>K48*M48</f>
        <v>343.49529412518666</v>
      </c>
    </row>
    <row r="49" spans="1:14">
      <c r="A49" s="108" t="s">
        <v>1330</v>
      </c>
      <c r="B49" s="43" t="str">
        <f>VLOOKUP(A49,MATERIALES!A6:D373,3,FALSE)</f>
        <v>Emulsión CRL-1hm</v>
      </c>
      <c r="C49" s="237"/>
      <c r="D49" s="237"/>
      <c r="E49" s="237"/>
      <c r="F49" s="237"/>
      <c r="G49" s="237"/>
      <c r="H49" s="237"/>
      <c r="I49" s="224"/>
      <c r="J49" s="201" t="str">
        <f>VLOOKUP(A49,MATERIALES!A5:D641,2,FALSE)</f>
        <v>lt</v>
      </c>
      <c r="K49" s="360">
        <v>1.0687499999999999</v>
      </c>
      <c r="L49" s="223"/>
      <c r="M49" s="353">
        <f>VLOOKUP(A49,MATERIALES!A6:D397,4,FALSE)</f>
        <v>2869.2858736993708</v>
      </c>
      <c r="N49" s="228">
        <f>K49*M49</f>
        <v>3066.549277516202</v>
      </c>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f>SUM(N48:N52)</f>
        <v>3410.0445716413888</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1832</v>
      </c>
      <c r="B58" s="46" t="str">
        <f>VLOOKUP(A58,TRANSPORTE!A5:D117,3,FALSE)</f>
        <v>Transporte de agregado tipo LA-4</v>
      </c>
      <c r="C58" s="273"/>
      <c r="D58" s="273"/>
      <c r="E58" s="273"/>
      <c r="F58" s="273"/>
      <c r="G58" s="273"/>
      <c r="H58" s="267" t="s">
        <v>2122</v>
      </c>
      <c r="I58" s="361">
        <v>4.7499999999999999E-3</v>
      </c>
      <c r="J58" s="242">
        <v>1</v>
      </c>
      <c r="K58" s="361">
        <f>I58*J58</f>
        <v>4.7499999999999999E-3</v>
      </c>
      <c r="L58" s="842">
        <f>VLOOKUP(A58,TRANSPORTE!A5:D117,4,FALSE)</f>
        <v>1260.0181096149788</v>
      </c>
      <c r="M58" s="843"/>
      <c r="N58" s="243">
        <f>K58*L58</f>
        <v>5.9850860206711491</v>
      </c>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5.9850860206711491</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251">
        <v>4800</v>
      </c>
      <c r="N69" s="346">
        <f>K69/M69</f>
        <v>52.158745833333327</v>
      </c>
      <c r="O69" s="106"/>
    </row>
    <row r="70" spans="1:15">
      <c r="A70"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255">
        <v>4800</v>
      </c>
      <c r="N70" s="346">
        <f>K70/M70</f>
        <v>22.226300753001663</v>
      </c>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SUM(N69:N75)</f>
        <v>74.385046586334994</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N43+N53+N64+N76</f>
        <v>3903.3653876055582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780.67307752111174</v>
      </c>
      <c r="M83" s="791"/>
      <c r="N83" s="51"/>
    </row>
    <row r="84" spans="1:14">
      <c r="B84" s="89" t="s">
        <v>2090</v>
      </c>
      <c r="C84" s="90"/>
      <c r="D84" s="90"/>
      <c r="E84" s="90"/>
      <c r="F84" s="90"/>
      <c r="G84" s="90"/>
      <c r="H84" s="90"/>
      <c r="I84" s="87"/>
      <c r="J84" s="88"/>
      <c r="K84" s="260">
        <v>0.05</v>
      </c>
      <c r="L84" s="790">
        <f>N78*K84</f>
        <v>195.16826938027793</v>
      </c>
      <c r="M84" s="791"/>
      <c r="N84" s="51"/>
    </row>
    <row r="85" spans="1:14" ht="15.75" thickBot="1">
      <c r="B85" s="91" t="s">
        <v>2091</v>
      </c>
      <c r="C85" s="92"/>
      <c r="D85" s="92"/>
      <c r="E85" s="92"/>
      <c r="F85" s="92"/>
      <c r="G85" s="92"/>
      <c r="H85" s="92"/>
      <c r="I85" s="93"/>
      <c r="J85" s="94"/>
      <c r="K85" s="261">
        <v>0.05</v>
      </c>
      <c r="L85" s="792">
        <f>N78*K85</f>
        <v>195.16826938027793</v>
      </c>
      <c r="M85" s="793"/>
      <c r="N85" s="51"/>
    </row>
    <row r="86" spans="1:14" ht="15.75" thickBot="1">
      <c r="B86" s="755" t="s">
        <v>2072</v>
      </c>
      <c r="C86" s="756"/>
      <c r="D86" s="756"/>
      <c r="E86" s="756"/>
      <c r="F86" s="756"/>
      <c r="G86" s="756"/>
      <c r="H86" s="756"/>
      <c r="I86" s="756"/>
      <c r="J86" s="756"/>
      <c r="K86" s="756"/>
      <c r="L86" s="756"/>
      <c r="M86" s="757"/>
      <c r="N86" s="52">
        <f>L83+L84+L85</f>
        <v>1171.0096162816676</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5074.3750038872258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ColWidth="11.42578125"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290</v>
      </c>
      <c r="C31" s="81" t="s">
        <v>2161</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981</v>
      </c>
      <c r="B37" s="804" t="str">
        <f>VLOOKUP(A37,EQUIPOS!A7:D154,3,FALSE)</f>
        <v>Planta trituradora</v>
      </c>
      <c r="C37" s="805"/>
      <c r="D37" s="805"/>
      <c r="E37" s="805"/>
      <c r="F37" s="805"/>
      <c r="G37" s="805"/>
      <c r="H37" s="806"/>
      <c r="I37" s="223"/>
      <c r="J37" s="224"/>
      <c r="K37" s="225">
        <f>VLOOKUP(A37,EQUIPOS!A7:D164,4,FALSE)</f>
        <v>519137.14197891677</v>
      </c>
      <c r="L37" s="226"/>
      <c r="M37" s="227">
        <v>30</v>
      </c>
      <c r="N37" s="228">
        <f t="shared" ref="N37:N43" si="0">K37/M37</f>
        <v>17304.571399297227</v>
      </c>
    </row>
    <row r="38" spans="1:14">
      <c r="A38" t="s">
        <v>841</v>
      </c>
      <c r="B38" s="804" t="str">
        <f>VLOOKUP(A38,EQUIPOS!A8:D154,3,FALSE)</f>
        <v>Compactador tipo  POTENCIA: 105 HP, PESO: 6 ton</v>
      </c>
      <c r="C38" s="805"/>
      <c r="D38" s="805"/>
      <c r="E38" s="805"/>
      <c r="F38" s="805"/>
      <c r="G38" s="805"/>
      <c r="H38" s="806"/>
      <c r="I38" s="223"/>
      <c r="J38" s="224"/>
      <c r="K38" s="225">
        <f>VLOOKUP(A38,EQUIPOS!A8:D165,4,FALSE)</f>
        <v>98895.651558464859</v>
      </c>
      <c r="L38" s="226"/>
      <c r="M38" s="227">
        <v>9</v>
      </c>
      <c r="N38" s="228">
        <f t="shared" si="0"/>
        <v>10988.405728718317</v>
      </c>
    </row>
    <row r="39" spans="1:14">
      <c r="A39" t="s">
        <v>837</v>
      </c>
      <c r="B39" s="804" t="str">
        <f>VLOOKUP(A39,EQUIPOS!A9:D154,3,FALSE)</f>
        <v>Compactador neumático de Potencia 70 HP, peso de 13 ton</v>
      </c>
      <c r="C39" s="805"/>
      <c r="D39" s="805"/>
      <c r="E39" s="805"/>
      <c r="F39" s="805"/>
      <c r="G39" s="805"/>
      <c r="H39" s="806"/>
      <c r="I39" s="223"/>
      <c r="J39" s="224"/>
      <c r="K39" s="225">
        <f>VLOOKUP(A39,EQUIPOS!A9:D166,4,FALSE)</f>
        <v>154785.65418391326</v>
      </c>
      <c r="L39" s="226"/>
      <c r="M39" s="227">
        <v>9</v>
      </c>
      <c r="N39" s="228">
        <f t="shared" si="0"/>
        <v>17198.406020434806</v>
      </c>
    </row>
    <row r="40" spans="1:14">
      <c r="A40" t="s">
        <v>977</v>
      </c>
      <c r="B40" s="804" t="str">
        <f>VLOOKUP(A40,EQUIPOS!A10:D154,3,FALSE)</f>
        <v>Planta de asfalto en frio</v>
      </c>
      <c r="C40" s="805"/>
      <c r="D40" s="805"/>
      <c r="E40" s="805"/>
      <c r="F40" s="805"/>
      <c r="G40" s="805"/>
      <c r="H40" s="806"/>
      <c r="I40" s="223"/>
      <c r="J40" s="224"/>
      <c r="K40" s="225">
        <f>VLOOKUP(A40,EQUIPOS!A10:D167,4,FALSE)</f>
        <v>255536.79140198807</v>
      </c>
      <c r="L40" s="226"/>
      <c r="M40" s="227">
        <v>9</v>
      </c>
      <c r="N40" s="228">
        <f t="shared" si="0"/>
        <v>28392.976822443117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9</v>
      </c>
      <c r="N42" s="228">
        <f t="shared" si="0"/>
        <v>53150.126604715901</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9</v>
      </c>
      <c r="N43" s="228">
        <f t="shared" si="0"/>
        <v>8130.9963484466607</v>
      </c>
    </row>
    <row r="44" spans="1:14">
      <c r="B44" s="804"/>
      <c r="C44" s="805"/>
      <c r="D44" s="805"/>
      <c r="E44" s="805"/>
      <c r="F44" s="805"/>
      <c r="G44" s="805"/>
      <c r="H44" s="806"/>
      <c r="I44" s="807"/>
      <c r="J44" s="808"/>
      <c r="K44" s="225"/>
      <c r="L44" s="809"/>
      <c r="M44" s="810"/>
      <c r="N44" s="228"/>
    </row>
    <row r="45" spans="1:14">
      <c r="B45" s="804"/>
      <c r="C45" s="805"/>
      <c r="D45" s="805"/>
      <c r="E45" s="811"/>
      <c r="F45" s="805"/>
      <c r="G45" s="805"/>
      <c r="H45" s="806"/>
      <c r="I45" s="36"/>
      <c r="J45" s="37"/>
      <c r="K45" s="230"/>
      <c r="L45" s="232"/>
      <c r="M45" s="233"/>
      <c r="N45" s="234"/>
    </row>
    <row r="46" spans="1:14">
      <c r="B46" s="812" t="s">
        <v>2105</v>
      </c>
      <c r="C46" s="813"/>
      <c r="D46" s="813"/>
      <c r="E46" s="38"/>
      <c r="F46" s="39"/>
      <c r="G46" s="39"/>
      <c r="H46" s="40"/>
      <c r="I46" s="36"/>
      <c r="J46" s="37"/>
      <c r="K46" s="235"/>
      <c r="L46" s="232"/>
      <c r="M46" s="352">
        <v>0.1</v>
      </c>
      <c r="N46" s="296">
        <f>N77*M46</f>
        <v>1065.8882903278056</v>
      </c>
    </row>
    <row r="47" spans="1:14" ht="15.75" thickBot="1">
      <c r="B47" s="804"/>
      <c r="C47" s="805"/>
      <c r="D47" s="805"/>
      <c r="E47" s="805"/>
      <c r="F47" s="805"/>
      <c r="G47" s="805"/>
      <c r="H47" s="806"/>
      <c r="I47" s="814"/>
      <c r="J47" s="815"/>
      <c r="K47" s="41"/>
      <c r="L47" s="816"/>
      <c r="M47" s="817"/>
      <c r="N47" s="105"/>
    </row>
    <row r="48" spans="1:14" ht="15.75" thickBot="1">
      <c r="B48" s="755" t="s">
        <v>2072</v>
      </c>
      <c r="C48" s="756"/>
      <c r="D48" s="756"/>
      <c r="E48" s="756"/>
      <c r="F48" s="756"/>
      <c r="G48" s="756"/>
      <c r="H48" s="756"/>
      <c r="I48" s="756"/>
      <c r="J48" s="756"/>
      <c r="K48" s="756"/>
      <c r="L48" s="756"/>
      <c r="M48" s="757"/>
      <c r="N48" s="345">
        <f>SUM(N36:N47)</f>
        <v>148618.73220583986</v>
      </c>
    </row>
    <row r="49" spans="1:14">
      <c r="B49" s="236"/>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00" t="s">
        <v>2063</v>
      </c>
      <c r="C52" s="801"/>
      <c r="D52" s="801"/>
      <c r="E52" s="801"/>
      <c r="F52" s="801"/>
      <c r="G52" s="801"/>
      <c r="H52" s="801"/>
      <c r="I52" s="835"/>
      <c r="J52" s="271" t="s">
        <v>2065</v>
      </c>
      <c r="K52" s="85" t="s">
        <v>2066</v>
      </c>
      <c r="L52" s="836" t="s">
        <v>2074</v>
      </c>
      <c r="M52" s="835"/>
      <c r="N52" s="86" t="s">
        <v>2071</v>
      </c>
    </row>
    <row r="53" spans="1:14">
      <c r="A53" t="s">
        <v>1117</v>
      </c>
      <c r="B53" s="43" t="str">
        <f>VLOOKUP(A53,MATERIALES!A5:D373,3,FALSE)</f>
        <v>Agregado Petreo para Triturar (Crudo)</v>
      </c>
      <c r="C53" s="237"/>
      <c r="D53" s="237"/>
      <c r="E53" s="237"/>
      <c r="F53" s="237"/>
      <c r="G53" s="237"/>
      <c r="H53" s="237"/>
      <c r="I53" s="224"/>
      <c r="J53" s="201" t="str">
        <f>VLOOKUP(A53,MATERIALES!A4:D640,2,FALSE)</f>
        <v>m3</v>
      </c>
      <c r="K53" s="238">
        <v>1.4</v>
      </c>
      <c r="L53" s="223"/>
      <c r="M53" s="353">
        <f>VLOOKUP(A53,MATERIALES!A5:D396,4,FALSE)</f>
        <v>19861.467989081211</v>
      </c>
      <c r="N53" s="228">
        <f>K53*M53</f>
        <v>27806.055184713696</v>
      </c>
    </row>
    <row r="54" spans="1:14">
      <c r="A54" s="108" t="s">
        <v>1131</v>
      </c>
      <c r="B54" s="43" t="str">
        <f>VLOOKUP(A54,MATERIALES!A6:D373,3,FALSE)</f>
        <v>Agua</v>
      </c>
      <c r="C54" s="237"/>
      <c r="D54" s="237"/>
      <c r="E54" s="237"/>
      <c r="F54" s="237"/>
      <c r="G54" s="237"/>
      <c r="H54" s="237"/>
      <c r="I54" s="224"/>
      <c r="J54" s="201" t="str">
        <f>VLOOKUP(A54,MATERIALES!A5:D641,2,FALSE)</f>
        <v>lt</v>
      </c>
      <c r="K54" s="238">
        <v>25</v>
      </c>
      <c r="L54" s="223"/>
      <c r="M54" s="353">
        <f>VLOOKUP(A54,MATERIALES!A6:D397,4,FALSE)</f>
        <v>57.532296573537835</v>
      </c>
      <c r="N54" s="228">
        <f>K54*M54</f>
        <v>1438.3074143384458</v>
      </c>
    </row>
    <row r="55" spans="1:14" ht="15.75" thickBot="1">
      <c r="B55" s="43"/>
      <c r="C55" s="237"/>
      <c r="D55" s="237"/>
      <c r="E55" s="237"/>
      <c r="F55" s="237"/>
      <c r="G55" s="237"/>
      <c r="H55" s="237"/>
      <c r="I55" s="224"/>
      <c r="J55" s="201"/>
      <c r="K55" s="238"/>
      <c r="L55" s="223"/>
      <c r="M55" s="239"/>
      <c r="N55" s="240"/>
    </row>
    <row r="56" spans="1:14" ht="15.75" thickBot="1">
      <c r="B56" s="755" t="s">
        <v>2072</v>
      </c>
      <c r="C56" s="756"/>
      <c r="D56" s="756"/>
      <c r="E56" s="756"/>
      <c r="F56" s="756"/>
      <c r="G56" s="756"/>
      <c r="H56" s="756"/>
      <c r="I56" s="756"/>
      <c r="J56" s="756"/>
      <c r="K56" s="756"/>
      <c r="L56" s="756"/>
      <c r="M56" s="757"/>
      <c r="N56" s="345">
        <f>SUM(N53:N55)</f>
        <v>29244.362599052143</v>
      </c>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9" t="s">
        <v>2076</v>
      </c>
      <c r="C60" s="270"/>
      <c r="D60" s="270"/>
      <c r="E60" s="270"/>
      <c r="F60" s="270"/>
      <c r="G60" s="270"/>
      <c r="H60" s="73" t="s">
        <v>2065</v>
      </c>
      <c r="I60" s="74" t="s">
        <v>2077</v>
      </c>
      <c r="J60" s="75" t="s">
        <v>2106</v>
      </c>
      <c r="K60" s="73" t="s">
        <v>2107</v>
      </c>
      <c r="L60" s="841" t="s">
        <v>2080</v>
      </c>
      <c r="M60" s="820"/>
      <c r="N60" s="76" t="s">
        <v>2071</v>
      </c>
    </row>
    <row r="61" spans="1:14">
      <c r="A61" t="s">
        <v>1950</v>
      </c>
      <c r="B61" s="46" t="str">
        <f>VLOOKUP(A61,TRANSPORTE!A5:D117,3,FALSE)</f>
        <v>Transporte de Mezcla en Frio MDF-38</v>
      </c>
      <c r="C61" s="273"/>
      <c r="D61" s="273"/>
      <c r="E61" s="273"/>
      <c r="F61" s="273"/>
      <c r="G61" s="273"/>
      <c r="H61" s="267" t="s">
        <v>2122</v>
      </c>
      <c r="I61" s="235">
        <v>1.25</v>
      </c>
      <c r="J61" s="242">
        <v>1</v>
      </c>
      <c r="K61" s="235">
        <f>I61*J61</f>
        <v>1.25</v>
      </c>
      <c r="L61" s="842">
        <f>VLOOKUP(A61,TRANSPORTE!A5:D117,4,FALSE)</f>
        <v>1260.0181096149788</v>
      </c>
      <c r="M61" s="843"/>
      <c r="N61" s="243">
        <f>K61*L61</f>
        <v>1575.0226370187236</v>
      </c>
    </row>
    <row r="62" spans="1:14">
      <c r="A62" t="s">
        <v>1852</v>
      </c>
      <c r="B62" s="46" t="str">
        <f>VLOOKUP(A62,TRANSPORTE!A6:D117,3,FALSE)</f>
        <v>Transporte de Material Crudo de Rio</v>
      </c>
      <c r="C62" s="47"/>
      <c r="D62" s="47"/>
      <c r="E62" s="47"/>
      <c r="F62" s="47"/>
      <c r="G62" s="47"/>
      <c r="H62" s="267" t="s">
        <v>2122</v>
      </c>
      <c r="I62" s="235">
        <v>1.4</v>
      </c>
      <c r="J62" s="242">
        <v>1</v>
      </c>
      <c r="K62" s="235">
        <f>I62*J62</f>
        <v>1.4</v>
      </c>
      <c r="L62" s="842">
        <f>VLOOKUP(A62,TRANSPORTE!A6:D117,4,FALSE)</f>
        <v>1260.0181096149788</v>
      </c>
      <c r="M62" s="843"/>
      <c r="N62" s="243">
        <f>K62*L62</f>
        <v>1764.0253534609703</v>
      </c>
    </row>
    <row r="63" spans="1:14">
      <c r="B63" s="46"/>
      <c r="C63" s="47"/>
      <c r="D63" s="47"/>
      <c r="E63" s="47"/>
      <c r="F63" s="47"/>
      <c r="G63" s="47"/>
      <c r="H63" s="244"/>
      <c r="I63" s="235"/>
      <c r="J63" s="235"/>
      <c r="K63" s="235"/>
      <c r="L63" s="245"/>
      <c r="M63" s="246"/>
      <c r="N63" s="247"/>
    </row>
    <row r="64" spans="1:14">
      <c r="B64" s="46"/>
      <c r="C64" s="47"/>
      <c r="D64" s="47"/>
      <c r="E64" s="47"/>
      <c r="F64" s="47"/>
      <c r="G64" s="47"/>
      <c r="H64" s="244"/>
      <c r="I64" s="235"/>
      <c r="J64" s="235"/>
      <c r="K64" s="235"/>
      <c r="L64" s="245"/>
      <c r="M64" s="246"/>
      <c r="N64" s="247"/>
    </row>
    <row r="65" spans="1:15">
      <c r="B65" s="46"/>
      <c r="C65" s="47"/>
      <c r="D65" s="47"/>
      <c r="E65" s="47"/>
      <c r="F65" s="47"/>
      <c r="G65" s="47"/>
      <c r="H65" s="244"/>
      <c r="I65" s="235"/>
      <c r="J65" s="235"/>
      <c r="K65" s="235"/>
      <c r="L65" s="245"/>
      <c r="M65" s="246"/>
      <c r="N65" s="247"/>
    </row>
    <row r="66" spans="1:15" ht="15.75" thickBot="1">
      <c r="B66" s="265"/>
      <c r="C66" s="266"/>
      <c r="D66" s="266"/>
      <c r="E66" s="266"/>
      <c r="F66" s="266"/>
      <c r="G66" s="266"/>
      <c r="H66" s="48"/>
      <c r="I66" s="124"/>
      <c r="J66" s="124"/>
      <c r="K66" s="124"/>
      <c r="L66" s="833"/>
      <c r="M66" s="834"/>
      <c r="N66" s="125"/>
    </row>
    <row r="67" spans="1:15" ht="15.75" thickBot="1">
      <c r="B67" s="844" t="s">
        <v>2072</v>
      </c>
      <c r="C67" s="798"/>
      <c r="D67" s="798"/>
      <c r="E67" s="798"/>
      <c r="F67" s="798"/>
      <c r="G67" s="798"/>
      <c r="H67" s="798"/>
      <c r="I67" s="798"/>
      <c r="J67" s="798"/>
      <c r="K67" s="798"/>
      <c r="L67" s="798"/>
      <c r="M67" s="799"/>
      <c r="N67" s="104">
        <f>N61+N62+N63+N64+N65</f>
        <v>3339.0479904796939</v>
      </c>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94" t="s">
        <v>2108</v>
      </c>
      <c r="C71" s="795"/>
      <c r="D71" s="795"/>
      <c r="E71" s="795"/>
      <c r="F71" s="795"/>
      <c r="G71" s="795"/>
      <c r="H71" s="795"/>
      <c r="I71" s="73" t="s">
        <v>2082</v>
      </c>
      <c r="J71" s="75" t="s">
        <v>2109</v>
      </c>
      <c r="K71" s="74" t="s">
        <v>2084</v>
      </c>
      <c r="L71" s="796" t="s">
        <v>2070</v>
      </c>
      <c r="M71" s="797"/>
      <c r="N71" s="98" t="s">
        <v>2071</v>
      </c>
    </row>
    <row r="72" spans="1:15">
      <c r="A72" t="s">
        <v>718</v>
      </c>
      <c r="B72" s="49" t="str">
        <f>VLOOKUP(A72,'MANO DE OBRA'!A8:D68,3,FALSE)</f>
        <v>Obrero (8)</v>
      </c>
      <c r="C72" s="47"/>
      <c r="D72" s="47"/>
      <c r="E72" s="47"/>
      <c r="F72" s="47"/>
      <c r="G72" s="47"/>
      <c r="H72" s="47"/>
      <c r="I72" s="248">
        <f>K72/J72*100</f>
        <v>270661.59999999998</v>
      </c>
      <c r="J72" s="249">
        <v>185</v>
      </c>
      <c r="K72" s="250">
        <f>VLOOKUP(A72,'MANO DE OBRA'!A8:D99,4,FALSE)</f>
        <v>500723.95999999996</v>
      </c>
      <c r="L72" s="50"/>
      <c r="M72" s="251">
        <f>M38*8</f>
        <v>72</v>
      </c>
      <c r="N72" s="346">
        <f>K72/M72</f>
        <v>6954.4994444444437</v>
      </c>
      <c r="O72" s="106"/>
    </row>
    <row r="73" spans="1:15">
      <c r="A73" t="s">
        <v>728</v>
      </c>
      <c r="B73" s="49" t="str">
        <f>VLOOKUP(A73,'MANO DE OBRA'!A8:D69,3,FALSE)</f>
        <v>Oficial</v>
      </c>
      <c r="C73" s="47"/>
      <c r="D73" s="47"/>
      <c r="E73" s="47"/>
      <c r="F73" s="47"/>
      <c r="G73" s="47"/>
      <c r="H73" s="47"/>
      <c r="I73" s="248">
        <f>K73/J73*100</f>
        <v>57668.23979157189</v>
      </c>
      <c r="J73" s="249">
        <v>185</v>
      </c>
      <c r="K73" s="250">
        <f>VLOOKUP(A73,'MANO DE OBRA'!A8:D100,4,FALSE)</f>
        <v>106686.24361440798</v>
      </c>
      <c r="L73" s="50"/>
      <c r="M73" s="255">
        <f>M72</f>
        <v>72</v>
      </c>
      <c r="N73" s="346">
        <f>K73/M73</f>
        <v>1481.7533835334443</v>
      </c>
    </row>
    <row r="74" spans="1:15">
      <c r="A74" t="s">
        <v>756</v>
      </c>
      <c r="B74" s="49" t="str">
        <f>VLOOKUP(A74,'MANO DE OBRA'!A9:D70,3,FALSE)</f>
        <v>Rastrilleros (2)</v>
      </c>
      <c r="C74" s="47"/>
      <c r="D74" s="47"/>
      <c r="E74" s="47"/>
      <c r="F74" s="47"/>
      <c r="G74" s="47"/>
      <c r="H74" s="47"/>
      <c r="I74" s="248">
        <f>K74/J74*100</f>
        <v>86502.359687357821</v>
      </c>
      <c r="J74" s="249">
        <v>185</v>
      </c>
      <c r="K74" s="250">
        <f>VLOOKUP(A74,'MANO DE OBRA'!A9:D101,4,FALSE)</f>
        <v>160029.36542161196</v>
      </c>
      <c r="L74" s="50"/>
      <c r="M74" s="256">
        <f>M73</f>
        <v>72</v>
      </c>
      <c r="N74" s="346">
        <f>K74/M74</f>
        <v>2222.630075300166</v>
      </c>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SUM(N72:N76)</f>
        <v>10658.882903278056</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N48+N56+N67+N77</f>
        <v>191861.02569864973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38372.205139729944</v>
      </c>
      <c r="M84" s="791"/>
      <c r="N84" s="51"/>
    </row>
    <row r="85" spans="1:14">
      <c r="B85" s="89" t="s">
        <v>2090</v>
      </c>
      <c r="C85" s="90"/>
      <c r="D85" s="90"/>
      <c r="E85" s="90"/>
      <c r="F85" s="90"/>
      <c r="G85" s="90"/>
      <c r="H85" s="90"/>
      <c r="I85" s="87"/>
      <c r="J85" s="88"/>
      <c r="K85" s="260">
        <v>0.05</v>
      </c>
      <c r="L85" s="790">
        <f>N79*K85</f>
        <v>9593.0512849324859</v>
      </c>
      <c r="M85" s="791"/>
      <c r="N85" s="51"/>
    </row>
    <row r="86" spans="1:14" ht="15.75" thickBot="1">
      <c r="B86" s="91" t="s">
        <v>2091</v>
      </c>
      <c r="C86" s="92"/>
      <c r="D86" s="92"/>
      <c r="E86" s="92"/>
      <c r="F86" s="92"/>
      <c r="G86" s="92"/>
      <c r="H86" s="92"/>
      <c r="I86" s="93"/>
      <c r="J86" s="94"/>
      <c r="K86" s="261">
        <v>0.05</v>
      </c>
      <c r="L86" s="792">
        <f>N79*K86</f>
        <v>9593.0512849324859</v>
      </c>
      <c r="M86" s="793"/>
      <c r="N86" s="51"/>
    </row>
    <row r="87" spans="1:14" ht="15.75" thickBot="1">
      <c r="B87" s="755" t="s">
        <v>2072</v>
      </c>
      <c r="C87" s="756"/>
      <c r="D87" s="756"/>
      <c r="E87" s="756"/>
      <c r="F87" s="756"/>
      <c r="G87" s="756"/>
      <c r="H87" s="756"/>
      <c r="I87" s="756"/>
      <c r="J87" s="756"/>
      <c r="K87" s="756"/>
      <c r="L87" s="756"/>
      <c r="M87" s="757"/>
      <c r="N87" s="52">
        <f>L84+L85+L86</f>
        <v>57558.307709594919</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249419.33340824465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292</v>
      </c>
      <c r="C31" s="81" t="s">
        <v>2162</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841</v>
      </c>
      <c r="B37" s="804" t="str">
        <f>VLOOKUP(A37,EQUIPOS!A7:D154,3,FALSE)</f>
        <v>Compactador tipo  POTENCIA: 105 HP, PESO: 6 ton</v>
      </c>
      <c r="C37" s="805"/>
      <c r="D37" s="805"/>
      <c r="E37" s="805"/>
      <c r="F37" s="805"/>
      <c r="G37" s="805"/>
      <c r="H37" s="806"/>
      <c r="I37" s="223"/>
      <c r="J37" s="224"/>
      <c r="K37" s="225">
        <f>VLOOKUP(A37,EQUIPOS!A7:D164,4,FALSE)</f>
        <v>98895.651558464859</v>
      </c>
      <c r="L37" s="226"/>
      <c r="M37" s="227">
        <v>9</v>
      </c>
      <c r="N37" s="228">
        <f t="shared" ref="N37:N43" si="0">K37/M37</f>
        <v>10988.405728718317</v>
      </c>
    </row>
    <row r="38" spans="1:14">
      <c r="A38" t="s">
        <v>837</v>
      </c>
      <c r="B38" s="804" t="str">
        <f>VLOOKUP(A38,EQUIPOS!A8:D154,3,FALSE)</f>
        <v>Compactador neumático de Potencia 70 HP, peso de 13 ton</v>
      </c>
      <c r="C38" s="805"/>
      <c r="D38" s="805"/>
      <c r="E38" s="805"/>
      <c r="F38" s="805"/>
      <c r="G38" s="805"/>
      <c r="H38" s="806"/>
      <c r="I38" s="223"/>
      <c r="J38" s="224"/>
      <c r="K38" s="225">
        <f>VLOOKUP(A38,EQUIPOS!A8:D165,4,FALSE)</f>
        <v>154785.65418391326</v>
      </c>
      <c r="L38" s="226"/>
      <c r="M38" s="227">
        <v>9</v>
      </c>
      <c r="N38" s="228">
        <f t="shared" si="0"/>
        <v>17198.406020434806</v>
      </c>
    </row>
    <row r="39" spans="1:14">
      <c r="A39" t="s">
        <v>977</v>
      </c>
      <c r="B39" s="804" t="str">
        <f>VLOOKUP(A39,EQUIPOS!A9:D154,3,FALSE)</f>
        <v>Planta de asfalto en frio</v>
      </c>
      <c r="C39" s="805"/>
      <c r="D39" s="805"/>
      <c r="E39" s="805"/>
      <c r="F39" s="805"/>
      <c r="G39" s="805"/>
      <c r="H39" s="806"/>
      <c r="I39" s="223"/>
      <c r="J39" s="224"/>
      <c r="K39" s="225">
        <f>VLOOKUP(A39,EQUIPOS!A9:D166,4,FALSE)</f>
        <v>255536.79140198807</v>
      </c>
      <c r="L39" s="226"/>
      <c r="M39" s="227">
        <v>9</v>
      </c>
      <c r="N39" s="228">
        <f t="shared" si="0"/>
        <v>28392.976822443117</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9</v>
      </c>
      <c r="N42" s="228">
        <f t="shared" si="0"/>
        <v>53150.126604715901</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9</v>
      </c>
      <c r="N43" s="228">
        <f t="shared" si="0"/>
        <v>8130.9963484466607</v>
      </c>
    </row>
    <row r="44" spans="1:14">
      <c r="B44" s="276"/>
      <c r="C44" s="277"/>
      <c r="D44" s="277"/>
      <c r="E44" s="277"/>
      <c r="F44" s="277"/>
      <c r="G44" s="277"/>
      <c r="H44" s="278"/>
      <c r="I44" s="223"/>
      <c r="J44" s="224"/>
      <c r="K44" s="225"/>
      <c r="L44" s="226"/>
      <c r="M44" s="227"/>
      <c r="N44" s="228"/>
    </row>
    <row r="45" spans="1:14">
      <c r="B45" s="804"/>
      <c r="C45" s="805"/>
      <c r="D45" s="805"/>
      <c r="E45" s="805"/>
      <c r="F45" s="805"/>
      <c r="G45" s="805"/>
      <c r="H45" s="806"/>
      <c r="I45" s="807"/>
      <c r="J45" s="808"/>
      <c r="K45" s="225"/>
      <c r="L45" s="809"/>
      <c r="M45" s="810"/>
      <c r="N45" s="228"/>
    </row>
    <row r="46" spans="1:14">
      <c r="B46" s="804"/>
      <c r="C46" s="805"/>
      <c r="D46" s="805"/>
      <c r="E46" s="811"/>
      <c r="F46" s="805"/>
      <c r="G46" s="805"/>
      <c r="H46" s="806"/>
      <c r="I46" s="36"/>
      <c r="J46" s="37"/>
      <c r="K46" s="230"/>
      <c r="L46" s="232"/>
      <c r="M46" s="233"/>
      <c r="N46" s="234"/>
    </row>
    <row r="47" spans="1:14">
      <c r="B47" s="812" t="s">
        <v>2105</v>
      </c>
      <c r="C47" s="813"/>
      <c r="D47" s="813"/>
      <c r="E47" s="38"/>
      <c r="F47" s="39"/>
      <c r="G47" s="39"/>
      <c r="H47" s="40"/>
      <c r="I47" s="36"/>
      <c r="J47" s="37"/>
      <c r="K47" s="235"/>
      <c r="L47" s="232"/>
      <c r="M47" s="352">
        <v>0.1</v>
      </c>
      <c r="N47" s="296">
        <f>N81*M47</f>
        <v>1065.8882903278056</v>
      </c>
    </row>
    <row r="48" spans="1:14" ht="15.75" thickBot="1">
      <c r="B48" s="804"/>
      <c r="C48" s="805"/>
      <c r="D48" s="805"/>
      <c r="E48" s="805"/>
      <c r="F48" s="805"/>
      <c r="G48" s="805"/>
      <c r="H48" s="806"/>
      <c r="I48" s="814"/>
      <c r="J48" s="815"/>
      <c r="K48" s="41"/>
      <c r="L48" s="816"/>
      <c r="M48" s="817"/>
      <c r="N48" s="105"/>
    </row>
    <row r="49" spans="1:14" ht="15.75" thickBot="1">
      <c r="B49" s="755" t="s">
        <v>2072</v>
      </c>
      <c r="C49" s="756"/>
      <c r="D49" s="756"/>
      <c r="E49" s="756"/>
      <c r="F49" s="756"/>
      <c r="G49" s="756"/>
      <c r="H49" s="756"/>
      <c r="I49" s="756"/>
      <c r="J49" s="756"/>
      <c r="K49" s="756"/>
      <c r="L49" s="756"/>
      <c r="M49" s="757"/>
      <c r="N49" s="345">
        <f>SUM(N36:N48)</f>
        <v>148618.73220583986</v>
      </c>
    </row>
    <row r="50" spans="1:14">
      <c r="B50" s="236"/>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00" t="s">
        <v>2063</v>
      </c>
      <c r="C53" s="801"/>
      <c r="D53" s="801"/>
      <c r="E53" s="801"/>
      <c r="F53" s="801"/>
      <c r="G53" s="801"/>
      <c r="H53" s="801"/>
      <c r="I53" s="835"/>
      <c r="J53" s="271" t="s">
        <v>2065</v>
      </c>
      <c r="K53" s="85" t="s">
        <v>2066</v>
      </c>
      <c r="L53" s="836" t="s">
        <v>2074</v>
      </c>
      <c r="M53" s="835"/>
      <c r="N53" s="86" t="s">
        <v>2071</v>
      </c>
    </row>
    <row r="54" spans="1:14">
      <c r="A54" t="s">
        <v>1117</v>
      </c>
      <c r="B54" s="43" t="str">
        <f>VLOOKUP(A54,MATERIALES!A5:D373,3,FALSE)</f>
        <v>Agregado Petreo para Triturar (Crudo)</v>
      </c>
      <c r="C54" s="237"/>
      <c r="D54" s="237"/>
      <c r="E54" s="237"/>
      <c r="F54" s="237"/>
      <c r="G54" s="237"/>
      <c r="H54" s="237"/>
      <c r="I54" s="224"/>
      <c r="J54" s="201" t="str">
        <f>VLOOKUP(A54,MATERIALES!A4:D640,2,FALSE)</f>
        <v>m3</v>
      </c>
      <c r="K54" s="238">
        <v>1.4</v>
      </c>
      <c r="L54" s="223"/>
      <c r="M54" s="353">
        <f>VLOOKUP(A54,MATERIALES!A5:D396,4,FALSE)</f>
        <v>19861.467989081211</v>
      </c>
      <c r="N54" s="228">
        <f>K54*M54</f>
        <v>27806.055184713696</v>
      </c>
    </row>
    <row r="55" spans="1:14">
      <c r="A55" s="108" t="s">
        <v>1131</v>
      </c>
      <c r="B55" s="43" t="str">
        <f>VLOOKUP(A55,MATERIALES!A6:D373,3,FALSE)</f>
        <v>Agua</v>
      </c>
      <c r="C55" s="237"/>
      <c r="D55" s="237"/>
      <c r="E55" s="237"/>
      <c r="F55" s="237"/>
      <c r="G55" s="237"/>
      <c r="H55" s="237"/>
      <c r="I55" s="224"/>
      <c r="J55" s="201" t="str">
        <f>VLOOKUP(A55,MATERIALES!A5:D641,2,FALSE)</f>
        <v>lt</v>
      </c>
      <c r="K55" s="238">
        <v>25</v>
      </c>
      <c r="L55" s="223"/>
      <c r="M55" s="353">
        <f>VLOOKUP(A55,MATERIALES!A6:D397,4,FALSE)</f>
        <v>57.532296573537835</v>
      </c>
      <c r="N55" s="228">
        <f>K55*M55</f>
        <v>1438.3074143384458</v>
      </c>
    </row>
    <row r="56" spans="1:14">
      <c r="B56" s="43"/>
      <c r="C56" s="237"/>
      <c r="D56" s="237"/>
      <c r="E56" s="237"/>
      <c r="F56" s="237"/>
      <c r="G56" s="237"/>
      <c r="H56" s="237"/>
      <c r="I56" s="224"/>
      <c r="J56" s="201"/>
      <c r="K56" s="238"/>
      <c r="L56" s="223"/>
      <c r="M56" s="239"/>
      <c r="N56" s="240"/>
    </row>
    <row r="57" spans="1:14">
      <c r="B57" s="43"/>
      <c r="C57" s="237"/>
      <c r="D57" s="237"/>
      <c r="E57" s="237"/>
      <c r="F57" s="237"/>
      <c r="G57" s="237"/>
      <c r="H57" s="237"/>
      <c r="I57" s="224"/>
      <c r="J57" s="201"/>
      <c r="K57" s="238"/>
      <c r="L57" s="223"/>
      <c r="M57" s="239"/>
      <c r="N57" s="240"/>
    </row>
    <row r="58" spans="1:14" ht="15.75" thickBot="1">
      <c r="B58" s="837"/>
      <c r="C58" s="838"/>
      <c r="D58" s="838"/>
      <c r="E58" s="838"/>
      <c r="F58" s="838"/>
      <c r="G58" s="838"/>
      <c r="H58" s="838"/>
      <c r="I58" s="808"/>
      <c r="J58" s="42"/>
      <c r="K58" s="44"/>
      <c r="L58" s="839"/>
      <c r="M58" s="840"/>
      <c r="N58" s="45"/>
    </row>
    <row r="59" spans="1:14" ht="15.75" thickBot="1">
      <c r="B59" s="755" t="s">
        <v>2072</v>
      </c>
      <c r="C59" s="756"/>
      <c r="D59" s="756"/>
      <c r="E59" s="756"/>
      <c r="F59" s="756"/>
      <c r="G59" s="756"/>
      <c r="H59" s="756"/>
      <c r="I59" s="756"/>
      <c r="J59" s="756"/>
      <c r="K59" s="756"/>
      <c r="L59" s="756"/>
      <c r="M59" s="757"/>
      <c r="N59" s="345">
        <f>SUM(N54:N58)</f>
        <v>29244.362599052143</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9" t="s">
        <v>2076</v>
      </c>
      <c r="C63" s="270"/>
      <c r="D63" s="270"/>
      <c r="E63" s="270"/>
      <c r="F63" s="270"/>
      <c r="G63" s="270"/>
      <c r="H63" s="73" t="s">
        <v>2065</v>
      </c>
      <c r="I63" s="74" t="s">
        <v>2077</v>
      </c>
      <c r="J63" s="75" t="s">
        <v>2106</v>
      </c>
      <c r="K63" s="73" t="s">
        <v>2107</v>
      </c>
      <c r="L63" s="841" t="s">
        <v>2080</v>
      </c>
      <c r="M63" s="820"/>
      <c r="N63" s="76" t="s">
        <v>2071</v>
      </c>
    </row>
    <row r="64" spans="1:14">
      <c r="A64" t="s">
        <v>1852</v>
      </c>
      <c r="B64" s="46" t="str">
        <f>VLOOKUP(A64,TRANSPORTE!A5:D117,3,FALSE)</f>
        <v>Transporte de Material Crudo de Rio</v>
      </c>
      <c r="C64" s="273"/>
      <c r="D64" s="273"/>
      <c r="E64" s="273"/>
      <c r="F64" s="273"/>
      <c r="G64" s="273"/>
      <c r="H64" s="267" t="s">
        <v>2122</v>
      </c>
      <c r="I64" s="235">
        <v>1.4</v>
      </c>
      <c r="J64" s="242">
        <v>1</v>
      </c>
      <c r="K64" s="235">
        <f>I64*J64</f>
        <v>1.4</v>
      </c>
      <c r="L64" s="842">
        <f>VLOOKUP(A64,TRANSPORTE!A5:D117,4,FALSE)</f>
        <v>1260.0181096149788</v>
      </c>
      <c r="M64" s="843"/>
      <c r="N64" s="243">
        <f>K64*L64</f>
        <v>1764.0253534609703</v>
      </c>
    </row>
    <row r="65" spans="1:15">
      <c r="A65" t="s">
        <v>1924</v>
      </c>
      <c r="B65" s="46" t="str">
        <f>VLOOKUP(A65,TRANSPORTE!A6:D117,3,FALSE)</f>
        <v>Transporte de Mezcla densa En Frio MDF-25</v>
      </c>
      <c r="C65" s="47"/>
      <c r="D65" s="47"/>
      <c r="E65" s="47"/>
      <c r="F65" s="47"/>
      <c r="G65" s="47"/>
      <c r="H65" s="267" t="s">
        <v>2122</v>
      </c>
      <c r="I65" s="235">
        <v>1.25</v>
      </c>
      <c r="J65" s="242">
        <v>1</v>
      </c>
      <c r="K65" s="235">
        <f>I65*J65</f>
        <v>1.25</v>
      </c>
      <c r="L65" s="842">
        <f>VLOOKUP(A65,TRANSPORTE!A6:D117,4,FALSE)</f>
        <v>1260.0181096149788</v>
      </c>
      <c r="M65" s="843"/>
      <c r="N65" s="243">
        <f>K65*L65</f>
        <v>1575.0226370187236</v>
      </c>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c r="B68" s="46"/>
      <c r="C68" s="47"/>
      <c r="D68" s="47"/>
      <c r="E68" s="47"/>
      <c r="F68" s="47"/>
      <c r="G68" s="47"/>
      <c r="H68" s="244"/>
      <c r="I68" s="235"/>
      <c r="J68" s="235"/>
      <c r="K68" s="235"/>
      <c r="L68" s="245"/>
      <c r="M68" s="246"/>
      <c r="N68" s="247"/>
    </row>
    <row r="69" spans="1:15" ht="15.75" thickBot="1">
      <c r="B69" s="265"/>
      <c r="C69" s="266"/>
      <c r="D69" s="266"/>
      <c r="E69" s="266"/>
      <c r="F69" s="266"/>
      <c r="G69" s="266"/>
      <c r="H69" s="48"/>
      <c r="I69" s="124"/>
      <c r="J69" s="124"/>
      <c r="K69" s="124"/>
      <c r="L69" s="833"/>
      <c r="M69" s="834"/>
      <c r="N69" s="125"/>
    </row>
    <row r="70" spans="1:15" ht="15.75" thickBot="1">
      <c r="B70" s="844" t="s">
        <v>2072</v>
      </c>
      <c r="C70" s="798"/>
      <c r="D70" s="798"/>
      <c r="E70" s="798"/>
      <c r="F70" s="798"/>
      <c r="G70" s="798"/>
      <c r="H70" s="798"/>
      <c r="I70" s="798"/>
      <c r="J70" s="798"/>
      <c r="K70" s="798"/>
      <c r="L70" s="798"/>
      <c r="M70" s="799"/>
      <c r="N70" s="104">
        <f>N64+N65+N66+N67+N68</f>
        <v>3339.0479904796939</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94" t="s">
        <v>2108</v>
      </c>
      <c r="C74" s="795"/>
      <c r="D74" s="795"/>
      <c r="E74" s="795"/>
      <c r="F74" s="795"/>
      <c r="G74" s="795"/>
      <c r="H74" s="795"/>
      <c r="I74" s="73" t="s">
        <v>2082</v>
      </c>
      <c r="J74" s="75" t="s">
        <v>2109</v>
      </c>
      <c r="K74" s="74" t="s">
        <v>2084</v>
      </c>
      <c r="L74" s="796" t="s">
        <v>2070</v>
      </c>
      <c r="M74" s="797"/>
      <c r="N74" s="98" t="s">
        <v>2071</v>
      </c>
    </row>
    <row r="75" spans="1:15">
      <c r="A75" t="s">
        <v>718</v>
      </c>
      <c r="B75" s="49" t="str">
        <f>VLOOKUP(A75,'MANO DE OBRA'!A8:D68,3,FALSE)</f>
        <v>Obrero (8)</v>
      </c>
      <c r="C75" s="47"/>
      <c r="D75" s="47"/>
      <c r="E75" s="47"/>
      <c r="F75" s="47"/>
      <c r="G75" s="47"/>
      <c r="H75" s="47"/>
      <c r="I75" s="248">
        <f>K75/J75*100</f>
        <v>270661.59999999998</v>
      </c>
      <c r="J75" s="249">
        <v>185</v>
      </c>
      <c r="K75" s="250">
        <f>VLOOKUP(A75,'MANO DE OBRA'!A8:D99,4,FALSE)</f>
        <v>500723.95999999996</v>
      </c>
      <c r="L75" s="50"/>
      <c r="M75" s="251">
        <v>72</v>
      </c>
      <c r="N75" s="346">
        <f>K75/M75</f>
        <v>6954.4994444444437</v>
      </c>
      <c r="O75" s="106"/>
    </row>
    <row r="76" spans="1:15">
      <c r="A76" t="s">
        <v>728</v>
      </c>
      <c r="B76" s="49" t="str">
        <f>VLOOKUP(A76,'MANO DE OBRA'!A8:D69,3,FALSE)</f>
        <v>Oficial</v>
      </c>
      <c r="C76" s="47"/>
      <c r="D76" s="47"/>
      <c r="E76" s="47"/>
      <c r="F76" s="47"/>
      <c r="G76" s="47"/>
      <c r="H76" s="47"/>
      <c r="I76" s="248">
        <f>K76/J76*100</f>
        <v>57668.23979157189</v>
      </c>
      <c r="J76" s="249">
        <v>185</v>
      </c>
      <c r="K76" s="250">
        <f>VLOOKUP(A76,'MANO DE OBRA'!A8:D100,4,FALSE)</f>
        <v>106686.24361440798</v>
      </c>
      <c r="L76" s="50"/>
      <c r="M76" s="255">
        <v>72</v>
      </c>
      <c r="N76" s="346">
        <f>K76/M76</f>
        <v>1481.7533835334443</v>
      </c>
    </row>
    <row r="77" spans="1:15">
      <c r="A77" t="s">
        <v>756</v>
      </c>
      <c r="B77" s="49" t="str">
        <f>VLOOKUP(A77,'MANO DE OBRA'!A9:D70,3,FALSE)</f>
        <v>Rastrilleros (2)</v>
      </c>
      <c r="C77" s="47"/>
      <c r="D77" s="47"/>
      <c r="E77" s="47"/>
      <c r="F77" s="47"/>
      <c r="G77" s="47"/>
      <c r="H77" s="47"/>
      <c r="I77" s="248">
        <f>K77/J77*100</f>
        <v>86502.359687357821</v>
      </c>
      <c r="J77" s="249">
        <v>185</v>
      </c>
      <c r="K77" s="250">
        <f>VLOOKUP(A77,'MANO DE OBRA'!A9:D101,4,FALSE)</f>
        <v>160029.36542161196</v>
      </c>
      <c r="L77" s="50"/>
      <c r="M77" s="256">
        <v>72</v>
      </c>
      <c r="N77" s="346">
        <f>K77/M77</f>
        <v>2222.630075300166</v>
      </c>
    </row>
    <row r="78" spans="1:15">
      <c r="B78" s="49"/>
      <c r="C78" s="47"/>
      <c r="D78" s="47"/>
      <c r="E78" s="47"/>
      <c r="F78" s="47"/>
      <c r="G78" s="47"/>
      <c r="H78" s="47"/>
      <c r="I78" s="235"/>
      <c r="J78" s="253"/>
      <c r="K78" s="254"/>
      <c r="L78" s="274"/>
      <c r="M78" s="256"/>
      <c r="N78" s="252"/>
    </row>
    <row r="79" spans="1:15">
      <c r="B79" s="49"/>
      <c r="C79" s="47"/>
      <c r="D79" s="47"/>
      <c r="E79" s="47"/>
      <c r="F79" s="47"/>
      <c r="G79" s="47"/>
      <c r="H79" s="47"/>
      <c r="I79" s="235"/>
      <c r="J79" s="253"/>
      <c r="K79" s="254"/>
      <c r="L79" s="274"/>
      <c r="M79" s="256"/>
      <c r="N79" s="252"/>
    </row>
    <row r="80" spans="1:15" ht="15.75" thickBot="1">
      <c r="B80" s="831"/>
      <c r="C80" s="832"/>
      <c r="D80" s="832"/>
      <c r="E80" s="832"/>
      <c r="F80" s="832"/>
      <c r="G80" s="832"/>
      <c r="H80" s="832"/>
      <c r="I80" s="124"/>
      <c r="J80" s="124"/>
      <c r="K80" s="124"/>
      <c r="L80" s="845"/>
      <c r="M80" s="845"/>
      <c r="N80" s="45"/>
    </row>
    <row r="81" spans="1:14" ht="15.75" thickBot="1">
      <c r="B81" s="844" t="s">
        <v>2072</v>
      </c>
      <c r="C81" s="798"/>
      <c r="D81" s="798"/>
      <c r="E81" s="798"/>
      <c r="F81" s="798"/>
      <c r="G81" s="798"/>
      <c r="H81" s="798"/>
      <c r="I81" s="798"/>
      <c r="J81" s="798"/>
      <c r="K81" s="798"/>
      <c r="L81" s="798"/>
      <c r="M81" s="799"/>
      <c r="N81" s="257">
        <f>SUM(N75:N80)</f>
        <v>10658.882903278056</v>
      </c>
    </row>
    <row r="82" spans="1:14" ht="15.75" thickBot="1">
      <c r="B82" s="33"/>
      <c r="C82" s="34"/>
      <c r="D82" s="34"/>
      <c r="E82" s="34"/>
      <c r="F82" s="34"/>
      <c r="G82" s="34"/>
      <c r="H82" s="34"/>
      <c r="I82" s="34"/>
      <c r="J82" s="34"/>
      <c r="K82" s="34"/>
      <c r="L82" s="34"/>
      <c r="M82" s="34"/>
      <c r="N82" s="35"/>
    </row>
    <row r="83" spans="1:14" ht="15.75" thickBot="1">
      <c r="B83" s="755" t="s">
        <v>2085</v>
      </c>
      <c r="C83" s="756"/>
      <c r="D83" s="756"/>
      <c r="E83" s="756"/>
      <c r="F83" s="756"/>
      <c r="G83" s="756"/>
      <c r="H83" s="756"/>
      <c r="I83" s="756"/>
      <c r="J83" s="756"/>
      <c r="K83" s="756"/>
      <c r="L83" s="756"/>
      <c r="M83" s="757"/>
      <c r="N83" s="99">
        <f>N49+N59+N70+N81</f>
        <v>191861.02569864973</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00" t="s">
        <v>2110</v>
      </c>
      <c r="C87" s="801"/>
      <c r="D87" s="801"/>
      <c r="E87" s="801"/>
      <c r="F87" s="801"/>
      <c r="G87" s="801"/>
      <c r="H87" s="801"/>
      <c r="I87" s="270"/>
      <c r="J87" s="290"/>
      <c r="K87" s="258" t="s">
        <v>2087</v>
      </c>
      <c r="L87" s="802" t="s">
        <v>2088</v>
      </c>
      <c r="M87" s="803"/>
      <c r="N87" s="259"/>
    </row>
    <row r="88" spans="1:14">
      <c r="B88" s="788" t="s">
        <v>2111</v>
      </c>
      <c r="C88" s="789"/>
      <c r="D88" s="789"/>
      <c r="E88" s="789"/>
      <c r="F88" s="789"/>
      <c r="G88" s="789"/>
      <c r="H88" s="789"/>
      <c r="I88" s="87"/>
      <c r="J88" s="88"/>
      <c r="K88" s="260">
        <v>0.2</v>
      </c>
      <c r="L88" s="790">
        <f>N83*K88</f>
        <v>38372.205139729944</v>
      </c>
      <c r="M88" s="791"/>
      <c r="N88" s="51"/>
    </row>
    <row r="89" spans="1:14">
      <c r="B89" s="89" t="s">
        <v>2090</v>
      </c>
      <c r="C89" s="90"/>
      <c r="D89" s="90"/>
      <c r="E89" s="90"/>
      <c r="F89" s="90"/>
      <c r="G89" s="90"/>
      <c r="H89" s="90"/>
      <c r="I89" s="87"/>
      <c r="J89" s="88"/>
      <c r="K89" s="260">
        <v>0.05</v>
      </c>
      <c r="L89" s="790">
        <f>N83*K89</f>
        <v>9593.0512849324859</v>
      </c>
      <c r="M89" s="791"/>
      <c r="N89" s="51"/>
    </row>
    <row r="90" spans="1:14" ht="15.75" thickBot="1">
      <c r="B90" s="91" t="s">
        <v>2091</v>
      </c>
      <c r="C90" s="92"/>
      <c r="D90" s="92"/>
      <c r="E90" s="92"/>
      <c r="F90" s="92"/>
      <c r="G90" s="92"/>
      <c r="H90" s="92"/>
      <c r="I90" s="93"/>
      <c r="J90" s="94"/>
      <c r="K90" s="261">
        <v>0.05</v>
      </c>
      <c r="L90" s="792">
        <f>N83*K90</f>
        <v>9593.0512849324859</v>
      </c>
      <c r="M90" s="793"/>
      <c r="N90" s="51"/>
    </row>
    <row r="91" spans="1:14" ht="15.75" thickBot="1">
      <c r="B91" s="755" t="s">
        <v>2072</v>
      </c>
      <c r="C91" s="756"/>
      <c r="D91" s="756"/>
      <c r="E91" s="756"/>
      <c r="F91" s="756"/>
      <c r="G91" s="756"/>
      <c r="H91" s="756"/>
      <c r="I91" s="756"/>
      <c r="J91" s="756"/>
      <c r="K91" s="756"/>
      <c r="L91" s="756"/>
      <c r="M91" s="757"/>
      <c r="N91" s="52">
        <f>L88+L89+L90</f>
        <v>57558.307709594919</v>
      </c>
    </row>
    <row r="92" spans="1:14" ht="15.75" thickBot="1">
      <c r="B92" s="33"/>
      <c r="C92" s="34"/>
      <c r="D92" s="34"/>
      <c r="E92" s="34"/>
      <c r="F92" s="34"/>
      <c r="G92" s="34"/>
      <c r="H92" s="34"/>
      <c r="I92" s="34"/>
      <c r="J92" s="34"/>
      <c r="K92" s="34"/>
      <c r="L92" s="34"/>
      <c r="M92" s="34"/>
      <c r="N92" s="35"/>
    </row>
    <row r="93" spans="1:14" ht="15.75" thickBot="1">
      <c r="A93" t="s">
        <v>2114</v>
      </c>
      <c r="B93" s="755" t="s">
        <v>2113</v>
      </c>
      <c r="C93" s="756"/>
      <c r="D93" s="756"/>
      <c r="E93" s="756"/>
      <c r="F93" s="756"/>
      <c r="G93" s="756"/>
      <c r="H93" s="756"/>
      <c r="I93" s="756"/>
      <c r="J93" s="756"/>
      <c r="K93" s="756"/>
      <c r="L93" s="756"/>
      <c r="M93" s="757"/>
      <c r="N93" s="166">
        <f>N83+N91</f>
        <v>249419.33340824465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4" t="s">
        <v>2097</v>
      </c>
      <c r="C103" s="205"/>
      <c r="D103" s="205"/>
      <c r="E103" s="205"/>
      <c r="F103" s="205"/>
      <c r="G103" s="205"/>
      <c r="H103" s="205"/>
      <c r="I103" s="205"/>
      <c r="J103" s="205"/>
      <c r="K103" s="205"/>
      <c r="L103" s="205"/>
      <c r="M103" s="205"/>
      <c r="N103" s="206"/>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c r="B106" s="207"/>
      <c r="C106" s="208"/>
      <c r="D106" s="208"/>
      <c r="E106" s="208"/>
      <c r="F106" s="208"/>
      <c r="G106" s="208"/>
      <c r="H106" s="208"/>
      <c r="I106" s="208"/>
      <c r="J106" s="208"/>
      <c r="K106" s="208"/>
      <c r="L106" s="208"/>
      <c r="M106" s="208"/>
      <c r="N106" s="209"/>
    </row>
    <row r="107" spans="2:14" ht="15.75" thickBot="1">
      <c r="B107" s="210"/>
      <c r="C107" s="211"/>
      <c r="D107" s="211"/>
      <c r="E107" s="211"/>
      <c r="F107" s="211"/>
      <c r="G107" s="211"/>
      <c r="H107" s="211"/>
      <c r="I107" s="211"/>
      <c r="J107" s="211"/>
      <c r="K107" s="211"/>
      <c r="L107" s="211"/>
      <c r="M107" s="211"/>
      <c r="N107" s="212"/>
    </row>
    <row r="108" spans="2:14">
      <c r="B108" s="213"/>
      <c r="C108" s="214"/>
      <c r="D108" s="214"/>
      <c r="E108" s="214"/>
      <c r="F108" s="214"/>
      <c r="G108" s="214"/>
      <c r="H108" s="214"/>
      <c r="I108" s="214"/>
      <c r="J108" s="214"/>
      <c r="K108" s="214"/>
      <c r="L108" s="214"/>
      <c r="M108" s="214"/>
      <c r="N108" s="215"/>
    </row>
    <row r="109" spans="2:14">
      <c r="B109" s="199" t="s">
        <v>2098</v>
      </c>
      <c r="C109" s="31"/>
      <c r="D109" s="31"/>
      <c r="E109" s="31"/>
      <c r="F109" s="31"/>
      <c r="G109" s="31"/>
      <c r="H109" s="31"/>
      <c r="I109" s="31"/>
      <c r="J109" s="31"/>
      <c r="K109" s="31"/>
      <c r="L109" s="31"/>
      <c r="M109" s="31"/>
      <c r="N109" s="32"/>
    </row>
    <row r="110" spans="2:14" ht="15" customHeight="1">
      <c r="B110" s="758" t="s">
        <v>2099</v>
      </c>
      <c r="C110" s="759"/>
      <c r="D110" s="759"/>
      <c r="E110" s="759"/>
      <c r="F110" s="759"/>
      <c r="G110" s="759"/>
      <c r="H110" s="759"/>
      <c r="I110" s="759"/>
      <c r="J110" s="759"/>
      <c r="K110" s="759"/>
      <c r="L110" s="759"/>
      <c r="M110" s="759"/>
      <c r="N110" s="760"/>
    </row>
    <row r="111" spans="2:14" ht="15" customHeight="1">
      <c r="B111" s="758"/>
      <c r="C111" s="759"/>
      <c r="D111" s="759"/>
      <c r="E111" s="759"/>
      <c r="F111" s="759"/>
      <c r="G111" s="759"/>
      <c r="H111" s="759"/>
      <c r="I111" s="759"/>
      <c r="J111" s="759"/>
      <c r="K111" s="759"/>
      <c r="L111" s="759"/>
      <c r="M111" s="759"/>
      <c r="N111" s="760"/>
    </row>
    <row r="112" spans="2:14" ht="30" customHeight="1">
      <c r="B112" s="761" t="s">
        <v>2100</v>
      </c>
      <c r="C112" s="762"/>
      <c r="D112" s="762"/>
      <c r="E112" s="762"/>
      <c r="F112" s="762"/>
      <c r="G112" s="762"/>
      <c r="H112" s="762"/>
      <c r="I112" s="762"/>
      <c r="J112" s="762"/>
      <c r="K112" s="762"/>
      <c r="L112" s="762"/>
      <c r="M112" s="762"/>
      <c r="N112" s="763"/>
    </row>
    <row r="113" spans="2:14">
      <c r="B113" s="761"/>
      <c r="C113" s="762"/>
      <c r="D113" s="762"/>
      <c r="E113" s="762"/>
      <c r="F113" s="762"/>
      <c r="G113" s="762"/>
      <c r="H113" s="762"/>
      <c r="I113" s="762"/>
      <c r="J113" s="762"/>
      <c r="K113" s="762"/>
      <c r="L113" s="762"/>
      <c r="M113" s="762"/>
      <c r="N113" s="763"/>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287"/>
      <c r="C116" s="288"/>
      <c r="D116" s="288"/>
      <c r="E116" s="288"/>
      <c r="F116" s="288"/>
      <c r="G116" s="288"/>
      <c r="H116" s="288"/>
      <c r="I116" s="288"/>
      <c r="J116" s="288"/>
      <c r="K116" s="288"/>
      <c r="L116" s="288"/>
      <c r="M116" s="288"/>
      <c r="N116" s="289"/>
    </row>
    <row r="117" spans="2:14">
      <c r="B117" s="199"/>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821"/>
      <c r="K123" s="821"/>
      <c r="L123" s="821"/>
      <c r="M123" s="821"/>
      <c r="N123" s="822"/>
    </row>
    <row r="124" spans="2:14" ht="15.75" thickBot="1">
      <c r="B124" s="217" t="s">
        <v>2103</v>
      </c>
      <c r="C124" s="344"/>
      <c r="D124" s="344"/>
      <c r="E124" s="57"/>
      <c r="F124" s="57"/>
      <c r="G124" s="57"/>
      <c r="H124" s="57"/>
      <c r="I124" s="57"/>
      <c r="J124" s="823"/>
      <c r="K124" s="823"/>
      <c r="L124" s="823"/>
      <c r="M124" s="823"/>
      <c r="N124" s="82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294</v>
      </c>
      <c r="C31" s="81" t="s">
        <v>2163</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841</v>
      </c>
      <c r="B37" s="804" t="str">
        <f>VLOOKUP(A37,EQUIPOS!A7:D154,3,FALSE)</f>
        <v>Compactador tipo  POTENCIA: 105 HP, PESO: 6 ton</v>
      </c>
      <c r="C37" s="805"/>
      <c r="D37" s="805"/>
      <c r="E37" s="805"/>
      <c r="F37" s="805"/>
      <c r="G37" s="805"/>
      <c r="H37" s="806"/>
      <c r="I37" s="223"/>
      <c r="J37" s="224"/>
      <c r="K37" s="225">
        <f>VLOOKUP(A37,EQUIPOS!A7:D164,4,FALSE)</f>
        <v>98895.651558464859</v>
      </c>
      <c r="L37" s="226"/>
      <c r="M37" s="227">
        <v>9</v>
      </c>
      <c r="N37" s="228">
        <f t="shared" ref="N37:N43" si="0">K37/M37</f>
        <v>10988.405728718317</v>
      </c>
    </row>
    <row r="38" spans="1:14">
      <c r="A38" t="s">
        <v>837</v>
      </c>
      <c r="B38" s="804" t="str">
        <f>VLOOKUP(A38,EQUIPOS!A8:D154,3,FALSE)</f>
        <v>Compactador neumático de Potencia 70 HP, peso de 13 ton</v>
      </c>
      <c r="C38" s="805"/>
      <c r="D38" s="805"/>
      <c r="E38" s="805"/>
      <c r="F38" s="805"/>
      <c r="G38" s="805"/>
      <c r="H38" s="806"/>
      <c r="I38" s="223"/>
      <c r="J38" s="224"/>
      <c r="K38" s="225">
        <f>VLOOKUP(A38,EQUIPOS!A8:D165,4,FALSE)</f>
        <v>154785.65418391326</v>
      </c>
      <c r="L38" s="226"/>
      <c r="M38" s="227">
        <v>9</v>
      </c>
      <c r="N38" s="228">
        <f t="shared" si="0"/>
        <v>17198.406020434806</v>
      </c>
    </row>
    <row r="39" spans="1:14">
      <c r="A39" t="s">
        <v>977</v>
      </c>
      <c r="B39" s="804" t="str">
        <f>VLOOKUP(A39,EQUIPOS!A9:D154,3,FALSE)</f>
        <v>Planta de asfalto en frio</v>
      </c>
      <c r="C39" s="805"/>
      <c r="D39" s="805"/>
      <c r="E39" s="805"/>
      <c r="F39" s="805"/>
      <c r="G39" s="805"/>
      <c r="H39" s="806"/>
      <c r="I39" s="223"/>
      <c r="J39" s="224"/>
      <c r="K39" s="225">
        <f>VLOOKUP(A39,EQUIPOS!A9:D166,4,FALSE)</f>
        <v>255536.79140198807</v>
      </c>
      <c r="L39" s="226"/>
      <c r="M39" s="227">
        <v>9</v>
      </c>
      <c r="N39" s="228">
        <f t="shared" si="0"/>
        <v>28392.976822443117</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9</v>
      </c>
      <c r="N42" s="228">
        <f t="shared" si="0"/>
        <v>53150.126604715901</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9</v>
      </c>
      <c r="N43" s="228">
        <f t="shared" si="0"/>
        <v>8130.9963484466607</v>
      </c>
    </row>
    <row r="44" spans="1:14">
      <c r="B44" s="276"/>
      <c r="C44" s="277"/>
      <c r="D44" s="277"/>
      <c r="E44" s="277"/>
      <c r="F44" s="277"/>
      <c r="G44" s="277"/>
      <c r="H44" s="278"/>
      <c r="I44" s="223"/>
      <c r="J44" s="224"/>
      <c r="K44" s="225"/>
      <c r="L44" s="226"/>
      <c r="M44" s="227"/>
      <c r="N44" s="228"/>
    </row>
    <row r="45" spans="1:14">
      <c r="B45" s="804"/>
      <c r="C45" s="805"/>
      <c r="D45" s="805"/>
      <c r="E45" s="805"/>
      <c r="F45" s="805"/>
      <c r="G45" s="805"/>
      <c r="H45" s="806"/>
      <c r="I45" s="807"/>
      <c r="J45" s="808"/>
      <c r="K45" s="225"/>
      <c r="L45" s="809"/>
      <c r="M45" s="810"/>
      <c r="N45" s="228"/>
    </row>
    <row r="46" spans="1:14">
      <c r="B46" s="804"/>
      <c r="C46" s="805"/>
      <c r="D46" s="805"/>
      <c r="E46" s="811"/>
      <c r="F46" s="805"/>
      <c r="G46" s="805"/>
      <c r="H46" s="806"/>
      <c r="I46" s="36"/>
      <c r="J46" s="37"/>
      <c r="K46" s="230"/>
      <c r="L46" s="232"/>
      <c r="M46" s="233"/>
      <c r="N46" s="234"/>
    </row>
    <row r="47" spans="1:14">
      <c r="B47" s="812" t="s">
        <v>2105</v>
      </c>
      <c r="C47" s="813"/>
      <c r="D47" s="813"/>
      <c r="E47" s="38"/>
      <c r="F47" s="39"/>
      <c r="G47" s="39"/>
      <c r="H47" s="40"/>
      <c r="I47" s="36"/>
      <c r="J47" s="37"/>
      <c r="K47" s="235"/>
      <c r="L47" s="232"/>
      <c r="M47" s="352">
        <v>0.1</v>
      </c>
      <c r="N47" s="296">
        <f>N81*M47</f>
        <v>1065.8882903278056</v>
      </c>
    </row>
    <row r="48" spans="1:14" ht="15.75" thickBot="1">
      <c r="B48" s="804"/>
      <c r="C48" s="805"/>
      <c r="D48" s="805"/>
      <c r="E48" s="805"/>
      <c r="F48" s="805"/>
      <c r="G48" s="805"/>
      <c r="H48" s="806"/>
      <c r="I48" s="814"/>
      <c r="J48" s="815"/>
      <c r="K48" s="41"/>
      <c r="L48" s="816"/>
      <c r="M48" s="817"/>
      <c r="N48" s="105"/>
    </row>
    <row r="49" spans="1:14" ht="15.75" thickBot="1">
      <c r="B49" s="755" t="s">
        <v>2072</v>
      </c>
      <c r="C49" s="756"/>
      <c r="D49" s="756"/>
      <c r="E49" s="756"/>
      <c r="F49" s="756"/>
      <c r="G49" s="756"/>
      <c r="H49" s="756"/>
      <c r="I49" s="756"/>
      <c r="J49" s="756"/>
      <c r="K49" s="756"/>
      <c r="L49" s="756"/>
      <c r="M49" s="757"/>
      <c r="N49" s="345">
        <f>SUM(N36:N48)</f>
        <v>148618.73220583986</v>
      </c>
    </row>
    <row r="50" spans="1:14">
      <c r="B50" s="236"/>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00" t="s">
        <v>2063</v>
      </c>
      <c r="C53" s="801"/>
      <c r="D53" s="801"/>
      <c r="E53" s="801"/>
      <c r="F53" s="801"/>
      <c r="G53" s="801"/>
      <c r="H53" s="801"/>
      <c r="I53" s="835"/>
      <c r="J53" s="271" t="s">
        <v>2065</v>
      </c>
      <c r="K53" s="85" t="s">
        <v>2066</v>
      </c>
      <c r="L53" s="836" t="s">
        <v>2074</v>
      </c>
      <c r="M53" s="835"/>
      <c r="N53" s="86" t="s">
        <v>2071</v>
      </c>
    </row>
    <row r="54" spans="1:14">
      <c r="A54" t="s">
        <v>1117</v>
      </c>
      <c r="B54" s="43" t="str">
        <f>VLOOKUP(A54,MATERIALES!A5:D373,3,FALSE)</f>
        <v>Agregado Petreo para Triturar (Crudo)</v>
      </c>
      <c r="C54" s="237"/>
      <c r="D54" s="237"/>
      <c r="E54" s="237"/>
      <c r="F54" s="237"/>
      <c r="G54" s="237"/>
      <c r="H54" s="237"/>
      <c r="I54" s="224"/>
      <c r="J54" s="201" t="str">
        <f>VLOOKUP(A54,MATERIALES!A8:D646,2,FALSE)</f>
        <v>m3</v>
      </c>
      <c r="K54" s="238">
        <v>1.4</v>
      </c>
      <c r="L54" s="223"/>
      <c r="M54" s="353">
        <f>VLOOKUP(A54,MATERIALES!A5:D396,4,FALSE)</f>
        <v>19861.467989081211</v>
      </c>
      <c r="N54" s="228">
        <f>K54*M54</f>
        <v>27806.055184713696</v>
      </c>
    </row>
    <row r="55" spans="1:14">
      <c r="A55" s="108" t="s">
        <v>1131</v>
      </c>
      <c r="B55" s="43" t="str">
        <f>VLOOKUP(A55,MATERIALES!A6:D373,3,FALSE)</f>
        <v>Agua</v>
      </c>
      <c r="C55" s="237"/>
      <c r="D55" s="237"/>
      <c r="E55" s="237"/>
      <c r="F55" s="237"/>
      <c r="G55" s="237"/>
      <c r="H55" s="237"/>
      <c r="I55" s="224"/>
      <c r="J55" s="201" t="str">
        <f>VLOOKUP(A55,MATERIALES!A9:D647,2,FALSE)</f>
        <v>lt</v>
      </c>
      <c r="K55" s="238">
        <v>25</v>
      </c>
      <c r="L55" s="223"/>
      <c r="M55" s="353">
        <f>VLOOKUP(A55,MATERIALES!A6:D397,4,FALSE)</f>
        <v>57.532296573537835</v>
      </c>
      <c r="N55" s="228">
        <f>K55*M55</f>
        <v>1438.3074143384458</v>
      </c>
    </row>
    <row r="56" spans="1:14">
      <c r="B56" s="43"/>
      <c r="C56" s="237"/>
      <c r="D56" s="237"/>
      <c r="E56" s="237"/>
      <c r="F56" s="237"/>
      <c r="G56" s="237"/>
      <c r="H56" s="237"/>
      <c r="I56" s="224"/>
      <c r="J56" s="201"/>
      <c r="K56" s="238"/>
      <c r="L56" s="223"/>
      <c r="M56" s="239"/>
      <c r="N56" s="240"/>
    </row>
    <row r="57" spans="1:14">
      <c r="B57" s="43"/>
      <c r="C57" s="237"/>
      <c r="D57" s="237"/>
      <c r="E57" s="237"/>
      <c r="F57" s="237"/>
      <c r="G57" s="237"/>
      <c r="H57" s="237"/>
      <c r="I57" s="224"/>
      <c r="J57" s="201"/>
      <c r="K57" s="238"/>
      <c r="L57" s="223"/>
      <c r="M57" s="239"/>
      <c r="N57" s="240"/>
    </row>
    <row r="58" spans="1:14" ht="15.75" thickBot="1">
      <c r="B58" s="837"/>
      <c r="C58" s="838"/>
      <c r="D58" s="838"/>
      <c r="E58" s="838"/>
      <c r="F58" s="838"/>
      <c r="G58" s="838"/>
      <c r="H58" s="838"/>
      <c r="I58" s="808"/>
      <c r="J58" s="42"/>
      <c r="K58" s="44"/>
      <c r="L58" s="839"/>
      <c r="M58" s="840"/>
      <c r="N58" s="45"/>
    </row>
    <row r="59" spans="1:14" ht="15.75" thickBot="1">
      <c r="B59" s="755" t="s">
        <v>2072</v>
      </c>
      <c r="C59" s="756"/>
      <c r="D59" s="756"/>
      <c r="E59" s="756"/>
      <c r="F59" s="756"/>
      <c r="G59" s="756"/>
      <c r="H59" s="756"/>
      <c r="I59" s="756"/>
      <c r="J59" s="756"/>
      <c r="K59" s="756"/>
      <c r="L59" s="756"/>
      <c r="M59" s="757"/>
      <c r="N59" s="362">
        <f>SUM(N54:N58)</f>
        <v>29244.362599052143</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9" t="s">
        <v>2076</v>
      </c>
      <c r="C63" s="270"/>
      <c r="D63" s="270"/>
      <c r="E63" s="270"/>
      <c r="F63" s="270"/>
      <c r="G63" s="270"/>
      <c r="H63" s="73" t="s">
        <v>2065</v>
      </c>
      <c r="I63" s="74" t="s">
        <v>2077</v>
      </c>
      <c r="J63" s="75" t="s">
        <v>2106</v>
      </c>
      <c r="K63" s="73" t="s">
        <v>2107</v>
      </c>
      <c r="L63" s="841" t="s">
        <v>2080</v>
      </c>
      <c r="M63" s="820"/>
      <c r="N63" s="76" t="s">
        <v>2071</v>
      </c>
    </row>
    <row r="64" spans="1:14">
      <c r="A64" t="s">
        <v>1852</v>
      </c>
      <c r="B64" s="46" t="str">
        <f>VLOOKUP(A64,TRANSPORTE!A5:D117,3,FALSE)</f>
        <v>Transporte de Material Crudo de Rio</v>
      </c>
      <c r="C64" s="273"/>
      <c r="D64" s="273"/>
      <c r="E64" s="273"/>
      <c r="F64" s="273"/>
      <c r="G64" s="273"/>
      <c r="H64" s="267" t="s">
        <v>2122</v>
      </c>
      <c r="I64" s="235">
        <v>1.4</v>
      </c>
      <c r="J64" s="242">
        <v>1</v>
      </c>
      <c r="K64" s="235">
        <v>1.4</v>
      </c>
      <c r="L64" s="842">
        <f>VLOOKUP(A64,TRANSPORTE!A5:D117,4,FALSE)</f>
        <v>1260.0181096149788</v>
      </c>
      <c r="M64" s="843"/>
      <c r="N64" s="243">
        <f>K64*L64</f>
        <v>1764.0253534609703</v>
      </c>
    </row>
    <row r="65" spans="1:15">
      <c r="A65" t="s">
        <v>1948</v>
      </c>
      <c r="B65" s="46" t="str">
        <f>VLOOKUP(A65,TRANSPORTE!A6:D117,3,FALSE)</f>
        <v>Transporte de Mezcla en Frio DMF-19</v>
      </c>
      <c r="C65" s="47"/>
      <c r="D65" s="47"/>
      <c r="E65" s="47"/>
      <c r="F65" s="47"/>
      <c r="G65" s="47"/>
      <c r="H65" s="267" t="s">
        <v>2122</v>
      </c>
      <c r="I65" s="235">
        <v>1.25</v>
      </c>
      <c r="J65" s="242">
        <v>1</v>
      </c>
      <c r="K65" s="235">
        <v>1.25</v>
      </c>
      <c r="L65" s="842">
        <f>VLOOKUP(A65,TRANSPORTE!A6:D117,4,FALSE)</f>
        <v>1260.0181096149788</v>
      </c>
      <c r="M65" s="843"/>
      <c r="N65" s="243">
        <f>K65*L65</f>
        <v>1575.0226370187236</v>
      </c>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c r="B68" s="46"/>
      <c r="C68" s="47"/>
      <c r="D68" s="47"/>
      <c r="E68" s="47"/>
      <c r="F68" s="47"/>
      <c r="G68" s="47"/>
      <c r="H68" s="244"/>
      <c r="I68" s="235"/>
      <c r="J68" s="235"/>
      <c r="K68" s="235"/>
      <c r="L68" s="245"/>
      <c r="M68" s="246"/>
      <c r="N68" s="247"/>
    </row>
    <row r="69" spans="1:15" ht="15.75" thickBot="1">
      <c r="B69" s="265"/>
      <c r="C69" s="266"/>
      <c r="D69" s="266"/>
      <c r="E69" s="266"/>
      <c r="F69" s="266"/>
      <c r="G69" s="266"/>
      <c r="H69" s="48"/>
      <c r="I69" s="124"/>
      <c r="J69" s="124"/>
      <c r="K69" s="124"/>
      <c r="L69" s="833"/>
      <c r="M69" s="834"/>
      <c r="N69" s="125"/>
    </row>
    <row r="70" spans="1:15" ht="15.75" thickBot="1">
      <c r="B70" s="844" t="s">
        <v>2072</v>
      </c>
      <c r="C70" s="798"/>
      <c r="D70" s="798"/>
      <c r="E70" s="798"/>
      <c r="F70" s="798"/>
      <c r="G70" s="798"/>
      <c r="H70" s="798"/>
      <c r="I70" s="798"/>
      <c r="J70" s="798"/>
      <c r="K70" s="798"/>
      <c r="L70" s="798"/>
      <c r="M70" s="799"/>
      <c r="N70" s="104">
        <f>N64+N65+N66+N67+N68</f>
        <v>3339.0479904796939</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94" t="s">
        <v>2108</v>
      </c>
      <c r="C74" s="795"/>
      <c r="D74" s="795"/>
      <c r="E74" s="795"/>
      <c r="F74" s="795"/>
      <c r="G74" s="795"/>
      <c r="H74" s="795"/>
      <c r="I74" s="73" t="s">
        <v>2082</v>
      </c>
      <c r="J74" s="75" t="s">
        <v>2109</v>
      </c>
      <c r="K74" s="74" t="s">
        <v>2084</v>
      </c>
      <c r="L74" s="796" t="s">
        <v>2070</v>
      </c>
      <c r="M74" s="797"/>
      <c r="N74" s="98" t="s">
        <v>2071</v>
      </c>
    </row>
    <row r="75" spans="1:15">
      <c r="A75" t="s">
        <v>718</v>
      </c>
      <c r="B75" s="49" t="str">
        <f>VLOOKUP(A75,'MANO DE OBRA'!A8:D68,3,FALSE)</f>
        <v>Obrero (8)</v>
      </c>
      <c r="C75" s="47"/>
      <c r="D75" s="47"/>
      <c r="E75" s="47"/>
      <c r="F75" s="47"/>
      <c r="G75" s="47"/>
      <c r="H75" s="47"/>
      <c r="I75" s="248">
        <f>K75/J75*100</f>
        <v>270661.59999999998</v>
      </c>
      <c r="J75" s="249">
        <v>185</v>
      </c>
      <c r="K75" s="250">
        <f>VLOOKUP(A75,'MANO DE OBRA'!A8:D99,4,FALSE)</f>
        <v>500723.95999999996</v>
      </c>
      <c r="L75" s="50"/>
      <c r="M75" s="251">
        <v>72</v>
      </c>
      <c r="N75" s="346">
        <f>K75/M75</f>
        <v>6954.4994444444437</v>
      </c>
      <c r="O75" s="106"/>
    </row>
    <row r="76" spans="1:15">
      <c r="A76" t="s">
        <v>728</v>
      </c>
      <c r="B76" s="49" t="str">
        <f>VLOOKUP(A76,'MANO DE OBRA'!A8:D69,3,FALSE)</f>
        <v>Oficial</v>
      </c>
      <c r="C76" s="47"/>
      <c r="D76" s="47"/>
      <c r="E76" s="47"/>
      <c r="F76" s="47"/>
      <c r="G76" s="47"/>
      <c r="H76" s="47"/>
      <c r="I76" s="248">
        <f>K76/J76*100</f>
        <v>57668.23979157189</v>
      </c>
      <c r="J76" s="249">
        <v>185</v>
      </c>
      <c r="K76" s="250">
        <f>VLOOKUP(A76,'MANO DE OBRA'!A8:D100,4,FALSE)</f>
        <v>106686.24361440798</v>
      </c>
      <c r="L76" s="50"/>
      <c r="M76" s="255">
        <v>72</v>
      </c>
      <c r="N76" s="346">
        <f>K76/M76</f>
        <v>1481.7533835334443</v>
      </c>
    </row>
    <row r="77" spans="1:15">
      <c r="A77" t="s">
        <v>756</v>
      </c>
      <c r="B77" s="49" t="str">
        <f>VLOOKUP(A77,'MANO DE OBRA'!A9:D70,3,FALSE)</f>
        <v>Rastrilleros (2)</v>
      </c>
      <c r="C77" s="47"/>
      <c r="D77" s="47"/>
      <c r="E77" s="47"/>
      <c r="F77" s="47"/>
      <c r="G77" s="47"/>
      <c r="H77" s="47"/>
      <c r="I77" s="248">
        <f>K77/J77*100</f>
        <v>86502.359687357821</v>
      </c>
      <c r="J77" s="249">
        <v>185</v>
      </c>
      <c r="K77" s="250">
        <f>VLOOKUP(A77,'MANO DE OBRA'!A9:D101,4,FALSE)</f>
        <v>160029.36542161196</v>
      </c>
      <c r="L77" s="50"/>
      <c r="M77" s="255">
        <v>72</v>
      </c>
      <c r="N77" s="346">
        <f>K77/M77</f>
        <v>2222.630075300166</v>
      </c>
    </row>
    <row r="78" spans="1:15">
      <c r="B78" s="49"/>
      <c r="C78" s="47"/>
      <c r="D78" s="47"/>
      <c r="E78" s="47"/>
      <c r="F78" s="47"/>
      <c r="G78" s="47"/>
      <c r="H78" s="47"/>
      <c r="I78" s="235"/>
      <c r="J78" s="253"/>
      <c r="K78" s="254"/>
      <c r="L78" s="274"/>
      <c r="M78" s="256"/>
      <c r="N78" s="252"/>
    </row>
    <row r="79" spans="1:15">
      <c r="B79" s="49"/>
      <c r="C79" s="47"/>
      <c r="D79" s="47"/>
      <c r="E79" s="47"/>
      <c r="F79" s="47"/>
      <c r="G79" s="47"/>
      <c r="H79" s="47"/>
      <c r="I79" s="235"/>
      <c r="J79" s="253"/>
      <c r="K79" s="254"/>
      <c r="L79" s="274"/>
      <c r="M79" s="256"/>
      <c r="N79" s="252"/>
    </row>
    <row r="80" spans="1:15" ht="15.75" thickBot="1">
      <c r="B80" s="831"/>
      <c r="C80" s="832"/>
      <c r="D80" s="832"/>
      <c r="E80" s="832"/>
      <c r="F80" s="832"/>
      <c r="G80" s="832"/>
      <c r="H80" s="832"/>
      <c r="I80" s="124"/>
      <c r="J80" s="124"/>
      <c r="K80" s="124"/>
      <c r="L80" s="845"/>
      <c r="M80" s="845"/>
      <c r="N80" s="45"/>
    </row>
    <row r="81" spans="1:14" ht="15.75" thickBot="1">
      <c r="B81" s="844" t="s">
        <v>2072</v>
      </c>
      <c r="C81" s="798"/>
      <c r="D81" s="798"/>
      <c r="E81" s="798"/>
      <c r="F81" s="798"/>
      <c r="G81" s="798"/>
      <c r="H81" s="798"/>
      <c r="I81" s="798"/>
      <c r="J81" s="798"/>
      <c r="K81" s="798"/>
      <c r="L81" s="798"/>
      <c r="M81" s="799"/>
      <c r="N81" s="257">
        <f>SUM(N75:N80)</f>
        <v>10658.882903278056</v>
      </c>
    </row>
    <row r="82" spans="1:14" ht="15.75" thickBot="1">
      <c r="B82" s="33"/>
      <c r="C82" s="34"/>
      <c r="D82" s="34"/>
      <c r="E82" s="34"/>
      <c r="F82" s="34"/>
      <c r="G82" s="34"/>
      <c r="H82" s="34"/>
      <c r="I82" s="34"/>
      <c r="J82" s="34"/>
      <c r="K82" s="34"/>
      <c r="L82" s="34"/>
      <c r="M82" s="34"/>
      <c r="N82" s="35"/>
    </row>
    <row r="83" spans="1:14" ht="15.75" thickBot="1">
      <c r="B83" s="755" t="s">
        <v>2085</v>
      </c>
      <c r="C83" s="756"/>
      <c r="D83" s="756"/>
      <c r="E83" s="756"/>
      <c r="F83" s="756"/>
      <c r="G83" s="756"/>
      <c r="H83" s="756"/>
      <c r="I83" s="756"/>
      <c r="J83" s="756"/>
      <c r="K83" s="756"/>
      <c r="L83" s="756"/>
      <c r="M83" s="757"/>
      <c r="N83" s="99">
        <f>N49+N59+N70+N81</f>
        <v>191861.02569864973</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00" t="s">
        <v>2110</v>
      </c>
      <c r="C87" s="801"/>
      <c r="D87" s="801"/>
      <c r="E87" s="801"/>
      <c r="F87" s="801"/>
      <c r="G87" s="801"/>
      <c r="H87" s="801"/>
      <c r="I87" s="270"/>
      <c r="J87" s="290"/>
      <c r="K87" s="258" t="s">
        <v>2087</v>
      </c>
      <c r="L87" s="802" t="s">
        <v>2088</v>
      </c>
      <c r="M87" s="803"/>
      <c r="N87" s="259"/>
    </row>
    <row r="88" spans="1:14">
      <c r="B88" s="788" t="s">
        <v>2111</v>
      </c>
      <c r="C88" s="789"/>
      <c r="D88" s="789"/>
      <c r="E88" s="789"/>
      <c r="F88" s="789"/>
      <c r="G88" s="789"/>
      <c r="H88" s="789"/>
      <c r="I88" s="87"/>
      <c r="J88" s="88"/>
      <c r="K88" s="260">
        <v>0.2</v>
      </c>
      <c r="L88" s="790">
        <f>N83*K88</f>
        <v>38372.205139729944</v>
      </c>
      <c r="M88" s="791"/>
      <c r="N88" s="51"/>
    </row>
    <row r="89" spans="1:14">
      <c r="B89" s="89" t="s">
        <v>2090</v>
      </c>
      <c r="C89" s="90"/>
      <c r="D89" s="90"/>
      <c r="E89" s="90"/>
      <c r="F89" s="90"/>
      <c r="G89" s="90"/>
      <c r="H89" s="90"/>
      <c r="I89" s="87"/>
      <c r="J89" s="88"/>
      <c r="K89" s="260">
        <v>0.05</v>
      </c>
      <c r="L89" s="790">
        <f>N83*K89</f>
        <v>9593.0512849324859</v>
      </c>
      <c r="M89" s="791"/>
      <c r="N89" s="51"/>
    </row>
    <row r="90" spans="1:14" ht="15.75" thickBot="1">
      <c r="B90" s="91" t="s">
        <v>2091</v>
      </c>
      <c r="C90" s="92"/>
      <c r="D90" s="92"/>
      <c r="E90" s="92"/>
      <c r="F90" s="92"/>
      <c r="G90" s="92"/>
      <c r="H90" s="92"/>
      <c r="I90" s="93"/>
      <c r="J90" s="94"/>
      <c r="K90" s="261">
        <v>0.05</v>
      </c>
      <c r="L90" s="792">
        <f>N83*K90</f>
        <v>9593.0512849324859</v>
      </c>
      <c r="M90" s="793"/>
      <c r="N90" s="51"/>
    </row>
    <row r="91" spans="1:14" ht="15.75" thickBot="1">
      <c r="B91" s="755" t="s">
        <v>2072</v>
      </c>
      <c r="C91" s="756"/>
      <c r="D91" s="756"/>
      <c r="E91" s="756"/>
      <c r="F91" s="756"/>
      <c r="G91" s="756"/>
      <c r="H91" s="756"/>
      <c r="I91" s="756"/>
      <c r="J91" s="756"/>
      <c r="K91" s="756"/>
      <c r="L91" s="756"/>
      <c r="M91" s="757"/>
      <c r="N91" s="52">
        <f>L88+L89+L90</f>
        <v>57558.307709594919</v>
      </c>
    </row>
    <row r="92" spans="1:14" ht="15.75" thickBot="1">
      <c r="B92" s="33"/>
      <c r="C92" s="34"/>
      <c r="D92" s="34"/>
      <c r="E92" s="34"/>
      <c r="F92" s="34"/>
      <c r="G92" s="34"/>
      <c r="H92" s="34"/>
      <c r="I92" s="34"/>
      <c r="J92" s="34"/>
      <c r="K92" s="34"/>
      <c r="L92" s="34"/>
      <c r="M92" s="34"/>
      <c r="N92" s="35"/>
    </row>
    <row r="93" spans="1:14" ht="15.75" thickBot="1">
      <c r="A93" t="s">
        <v>2114</v>
      </c>
      <c r="B93" s="755" t="s">
        <v>2113</v>
      </c>
      <c r="C93" s="756"/>
      <c r="D93" s="756"/>
      <c r="E93" s="756"/>
      <c r="F93" s="756"/>
      <c r="G93" s="756"/>
      <c r="H93" s="756"/>
      <c r="I93" s="756"/>
      <c r="J93" s="756"/>
      <c r="K93" s="756"/>
      <c r="L93" s="756"/>
      <c r="M93" s="757"/>
      <c r="N93" s="52">
        <f>N83+N91</f>
        <v>249419.33340824465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4" t="s">
        <v>2097</v>
      </c>
      <c r="C103" s="205"/>
      <c r="D103" s="205"/>
      <c r="E103" s="205"/>
      <c r="F103" s="205"/>
      <c r="G103" s="205"/>
      <c r="H103" s="205"/>
      <c r="I103" s="205"/>
      <c r="J103" s="205"/>
      <c r="K103" s="205"/>
      <c r="L103" s="205"/>
      <c r="M103" s="205"/>
      <c r="N103" s="206"/>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c r="B106" s="207"/>
      <c r="C106" s="208"/>
      <c r="D106" s="208"/>
      <c r="E106" s="208"/>
      <c r="F106" s="208"/>
      <c r="G106" s="208"/>
      <c r="H106" s="208"/>
      <c r="I106" s="208"/>
      <c r="J106" s="208"/>
      <c r="K106" s="208"/>
      <c r="L106" s="208"/>
      <c r="M106" s="208"/>
      <c r="N106" s="209"/>
    </row>
    <row r="107" spans="2:14" ht="15.75" thickBot="1">
      <c r="B107" s="210"/>
      <c r="C107" s="211"/>
      <c r="D107" s="211"/>
      <c r="E107" s="211"/>
      <c r="F107" s="211"/>
      <c r="G107" s="211"/>
      <c r="H107" s="211"/>
      <c r="I107" s="211"/>
      <c r="J107" s="211"/>
      <c r="K107" s="211"/>
      <c r="L107" s="211"/>
      <c r="M107" s="211"/>
      <c r="N107" s="212"/>
    </row>
    <row r="108" spans="2:14">
      <c r="B108" s="213"/>
      <c r="C108" s="214"/>
      <c r="D108" s="214"/>
      <c r="E108" s="214"/>
      <c r="F108" s="214"/>
      <c r="G108" s="214"/>
      <c r="H108" s="214"/>
      <c r="I108" s="214"/>
      <c r="J108" s="214"/>
      <c r="K108" s="214"/>
      <c r="L108" s="214"/>
      <c r="M108" s="214"/>
      <c r="N108" s="215"/>
    </row>
    <row r="109" spans="2:14">
      <c r="B109" s="199" t="s">
        <v>2098</v>
      </c>
      <c r="C109" s="31"/>
      <c r="D109" s="31"/>
      <c r="E109" s="31"/>
      <c r="F109" s="31"/>
      <c r="G109" s="31"/>
      <c r="H109" s="31"/>
      <c r="I109" s="31"/>
      <c r="J109" s="31"/>
      <c r="K109" s="31"/>
      <c r="L109" s="31"/>
      <c r="M109" s="31"/>
      <c r="N109" s="32"/>
    </row>
    <row r="110" spans="2:14" ht="15" customHeight="1">
      <c r="B110" s="758" t="s">
        <v>2099</v>
      </c>
      <c r="C110" s="759"/>
      <c r="D110" s="759"/>
      <c r="E110" s="759"/>
      <c r="F110" s="759"/>
      <c r="G110" s="759"/>
      <c r="H110" s="759"/>
      <c r="I110" s="759"/>
      <c r="J110" s="759"/>
      <c r="K110" s="759"/>
      <c r="L110" s="759"/>
      <c r="M110" s="759"/>
      <c r="N110" s="760"/>
    </row>
    <row r="111" spans="2:14" ht="15" customHeight="1">
      <c r="B111" s="758"/>
      <c r="C111" s="759"/>
      <c r="D111" s="759"/>
      <c r="E111" s="759"/>
      <c r="F111" s="759"/>
      <c r="G111" s="759"/>
      <c r="H111" s="759"/>
      <c r="I111" s="759"/>
      <c r="J111" s="759"/>
      <c r="K111" s="759"/>
      <c r="L111" s="759"/>
      <c r="M111" s="759"/>
      <c r="N111" s="760"/>
    </row>
    <row r="112" spans="2:14" ht="30" customHeight="1">
      <c r="B112" s="761" t="s">
        <v>2100</v>
      </c>
      <c r="C112" s="762"/>
      <c r="D112" s="762"/>
      <c r="E112" s="762"/>
      <c r="F112" s="762"/>
      <c r="G112" s="762"/>
      <c r="H112" s="762"/>
      <c r="I112" s="762"/>
      <c r="J112" s="762"/>
      <c r="K112" s="762"/>
      <c r="L112" s="762"/>
      <c r="M112" s="762"/>
      <c r="N112" s="763"/>
    </row>
    <row r="113" spans="2:14">
      <c r="B113" s="761"/>
      <c r="C113" s="762"/>
      <c r="D113" s="762"/>
      <c r="E113" s="762"/>
      <c r="F113" s="762"/>
      <c r="G113" s="762"/>
      <c r="H113" s="762"/>
      <c r="I113" s="762"/>
      <c r="J113" s="762"/>
      <c r="K113" s="762"/>
      <c r="L113" s="762"/>
      <c r="M113" s="762"/>
      <c r="N113" s="763"/>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287"/>
      <c r="C116" s="288"/>
      <c r="D116" s="288"/>
      <c r="E116" s="288"/>
      <c r="F116" s="288"/>
      <c r="G116" s="288"/>
      <c r="H116" s="288"/>
      <c r="I116" s="288"/>
      <c r="J116" s="288"/>
      <c r="K116" s="288"/>
      <c r="L116" s="288"/>
      <c r="M116" s="288"/>
      <c r="N116" s="289"/>
    </row>
    <row r="117" spans="2:14">
      <c r="B117" s="199"/>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821"/>
      <c r="K123" s="821"/>
      <c r="L123" s="821"/>
      <c r="M123" s="821"/>
      <c r="N123" s="822"/>
    </row>
    <row r="124" spans="2:14" ht="15.75" thickBot="1">
      <c r="B124" s="217" t="s">
        <v>2103</v>
      </c>
      <c r="C124" s="344"/>
      <c r="D124" s="344"/>
      <c r="E124" s="57"/>
      <c r="F124" s="57"/>
      <c r="G124" s="57"/>
      <c r="H124" s="57"/>
      <c r="I124" s="57"/>
      <c r="J124" s="823"/>
      <c r="K124" s="823"/>
      <c r="L124" s="823"/>
      <c r="M124" s="823"/>
      <c r="N124" s="82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296</v>
      </c>
      <c r="C31" s="81" t="s">
        <v>2164</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841</v>
      </c>
      <c r="B37" s="804" t="str">
        <f>VLOOKUP(A37,EQUIPOS!A7:D154,3,FALSE)</f>
        <v>Compactador tipo  POTENCIA: 105 HP, PESO: 6 ton</v>
      </c>
      <c r="C37" s="805"/>
      <c r="D37" s="805"/>
      <c r="E37" s="805"/>
      <c r="F37" s="805"/>
      <c r="G37" s="805"/>
      <c r="H37" s="806"/>
      <c r="I37" s="223"/>
      <c r="J37" s="224"/>
      <c r="K37" s="225">
        <f>VLOOKUP(A37,EQUIPOS!A7:D164,4,FALSE)</f>
        <v>98895.651558464859</v>
      </c>
      <c r="L37" s="226"/>
      <c r="M37" s="227">
        <v>7</v>
      </c>
      <c r="N37" s="228">
        <f t="shared" ref="N37:N43" si="0">K37/M37</f>
        <v>14127.950222637837</v>
      </c>
    </row>
    <row r="38" spans="1:14">
      <c r="A38" t="s">
        <v>837</v>
      </c>
      <c r="B38" s="804" t="str">
        <f>VLOOKUP(A38,EQUIPOS!A8:D154,3,FALSE)</f>
        <v>Compactador neumático de Potencia 70 HP, peso de 13 ton</v>
      </c>
      <c r="C38" s="805"/>
      <c r="D38" s="805"/>
      <c r="E38" s="805"/>
      <c r="F38" s="805"/>
      <c r="G38" s="805"/>
      <c r="H38" s="806"/>
      <c r="I38" s="223"/>
      <c r="J38" s="224"/>
      <c r="K38" s="225">
        <f>VLOOKUP(A38,EQUIPOS!A8:D165,4,FALSE)</f>
        <v>154785.65418391326</v>
      </c>
      <c r="L38" s="226"/>
      <c r="M38" s="227">
        <v>7</v>
      </c>
      <c r="N38" s="228">
        <f t="shared" si="0"/>
        <v>22112.236311987606</v>
      </c>
    </row>
    <row r="39" spans="1:14">
      <c r="A39" t="s">
        <v>977</v>
      </c>
      <c r="B39" s="804" t="str">
        <f>VLOOKUP(A39,EQUIPOS!A9:D154,3,FALSE)</f>
        <v>Planta de asfalto en frio</v>
      </c>
      <c r="C39" s="805"/>
      <c r="D39" s="805"/>
      <c r="E39" s="805"/>
      <c r="F39" s="805"/>
      <c r="G39" s="805"/>
      <c r="H39" s="806"/>
      <c r="I39" s="223"/>
      <c r="J39" s="224"/>
      <c r="K39" s="225">
        <f>VLOOKUP(A39,EQUIPOS!A9:D166,4,FALSE)</f>
        <v>255536.79140198807</v>
      </c>
      <c r="L39" s="226"/>
      <c r="M39" s="227">
        <v>9</v>
      </c>
      <c r="N39" s="228">
        <f t="shared" si="0"/>
        <v>28392.976822443117</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7</v>
      </c>
      <c r="N42" s="228">
        <f t="shared" si="0"/>
        <v>68335.87706320615</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9</v>
      </c>
      <c r="N43" s="228">
        <f t="shared" si="0"/>
        <v>8130.9963484466607</v>
      </c>
    </row>
    <row r="44" spans="1:14">
      <c r="B44" s="276"/>
      <c r="C44" s="277"/>
      <c r="D44" s="277"/>
      <c r="E44" s="277"/>
      <c r="F44" s="277"/>
      <c r="G44" s="277"/>
      <c r="H44" s="278"/>
      <c r="I44" s="223"/>
      <c r="J44" s="224"/>
      <c r="K44" s="225"/>
      <c r="L44" s="226"/>
      <c r="M44" s="227"/>
      <c r="N44" s="228"/>
    </row>
    <row r="45" spans="1:14">
      <c r="B45" s="804"/>
      <c r="C45" s="805"/>
      <c r="D45" s="805"/>
      <c r="E45" s="805"/>
      <c r="F45" s="805"/>
      <c r="G45" s="805"/>
      <c r="H45" s="806"/>
      <c r="I45" s="807"/>
      <c r="J45" s="808"/>
      <c r="K45" s="225"/>
      <c r="L45" s="809"/>
      <c r="M45" s="810"/>
      <c r="N45" s="228"/>
    </row>
    <row r="46" spans="1:14">
      <c r="B46" s="804"/>
      <c r="C46" s="805"/>
      <c r="D46" s="805"/>
      <c r="E46" s="811"/>
      <c r="F46" s="805"/>
      <c r="G46" s="805"/>
      <c r="H46" s="806"/>
      <c r="I46" s="36"/>
      <c r="J46" s="37"/>
      <c r="K46" s="230"/>
      <c r="L46" s="232"/>
      <c r="M46" s="233"/>
      <c r="N46" s="234"/>
    </row>
    <row r="47" spans="1:14">
      <c r="B47" s="812" t="s">
        <v>2105</v>
      </c>
      <c r="C47" s="813"/>
      <c r="D47" s="813"/>
      <c r="E47" s="38"/>
      <c r="F47" s="39"/>
      <c r="G47" s="39"/>
      <c r="H47" s="40"/>
      <c r="I47" s="36"/>
      <c r="J47" s="37"/>
      <c r="K47" s="235"/>
      <c r="L47" s="232"/>
      <c r="M47" s="352">
        <v>0.1</v>
      </c>
      <c r="N47" s="296">
        <f>N81*M47</f>
        <v>1218.1580460889206</v>
      </c>
    </row>
    <row r="48" spans="1:14" ht="15.75" thickBot="1">
      <c r="B48" s="804"/>
      <c r="C48" s="805"/>
      <c r="D48" s="805"/>
      <c r="E48" s="805"/>
      <c r="F48" s="805"/>
      <c r="G48" s="805"/>
      <c r="H48" s="806"/>
      <c r="I48" s="814"/>
      <c r="J48" s="815"/>
      <c r="K48" s="41"/>
      <c r="L48" s="816"/>
      <c r="M48" s="817"/>
      <c r="N48" s="105"/>
    </row>
    <row r="49" spans="1:14" ht="15.75" thickBot="1">
      <c r="B49" s="755" t="s">
        <v>2072</v>
      </c>
      <c r="C49" s="756"/>
      <c r="D49" s="756"/>
      <c r="E49" s="756"/>
      <c r="F49" s="756"/>
      <c r="G49" s="756"/>
      <c r="H49" s="756"/>
      <c r="I49" s="756"/>
      <c r="J49" s="756"/>
      <c r="K49" s="756"/>
      <c r="L49" s="756"/>
      <c r="M49" s="757"/>
      <c r="N49" s="345">
        <f>SUM(N36:N48)</f>
        <v>172010.12720556353</v>
      </c>
    </row>
    <row r="50" spans="1:14">
      <c r="B50" s="236"/>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00" t="s">
        <v>2063</v>
      </c>
      <c r="C53" s="801"/>
      <c r="D53" s="801"/>
      <c r="E53" s="801"/>
      <c r="F53" s="801"/>
      <c r="G53" s="801"/>
      <c r="H53" s="801"/>
      <c r="I53" s="835"/>
      <c r="J53" s="271" t="s">
        <v>2065</v>
      </c>
      <c r="K53" s="85" t="s">
        <v>2066</v>
      </c>
      <c r="L53" s="836" t="s">
        <v>2074</v>
      </c>
      <c r="M53" s="835"/>
      <c r="N53" s="86" t="s">
        <v>2071</v>
      </c>
    </row>
    <row r="54" spans="1:14">
      <c r="A54" t="s">
        <v>1117</v>
      </c>
      <c r="B54" s="43" t="str">
        <f>VLOOKUP(A54,MATERIALES!A5:D373,3,FALSE)</f>
        <v>Agregado Petreo para Triturar (Crudo)</v>
      </c>
      <c r="C54" s="237"/>
      <c r="D54" s="237"/>
      <c r="E54" s="237"/>
      <c r="F54" s="237"/>
      <c r="G54" s="237"/>
      <c r="H54" s="237"/>
      <c r="I54" s="224"/>
      <c r="J54" s="201" t="str">
        <f>VLOOKUP(A54,MATERIALES!A8:D646,2,FALSE)</f>
        <v>m3</v>
      </c>
      <c r="K54" s="238">
        <v>1.4</v>
      </c>
      <c r="L54" s="223"/>
      <c r="M54" s="353">
        <f>VLOOKUP(A54,MATERIALES!A5:D396,4,FALSE)</f>
        <v>19861.467989081211</v>
      </c>
      <c r="N54" s="228">
        <f>K54*M54</f>
        <v>27806.055184713696</v>
      </c>
    </row>
    <row r="55" spans="1:14">
      <c r="A55" s="108" t="s">
        <v>1131</v>
      </c>
      <c r="B55" s="43" t="str">
        <f>VLOOKUP(A55,MATERIALES!A6:D373,3,FALSE)</f>
        <v>Agua</v>
      </c>
      <c r="C55" s="237"/>
      <c r="D55" s="237"/>
      <c r="E55" s="237"/>
      <c r="F55" s="237"/>
      <c r="G55" s="237"/>
      <c r="H55" s="237"/>
      <c r="I55" s="224"/>
      <c r="J55" s="201" t="str">
        <f>VLOOKUP(A55,MATERIALES!A9:D647,2,FALSE)</f>
        <v>lt</v>
      </c>
      <c r="K55" s="238">
        <v>25</v>
      </c>
      <c r="L55" s="223"/>
      <c r="M55" s="353">
        <f>VLOOKUP(A55,MATERIALES!A6:D397,4,FALSE)</f>
        <v>57.532296573537835</v>
      </c>
      <c r="N55" s="228">
        <f>K55*M55</f>
        <v>1438.3074143384458</v>
      </c>
    </row>
    <row r="56" spans="1:14">
      <c r="B56" s="43"/>
      <c r="C56" s="237"/>
      <c r="D56" s="237"/>
      <c r="E56" s="237"/>
      <c r="F56" s="237"/>
      <c r="G56" s="237"/>
      <c r="H56" s="237"/>
      <c r="I56" s="224"/>
      <c r="J56" s="201"/>
      <c r="K56" s="238"/>
      <c r="L56" s="223"/>
      <c r="M56" s="239"/>
      <c r="N56" s="240"/>
    </row>
    <row r="57" spans="1:14">
      <c r="B57" s="43"/>
      <c r="C57" s="237"/>
      <c r="D57" s="237"/>
      <c r="E57" s="237"/>
      <c r="F57" s="237"/>
      <c r="G57" s="237"/>
      <c r="H57" s="237"/>
      <c r="I57" s="224"/>
      <c r="J57" s="201"/>
      <c r="K57" s="238"/>
      <c r="L57" s="223"/>
      <c r="M57" s="239"/>
      <c r="N57" s="240"/>
    </row>
    <row r="58" spans="1:14" ht="15.75" thickBot="1">
      <c r="B58" s="837"/>
      <c r="C58" s="838"/>
      <c r="D58" s="838"/>
      <c r="E58" s="838"/>
      <c r="F58" s="838"/>
      <c r="G58" s="838"/>
      <c r="H58" s="838"/>
      <c r="I58" s="808"/>
      <c r="J58" s="42"/>
      <c r="K58" s="44"/>
      <c r="L58" s="839"/>
      <c r="M58" s="840"/>
      <c r="N58" s="45"/>
    </row>
    <row r="59" spans="1:14" ht="15.75" thickBot="1">
      <c r="B59" s="755" t="s">
        <v>2072</v>
      </c>
      <c r="C59" s="756"/>
      <c r="D59" s="756"/>
      <c r="E59" s="756"/>
      <c r="F59" s="756"/>
      <c r="G59" s="756"/>
      <c r="H59" s="756"/>
      <c r="I59" s="756"/>
      <c r="J59" s="756"/>
      <c r="K59" s="756"/>
      <c r="L59" s="756"/>
      <c r="M59" s="757"/>
      <c r="N59" s="345">
        <f>SUM(N54:N58)</f>
        <v>29244.362599052143</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9" t="s">
        <v>2076</v>
      </c>
      <c r="C63" s="270"/>
      <c r="D63" s="270"/>
      <c r="E63" s="270"/>
      <c r="F63" s="270"/>
      <c r="G63" s="270"/>
      <c r="H63" s="73" t="s">
        <v>2065</v>
      </c>
      <c r="I63" s="74" t="s">
        <v>2077</v>
      </c>
      <c r="J63" s="75" t="s">
        <v>2106</v>
      </c>
      <c r="K63" s="73" t="s">
        <v>2107</v>
      </c>
      <c r="L63" s="841" t="s">
        <v>2080</v>
      </c>
      <c r="M63" s="820"/>
      <c r="N63" s="76" t="s">
        <v>2071</v>
      </c>
    </row>
    <row r="64" spans="1:14">
      <c r="A64" t="s">
        <v>1852</v>
      </c>
      <c r="B64" s="46" t="str">
        <f>VLOOKUP(A64,TRANSPORTE!A5:D117,3,FALSE)</f>
        <v>Transporte de Material Crudo de Rio</v>
      </c>
      <c r="C64" s="273"/>
      <c r="D64" s="273"/>
      <c r="E64" s="273"/>
      <c r="F64" s="273"/>
      <c r="G64" s="273"/>
      <c r="H64" s="267" t="s">
        <v>2122</v>
      </c>
      <c r="I64" s="235">
        <v>1.4</v>
      </c>
      <c r="J64" s="242">
        <v>1</v>
      </c>
      <c r="K64" s="235">
        <f>I64*J64</f>
        <v>1.4</v>
      </c>
      <c r="L64" s="842">
        <f>VLOOKUP(A64,TRANSPORTE!A5:D117,4,FALSE)</f>
        <v>1260.0181096149788</v>
      </c>
      <c r="M64" s="843"/>
      <c r="N64" s="243">
        <f>K64*L64</f>
        <v>1764.0253534609703</v>
      </c>
    </row>
    <row r="65" spans="1:15">
      <c r="A65" t="s">
        <v>1936</v>
      </c>
      <c r="B65" s="46" t="str">
        <f>VLOOKUP(A65,TRANSPORTE!A5:D117,3,FALSE)</f>
        <v>Transporte de Mezcla Densa para Bacheo</v>
      </c>
      <c r="C65" s="47"/>
      <c r="D65" s="47"/>
      <c r="E65" s="47"/>
      <c r="F65" s="47"/>
      <c r="G65" s="47"/>
      <c r="H65" s="267" t="s">
        <v>2122</v>
      </c>
      <c r="I65" s="235">
        <v>1.25</v>
      </c>
      <c r="J65" s="235">
        <v>1</v>
      </c>
      <c r="K65" s="235">
        <f>I65*J65</f>
        <v>1.25</v>
      </c>
      <c r="L65" s="245"/>
      <c r="M65" s="246">
        <f>VLOOKUP(A64,TRANSPORTE!A5:D117,4,FALSE)</f>
        <v>1260.0181096149788</v>
      </c>
      <c r="N65" s="363">
        <f>K65*M65</f>
        <v>1575.0226370187236</v>
      </c>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c r="B68" s="46"/>
      <c r="C68" s="47"/>
      <c r="D68" s="47"/>
      <c r="E68" s="47"/>
      <c r="F68" s="47"/>
      <c r="G68" s="47"/>
      <c r="H68" s="244"/>
      <c r="I68" s="235"/>
      <c r="J68" s="235"/>
      <c r="K68" s="235"/>
      <c r="L68" s="245"/>
      <c r="M68" s="246"/>
      <c r="N68" s="247"/>
    </row>
    <row r="69" spans="1:15" ht="15.75" thickBot="1">
      <c r="B69" s="265"/>
      <c r="C69" s="266"/>
      <c r="D69" s="266"/>
      <c r="E69" s="266"/>
      <c r="F69" s="266"/>
      <c r="G69" s="266"/>
      <c r="H69" s="48"/>
      <c r="I69" s="124"/>
      <c r="J69" s="124"/>
      <c r="K69" s="124"/>
      <c r="L69" s="833"/>
      <c r="M69" s="834"/>
      <c r="N69" s="125"/>
    </row>
    <row r="70" spans="1:15" ht="15.75" thickBot="1">
      <c r="B70" s="844" t="s">
        <v>2072</v>
      </c>
      <c r="C70" s="798"/>
      <c r="D70" s="798"/>
      <c r="E70" s="798"/>
      <c r="F70" s="798"/>
      <c r="G70" s="798"/>
      <c r="H70" s="798"/>
      <c r="I70" s="798"/>
      <c r="J70" s="798"/>
      <c r="K70" s="798"/>
      <c r="L70" s="798"/>
      <c r="M70" s="799"/>
      <c r="N70" s="104">
        <f>N64+N65+N66+N67+N68</f>
        <v>3339.0479904796939</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94" t="s">
        <v>2108</v>
      </c>
      <c r="C74" s="795"/>
      <c r="D74" s="795"/>
      <c r="E74" s="795"/>
      <c r="F74" s="795"/>
      <c r="G74" s="795"/>
      <c r="H74" s="795"/>
      <c r="I74" s="73" t="s">
        <v>2082</v>
      </c>
      <c r="J74" s="75" t="s">
        <v>2109</v>
      </c>
      <c r="K74" s="74" t="s">
        <v>2084</v>
      </c>
      <c r="L74" s="796" t="s">
        <v>2070</v>
      </c>
      <c r="M74" s="797"/>
      <c r="N74" s="98" t="s">
        <v>2071</v>
      </c>
    </row>
    <row r="75" spans="1:15">
      <c r="A75" t="s">
        <v>718</v>
      </c>
      <c r="B75" s="49" t="str">
        <f>VLOOKUP(A75,'MANO DE OBRA'!A8:D68,3,FALSE)</f>
        <v>Obrero (8)</v>
      </c>
      <c r="C75" s="47"/>
      <c r="D75" s="47"/>
      <c r="E75" s="47"/>
      <c r="F75" s="47"/>
      <c r="G75" s="47"/>
      <c r="H75" s="47"/>
      <c r="I75" s="248">
        <f>K75/J75*100</f>
        <v>270661.59999999998</v>
      </c>
      <c r="J75" s="249">
        <v>185</v>
      </c>
      <c r="K75" s="250">
        <f>VLOOKUP(A75,'MANO DE OBRA'!A8:D99,4,FALSE)</f>
        <v>500723.95999999996</v>
      </c>
      <c r="L75" s="50"/>
      <c r="M75" s="251">
        <v>63</v>
      </c>
      <c r="N75" s="346">
        <f>K75/M75</f>
        <v>7947.9993650793649</v>
      </c>
      <c r="O75" s="106"/>
    </row>
    <row r="76" spans="1:15">
      <c r="A76" t="s">
        <v>728</v>
      </c>
      <c r="B76" s="49" t="str">
        <f>VLOOKUP(A76,'MANO DE OBRA'!A8:D69,3,FALSE)</f>
        <v>Oficial</v>
      </c>
      <c r="C76" s="47"/>
      <c r="D76" s="47"/>
      <c r="E76" s="47"/>
      <c r="F76" s="47"/>
      <c r="G76" s="47"/>
      <c r="H76" s="47"/>
      <c r="I76" s="248">
        <f>K76/J76*100</f>
        <v>57668.23979157189</v>
      </c>
      <c r="J76" s="249">
        <v>185</v>
      </c>
      <c r="K76" s="250">
        <f>VLOOKUP(A76,'MANO DE OBRA'!A8:D100,4,FALSE)</f>
        <v>106686.24361440798</v>
      </c>
      <c r="L76" s="50"/>
      <c r="M76" s="255">
        <v>63</v>
      </c>
      <c r="N76" s="346">
        <f>K76/M76</f>
        <v>1693.4324383239361</v>
      </c>
    </row>
    <row r="77" spans="1:15">
      <c r="A77" t="s">
        <v>756</v>
      </c>
      <c r="B77" s="49" t="str">
        <f>VLOOKUP(A77,'MANO DE OBRA'!A9:D70,3,FALSE)</f>
        <v>Rastrilleros (2)</v>
      </c>
      <c r="C77" s="47"/>
      <c r="D77" s="47"/>
      <c r="E77" s="47"/>
      <c r="F77" s="47"/>
      <c r="G77" s="47"/>
      <c r="H77" s="47"/>
      <c r="I77" s="248">
        <f>K77/J77*100</f>
        <v>86502.359687357821</v>
      </c>
      <c r="J77" s="249">
        <v>185</v>
      </c>
      <c r="K77" s="250">
        <f>VLOOKUP(A77,'MANO DE OBRA'!A9:D101,4,FALSE)</f>
        <v>160029.36542161196</v>
      </c>
      <c r="L77" s="50"/>
      <c r="M77" s="256">
        <v>63</v>
      </c>
      <c r="N77" s="346">
        <f>K77/M77</f>
        <v>2540.1486574859041</v>
      </c>
    </row>
    <row r="78" spans="1:15">
      <c r="B78" s="49"/>
      <c r="C78" s="47"/>
      <c r="D78" s="47"/>
      <c r="E78" s="47"/>
      <c r="F78" s="47"/>
      <c r="G78" s="47"/>
      <c r="H78" s="47"/>
      <c r="I78" s="235"/>
      <c r="J78" s="253"/>
      <c r="K78" s="254"/>
      <c r="L78" s="274"/>
      <c r="M78" s="256"/>
      <c r="N78" s="252"/>
    </row>
    <row r="79" spans="1:15">
      <c r="B79" s="49"/>
      <c r="C79" s="47"/>
      <c r="D79" s="47"/>
      <c r="E79" s="47"/>
      <c r="F79" s="47"/>
      <c r="G79" s="47"/>
      <c r="H79" s="47"/>
      <c r="I79" s="235"/>
      <c r="J79" s="253"/>
      <c r="K79" s="254"/>
      <c r="L79" s="274"/>
      <c r="M79" s="256"/>
      <c r="N79" s="252"/>
    </row>
    <row r="80" spans="1:15" ht="15.75" thickBot="1">
      <c r="B80" s="831"/>
      <c r="C80" s="832"/>
      <c r="D80" s="832"/>
      <c r="E80" s="832"/>
      <c r="F80" s="832"/>
      <c r="G80" s="832"/>
      <c r="H80" s="832"/>
      <c r="I80" s="124"/>
      <c r="J80" s="124"/>
      <c r="K80" s="124"/>
      <c r="L80" s="845"/>
      <c r="M80" s="845"/>
      <c r="N80" s="45"/>
    </row>
    <row r="81" spans="1:14" ht="15.75" thickBot="1">
      <c r="B81" s="844" t="s">
        <v>2072</v>
      </c>
      <c r="C81" s="798"/>
      <c r="D81" s="798"/>
      <c r="E81" s="798"/>
      <c r="F81" s="798"/>
      <c r="G81" s="798"/>
      <c r="H81" s="798"/>
      <c r="I81" s="798"/>
      <c r="J81" s="798"/>
      <c r="K81" s="798"/>
      <c r="L81" s="798"/>
      <c r="M81" s="799"/>
      <c r="N81" s="257">
        <f>SUM(N75:N80)</f>
        <v>12181.580460889205</v>
      </c>
    </row>
    <row r="82" spans="1:14" ht="15.75" thickBot="1">
      <c r="B82" s="33"/>
      <c r="C82" s="34"/>
      <c r="D82" s="34"/>
      <c r="E82" s="34"/>
      <c r="F82" s="34"/>
      <c r="G82" s="34"/>
      <c r="H82" s="34"/>
      <c r="I82" s="34"/>
      <c r="J82" s="34"/>
      <c r="K82" s="34"/>
      <c r="L82" s="34"/>
      <c r="M82" s="34"/>
      <c r="N82" s="35"/>
    </row>
    <row r="83" spans="1:14" ht="15.75" thickBot="1">
      <c r="B83" s="755" t="s">
        <v>2085</v>
      </c>
      <c r="C83" s="756"/>
      <c r="D83" s="756"/>
      <c r="E83" s="756"/>
      <c r="F83" s="756"/>
      <c r="G83" s="756"/>
      <c r="H83" s="756"/>
      <c r="I83" s="756"/>
      <c r="J83" s="756"/>
      <c r="K83" s="756"/>
      <c r="L83" s="756"/>
      <c r="M83" s="757"/>
      <c r="N83" s="99">
        <f>N49+N59+N70+N81</f>
        <v>216775.11825598456</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00" t="s">
        <v>2110</v>
      </c>
      <c r="C87" s="801"/>
      <c r="D87" s="801"/>
      <c r="E87" s="801"/>
      <c r="F87" s="801"/>
      <c r="G87" s="801"/>
      <c r="H87" s="801"/>
      <c r="I87" s="270"/>
      <c r="J87" s="290"/>
      <c r="K87" s="258" t="s">
        <v>2087</v>
      </c>
      <c r="L87" s="802" t="s">
        <v>2088</v>
      </c>
      <c r="M87" s="803"/>
      <c r="N87" s="259"/>
    </row>
    <row r="88" spans="1:14">
      <c r="B88" s="788" t="s">
        <v>2111</v>
      </c>
      <c r="C88" s="789"/>
      <c r="D88" s="789"/>
      <c r="E88" s="789"/>
      <c r="F88" s="789"/>
      <c r="G88" s="789"/>
      <c r="H88" s="789"/>
      <c r="I88" s="87"/>
      <c r="J88" s="88"/>
      <c r="K88" s="260">
        <v>0.2</v>
      </c>
      <c r="L88" s="790">
        <f>N83*K88</f>
        <v>43355.023651196912</v>
      </c>
      <c r="M88" s="791"/>
      <c r="N88" s="51"/>
    </row>
    <row r="89" spans="1:14">
      <c r="B89" s="89" t="s">
        <v>2090</v>
      </c>
      <c r="C89" s="90"/>
      <c r="D89" s="90"/>
      <c r="E89" s="90"/>
      <c r="F89" s="90"/>
      <c r="G89" s="90"/>
      <c r="H89" s="90"/>
      <c r="I89" s="87"/>
      <c r="J89" s="88"/>
      <c r="K89" s="260">
        <v>0.05</v>
      </c>
      <c r="L89" s="790">
        <f>N83*K89</f>
        <v>10838.755912799228</v>
      </c>
      <c r="M89" s="791"/>
      <c r="N89" s="51"/>
    </row>
    <row r="90" spans="1:14" ht="15.75" thickBot="1">
      <c r="B90" s="91" t="s">
        <v>2091</v>
      </c>
      <c r="C90" s="92"/>
      <c r="D90" s="92"/>
      <c r="E90" s="92"/>
      <c r="F90" s="92"/>
      <c r="G90" s="92"/>
      <c r="H90" s="92"/>
      <c r="I90" s="93"/>
      <c r="J90" s="94"/>
      <c r="K90" s="261">
        <v>0.05</v>
      </c>
      <c r="L90" s="792">
        <f>N83*K90</f>
        <v>10838.755912799228</v>
      </c>
      <c r="M90" s="793"/>
      <c r="N90" s="51"/>
    </row>
    <row r="91" spans="1:14" ht="15.75" thickBot="1">
      <c r="B91" s="755" t="s">
        <v>2072</v>
      </c>
      <c r="C91" s="756"/>
      <c r="D91" s="756"/>
      <c r="E91" s="756"/>
      <c r="F91" s="756"/>
      <c r="G91" s="756"/>
      <c r="H91" s="756"/>
      <c r="I91" s="756"/>
      <c r="J91" s="756"/>
      <c r="K91" s="756"/>
      <c r="L91" s="756"/>
      <c r="M91" s="757"/>
      <c r="N91" s="52">
        <f>L88+L89+L90</f>
        <v>65032.535476795369</v>
      </c>
    </row>
    <row r="92" spans="1:14" ht="15.75" thickBot="1">
      <c r="B92" s="33"/>
      <c r="C92" s="34"/>
      <c r="D92" s="34"/>
      <c r="E92" s="34"/>
      <c r="F92" s="34"/>
      <c r="G92" s="34"/>
      <c r="H92" s="34"/>
      <c r="I92" s="34"/>
      <c r="J92" s="34"/>
      <c r="K92" s="34"/>
      <c r="L92" s="34"/>
      <c r="M92" s="34"/>
      <c r="N92" s="35"/>
    </row>
    <row r="93" spans="1:14" ht="15.75" thickBot="1">
      <c r="A93" t="s">
        <v>2114</v>
      </c>
      <c r="B93" s="755" t="s">
        <v>2113</v>
      </c>
      <c r="C93" s="756"/>
      <c r="D93" s="756"/>
      <c r="E93" s="756"/>
      <c r="F93" s="756"/>
      <c r="G93" s="756"/>
      <c r="H93" s="756"/>
      <c r="I93" s="756"/>
      <c r="J93" s="756"/>
      <c r="K93" s="756"/>
      <c r="L93" s="756"/>
      <c r="M93" s="757"/>
      <c r="N93" s="166">
        <f>N83+N91</f>
        <v>281807.6537327799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4" t="s">
        <v>2097</v>
      </c>
      <c r="C103" s="205"/>
      <c r="D103" s="205"/>
      <c r="E103" s="205"/>
      <c r="F103" s="205"/>
      <c r="G103" s="205"/>
      <c r="H103" s="205"/>
      <c r="I103" s="205"/>
      <c r="J103" s="205"/>
      <c r="K103" s="205"/>
      <c r="L103" s="205"/>
      <c r="M103" s="205"/>
      <c r="N103" s="206"/>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c r="B106" s="207"/>
      <c r="C106" s="208"/>
      <c r="D106" s="208"/>
      <c r="E106" s="208"/>
      <c r="F106" s="208"/>
      <c r="G106" s="208"/>
      <c r="H106" s="208"/>
      <c r="I106" s="208"/>
      <c r="J106" s="208"/>
      <c r="K106" s="208"/>
      <c r="L106" s="208"/>
      <c r="M106" s="208"/>
      <c r="N106" s="209"/>
    </row>
    <row r="107" spans="2:14" ht="15.75" thickBot="1">
      <c r="B107" s="210"/>
      <c r="C107" s="211"/>
      <c r="D107" s="211"/>
      <c r="E107" s="211"/>
      <c r="F107" s="211"/>
      <c r="G107" s="211"/>
      <c r="H107" s="211"/>
      <c r="I107" s="211"/>
      <c r="J107" s="211"/>
      <c r="K107" s="211"/>
      <c r="L107" s="211"/>
      <c r="M107" s="211"/>
      <c r="N107" s="212"/>
    </row>
    <row r="108" spans="2:14">
      <c r="B108" s="213"/>
      <c r="C108" s="214"/>
      <c r="D108" s="214"/>
      <c r="E108" s="214"/>
      <c r="F108" s="214"/>
      <c r="G108" s="214"/>
      <c r="H108" s="214"/>
      <c r="I108" s="214"/>
      <c r="J108" s="214"/>
      <c r="K108" s="214"/>
      <c r="L108" s="214"/>
      <c r="M108" s="214"/>
      <c r="N108" s="215"/>
    </row>
    <row r="109" spans="2:14">
      <c r="B109" s="199" t="s">
        <v>2098</v>
      </c>
      <c r="C109" s="31"/>
      <c r="D109" s="31"/>
      <c r="E109" s="31"/>
      <c r="F109" s="31"/>
      <c r="G109" s="31"/>
      <c r="H109" s="31"/>
      <c r="I109" s="31"/>
      <c r="J109" s="31"/>
      <c r="K109" s="31"/>
      <c r="L109" s="31"/>
      <c r="M109" s="31"/>
      <c r="N109" s="32"/>
    </row>
    <row r="110" spans="2:14" ht="15" customHeight="1">
      <c r="B110" s="758" t="s">
        <v>2099</v>
      </c>
      <c r="C110" s="759"/>
      <c r="D110" s="759"/>
      <c r="E110" s="759"/>
      <c r="F110" s="759"/>
      <c r="G110" s="759"/>
      <c r="H110" s="759"/>
      <c r="I110" s="759"/>
      <c r="J110" s="759"/>
      <c r="K110" s="759"/>
      <c r="L110" s="759"/>
      <c r="M110" s="759"/>
      <c r="N110" s="760"/>
    </row>
    <row r="111" spans="2:14" ht="15" customHeight="1">
      <c r="B111" s="758"/>
      <c r="C111" s="759"/>
      <c r="D111" s="759"/>
      <c r="E111" s="759"/>
      <c r="F111" s="759"/>
      <c r="G111" s="759"/>
      <c r="H111" s="759"/>
      <c r="I111" s="759"/>
      <c r="J111" s="759"/>
      <c r="K111" s="759"/>
      <c r="L111" s="759"/>
      <c r="M111" s="759"/>
      <c r="N111" s="760"/>
    </row>
    <row r="112" spans="2:14" ht="30" customHeight="1">
      <c r="B112" s="761" t="s">
        <v>2100</v>
      </c>
      <c r="C112" s="762"/>
      <c r="D112" s="762"/>
      <c r="E112" s="762"/>
      <c r="F112" s="762"/>
      <c r="G112" s="762"/>
      <c r="H112" s="762"/>
      <c r="I112" s="762"/>
      <c r="J112" s="762"/>
      <c r="K112" s="762"/>
      <c r="L112" s="762"/>
      <c r="M112" s="762"/>
      <c r="N112" s="763"/>
    </row>
    <row r="113" spans="2:14">
      <c r="B113" s="761"/>
      <c r="C113" s="762"/>
      <c r="D113" s="762"/>
      <c r="E113" s="762"/>
      <c r="F113" s="762"/>
      <c r="G113" s="762"/>
      <c r="H113" s="762"/>
      <c r="I113" s="762"/>
      <c r="J113" s="762"/>
      <c r="K113" s="762"/>
      <c r="L113" s="762"/>
      <c r="M113" s="762"/>
      <c r="N113" s="763"/>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287"/>
      <c r="C116" s="288"/>
      <c r="D116" s="288"/>
      <c r="E116" s="288"/>
      <c r="F116" s="288"/>
      <c r="G116" s="288"/>
      <c r="H116" s="288"/>
      <c r="I116" s="288"/>
      <c r="J116" s="288"/>
      <c r="K116" s="288"/>
      <c r="L116" s="288"/>
      <c r="M116" s="288"/>
      <c r="N116" s="289"/>
    </row>
    <row r="117" spans="2:14">
      <c r="B117" s="199"/>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821"/>
      <c r="K123" s="821"/>
      <c r="L123" s="821"/>
      <c r="M123" s="821"/>
      <c r="N123" s="822"/>
    </row>
    <row r="124" spans="2:14" ht="15.75" thickBot="1">
      <c r="B124" s="217" t="s">
        <v>2103</v>
      </c>
      <c r="C124" s="344"/>
      <c r="D124" s="344"/>
      <c r="E124" s="57"/>
      <c r="F124" s="57"/>
      <c r="G124" s="57"/>
      <c r="H124" s="57"/>
      <c r="I124" s="57"/>
      <c r="J124" s="823"/>
      <c r="K124" s="823"/>
      <c r="L124" s="823"/>
      <c r="M124" s="823"/>
      <c r="N124" s="824"/>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ColWidth="11.42578125"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298</v>
      </c>
      <c r="C31" s="81" t="s">
        <v>2165</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9</v>
      </c>
      <c r="N37" s="228">
        <f t="shared" ref="N37:N43" si="0">K37/M37</f>
        <v>17198.406020434806</v>
      </c>
    </row>
    <row r="38" spans="1:14">
      <c r="A38" t="s">
        <v>841</v>
      </c>
      <c r="B38" s="804" t="str">
        <f>VLOOKUP(A38,EQUIPOS!A8:D154,3,FALSE)</f>
        <v>Compactador tipo  POTENCIA: 105 HP, PESO: 6 ton</v>
      </c>
      <c r="C38" s="805"/>
      <c r="D38" s="805"/>
      <c r="E38" s="805"/>
      <c r="F38" s="805"/>
      <c r="G38" s="805"/>
      <c r="H38" s="806"/>
      <c r="I38" s="223"/>
      <c r="J38" s="224"/>
      <c r="K38" s="225">
        <f>VLOOKUP(A38,EQUIPOS!A8:D165,4,FALSE)</f>
        <v>98895.651558464859</v>
      </c>
      <c r="L38" s="226"/>
      <c r="M38" s="227">
        <v>9</v>
      </c>
      <c r="N38" s="228">
        <f t="shared" si="0"/>
        <v>10988.405728718317</v>
      </c>
    </row>
    <row r="39" spans="1:14">
      <c r="A39" t="s">
        <v>977</v>
      </c>
      <c r="B39" s="804" t="str">
        <f>VLOOKUP(A39,EQUIPOS!A9:D154,3,FALSE)</f>
        <v>Planta de asfalto en frio</v>
      </c>
      <c r="C39" s="805"/>
      <c r="D39" s="805"/>
      <c r="E39" s="805"/>
      <c r="F39" s="805"/>
      <c r="G39" s="805"/>
      <c r="H39" s="806"/>
      <c r="I39" s="223"/>
      <c r="J39" s="224"/>
      <c r="K39" s="225">
        <f>VLOOKUP(A39,EQUIPOS!A9:D166,4,FALSE)</f>
        <v>255536.79140198807</v>
      </c>
      <c r="L39" s="226"/>
      <c r="M39" s="227">
        <v>9</v>
      </c>
      <c r="N39" s="228">
        <f t="shared" si="0"/>
        <v>28392.976822443117</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9</v>
      </c>
      <c r="N42" s="228">
        <f t="shared" si="0"/>
        <v>53150.126604715901</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9</v>
      </c>
      <c r="N43" s="228">
        <f t="shared" si="0"/>
        <v>8130.9963484466607</v>
      </c>
    </row>
    <row r="44" spans="1:14">
      <c r="B44" s="276"/>
      <c r="C44" s="277"/>
      <c r="D44" s="277"/>
      <c r="E44" s="277"/>
      <c r="F44" s="277"/>
      <c r="G44" s="277"/>
      <c r="H44" s="278"/>
      <c r="I44" s="223"/>
      <c r="J44" s="224"/>
      <c r="K44" s="225"/>
      <c r="L44" s="226"/>
      <c r="M44" s="227"/>
      <c r="N44" s="228"/>
    </row>
    <row r="45" spans="1:14">
      <c r="B45" s="804"/>
      <c r="C45" s="805"/>
      <c r="D45" s="805"/>
      <c r="E45" s="805"/>
      <c r="F45" s="805"/>
      <c r="G45" s="805"/>
      <c r="H45" s="806"/>
      <c r="I45" s="807"/>
      <c r="J45" s="808"/>
      <c r="K45" s="225"/>
      <c r="L45" s="809"/>
      <c r="M45" s="810"/>
      <c r="N45" s="228"/>
    </row>
    <row r="46" spans="1:14">
      <c r="B46" s="804"/>
      <c r="C46" s="805"/>
      <c r="D46" s="805"/>
      <c r="E46" s="805"/>
      <c r="F46" s="805"/>
      <c r="G46" s="805"/>
      <c r="H46" s="806"/>
      <c r="I46" s="36"/>
      <c r="J46" s="37"/>
      <c r="K46" s="230"/>
      <c r="L46" s="232"/>
      <c r="M46" s="233"/>
      <c r="N46" s="234"/>
    </row>
    <row r="47" spans="1:14">
      <c r="B47" s="812" t="s">
        <v>2105</v>
      </c>
      <c r="C47" s="890"/>
      <c r="D47" s="890"/>
      <c r="E47" s="38"/>
      <c r="F47" s="39"/>
      <c r="G47" s="39"/>
      <c r="H47" s="40"/>
      <c r="I47" s="36"/>
      <c r="J47" s="37"/>
      <c r="K47" s="235"/>
      <c r="L47" s="232"/>
      <c r="M47" s="352">
        <v>0.1</v>
      </c>
      <c r="N47" s="296">
        <f>N81*M47</f>
        <v>1065.8882903278056</v>
      </c>
    </row>
    <row r="48" spans="1:14" ht="15.75" thickBot="1">
      <c r="B48" s="891"/>
      <c r="C48" s="892"/>
      <c r="D48" s="892"/>
      <c r="E48" s="892"/>
      <c r="F48" s="892"/>
      <c r="G48" s="892"/>
      <c r="H48" s="893"/>
      <c r="I48" s="814"/>
      <c r="J48" s="815"/>
      <c r="K48" s="41"/>
      <c r="L48" s="816"/>
      <c r="M48" s="894"/>
      <c r="N48" s="105"/>
    </row>
    <row r="49" spans="1:14" ht="15.75" thickBot="1">
      <c r="B49" s="755" t="s">
        <v>2072</v>
      </c>
      <c r="C49" s="756"/>
      <c r="D49" s="756"/>
      <c r="E49" s="756"/>
      <c r="F49" s="756"/>
      <c r="G49" s="756"/>
      <c r="H49" s="756"/>
      <c r="I49" s="756"/>
      <c r="J49" s="756"/>
      <c r="K49" s="756"/>
      <c r="L49" s="756"/>
      <c r="M49" s="757"/>
      <c r="N49" s="345">
        <f>SUM(N36:N48)</f>
        <v>148618.73220583986</v>
      </c>
    </row>
    <row r="50" spans="1:14">
      <c r="B50" s="236"/>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00" t="s">
        <v>2063</v>
      </c>
      <c r="C53" s="801"/>
      <c r="D53" s="801"/>
      <c r="E53" s="801"/>
      <c r="F53" s="801"/>
      <c r="G53" s="801"/>
      <c r="H53" s="801"/>
      <c r="I53" s="835"/>
      <c r="J53" s="271" t="s">
        <v>2065</v>
      </c>
      <c r="K53" s="85" t="s">
        <v>2066</v>
      </c>
      <c r="L53" s="836" t="s">
        <v>2074</v>
      </c>
      <c r="M53" s="835"/>
      <c r="N53" s="86" t="s">
        <v>2071</v>
      </c>
    </row>
    <row r="54" spans="1:14">
      <c r="A54" t="s">
        <v>1117</v>
      </c>
      <c r="B54" s="43" t="str">
        <f>VLOOKUP(A54,MATERIALES!A5:D373,3,FALSE)</f>
        <v>Agregado Petreo para Triturar (Crudo)</v>
      </c>
      <c r="C54" s="237"/>
      <c r="D54" s="237"/>
      <c r="E54" s="237"/>
      <c r="F54" s="237"/>
      <c r="G54" s="237"/>
      <c r="H54" s="237"/>
      <c r="I54" s="224"/>
      <c r="J54" s="201" t="str">
        <f>VLOOKUP(A54,MATERIALES!A8:D646,2,FALSE)</f>
        <v>m3</v>
      </c>
      <c r="K54" s="238">
        <v>1.4</v>
      </c>
      <c r="L54" s="223"/>
      <c r="M54" s="353">
        <f>VLOOKUP(A54,MATERIALES!A5:D396,4,FALSE)</f>
        <v>19861.467989081211</v>
      </c>
      <c r="N54" s="228">
        <f>K54*M54</f>
        <v>27806.055184713696</v>
      </c>
    </row>
    <row r="55" spans="1:14">
      <c r="A55" s="108" t="s">
        <v>1131</v>
      </c>
      <c r="B55" s="43" t="str">
        <f>VLOOKUP(A55,MATERIALES!A6:D373,3,FALSE)</f>
        <v>Agua</v>
      </c>
      <c r="C55" s="237"/>
      <c r="D55" s="237"/>
      <c r="E55" s="237"/>
      <c r="F55" s="237"/>
      <c r="G55" s="237"/>
      <c r="H55" s="237"/>
      <c r="I55" s="224"/>
      <c r="J55" s="201" t="str">
        <f>VLOOKUP(A55,MATERIALES!A9:D647,2,FALSE)</f>
        <v>lt</v>
      </c>
      <c r="K55" s="238">
        <v>25</v>
      </c>
      <c r="L55" s="223"/>
      <c r="M55" s="353">
        <f>VLOOKUP(A55,MATERIALES!A6:D397,4,FALSE)</f>
        <v>57.532296573537835</v>
      </c>
      <c r="N55" s="228">
        <f>K55*M55</f>
        <v>1438.3074143384458</v>
      </c>
    </row>
    <row r="56" spans="1:14">
      <c r="B56" s="43"/>
      <c r="C56" s="237"/>
      <c r="D56" s="237"/>
      <c r="E56" s="237"/>
      <c r="F56" s="237"/>
      <c r="G56" s="237"/>
      <c r="H56" s="237"/>
      <c r="I56" s="224"/>
      <c r="J56" s="201"/>
      <c r="K56" s="238"/>
      <c r="L56" s="223"/>
      <c r="M56" s="239"/>
      <c r="N56" s="240"/>
    </row>
    <row r="57" spans="1:14">
      <c r="B57" s="43"/>
      <c r="C57" s="237"/>
      <c r="D57" s="237"/>
      <c r="E57" s="237"/>
      <c r="F57" s="237"/>
      <c r="G57" s="237"/>
      <c r="H57" s="237"/>
      <c r="I57" s="224"/>
      <c r="J57" s="201"/>
      <c r="K57" s="238"/>
      <c r="L57" s="223"/>
      <c r="M57" s="239"/>
      <c r="N57" s="240"/>
    </row>
    <row r="58" spans="1:14" ht="15.75" thickBot="1">
      <c r="B58" s="837"/>
      <c r="C58" s="838"/>
      <c r="D58" s="838"/>
      <c r="E58" s="838"/>
      <c r="F58" s="838"/>
      <c r="G58" s="838"/>
      <c r="H58" s="838"/>
      <c r="I58" s="808"/>
      <c r="J58" s="42"/>
      <c r="K58" s="44"/>
      <c r="L58" s="839"/>
      <c r="M58" s="840"/>
      <c r="N58" s="45"/>
    </row>
    <row r="59" spans="1:14" ht="15.75" thickBot="1">
      <c r="B59" s="755" t="s">
        <v>2072</v>
      </c>
      <c r="C59" s="756"/>
      <c r="D59" s="756"/>
      <c r="E59" s="756"/>
      <c r="F59" s="756"/>
      <c r="G59" s="756"/>
      <c r="H59" s="756"/>
      <c r="I59" s="756"/>
      <c r="J59" s="756"/>
      <c r="K59" s="756"/>
      <c r="L59" s="756"/>
      <c r="M59" s="757"/>
      <c r="N59" s="345">
        <f>SUM(N54:N58)</f>
        <v>29244.362599052143</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9" t="s">
        <v>2076</v>
      </c>
      <c r="C63" s="270"/>
      <c r="D63" s="270"/>
      <c r="E63" s="270"/>
      <c r="F63" s="270"/>
      <c r="G63" s="270"/>
      <c r="H63" s="73" t="s">
        <v>2065</v>
      </c>
      <c r="I63" s="74" t="s">
        <v>2077</v>
      </c>
      <c r="J63" s="75" t="s">
        <v>2106</v>
      </c>
      <c r="K63" s="73" t="s">
        <v>2107</v>
      </c>
      <c r="L63" s="841" t="s">
        <v>2080</v>
      </c>
      <c r="M63" s="820"/>
      <c r="N63" s="76" t="s">
        <v>2071</v>
      </c>
    </row>
    <row r="64" spans="1:14">
      <c r="A64" t="s">
        <v>1852</v>
      </c>
      <c r="B64" s="46" t="str">
        <f>VLOOKUP(A64,TRANSPORTE!A5:D117,3,FALSE)</f>
        <v>Transporte de Material Crudo de Rio</v>
      </c>
      <c r="C64" s="273"/>
      <c r="D64" s="273"/>
      <c r="E64" s="273"/>
      <c r="F64" s="273"/>
      <c r="G64" s="273"/>
      <c r="H64" s="267" t="s">
        <v>2122</v>
      </c>
      <c r="I64" s="235">
        <v>1.4</v>
      </c>
      <c r="J64" s="242">
        <v>1</v>
      </c>
      <c r="K64" s="235">
        <f>I64*J64</f>
        <v>1.4</v>
      </c>
      <c r="L64" s="842">
        <f>VLOOKUP(A64,TRANSPORTE!A5:D117,4,FALSE)</f>
        <v>1260.0181096149788</v>
      </c>
      <c r="M64" s="843"/>
      <c r="N64" s="243">
        <f>K64*L64</f>
        <v>1764.0253534609703</v>
      </c>
    </row>
    <row r="65" spans="1:15">
      <c r="A65" t="s">
        <v>1946</v>
      </c>
      <c r="B65" s="46" t="str">
        <f>VLOOKUP(A65,TRANSPORTE!A6:D117,3,FALSE)</f>
        <v>Transporte de Mezcla en Frio  MAF-19</v>
      </c>
      <c r="C65" s="47"/>
      <c r="D65" s="47"/>
      <c r="E65" s="47"/>
      <c r="F65" s="47"/>
      <c r="G65" s="47"/>
      <c r="H65" s="267" t="s">
        <v>2122</v>
      </c>
      <c r="I65" s="235">
        <v>1.25</v>
      </c>
      <c r="J65" s="242">
        <v>1</v>
      </c>
      <c r="K65" s="235">
        <f>I65*J65</f>
        <v>1.25</v>
      </c>
      <c r="L65" s="842">
        <f>VLOOKUP(A65,TRANSPORTE!A6:D117,4,FALSE)</f>
        <v>1260.0181096149788</v>
      </c>
      <c r="M65" s="843"/>
      <c r="N65" s="243">
        <f>K65*L65</f>
        <v>1575.0226370187236</v>
      </c>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c r="B68" s="46"/>
      <c r="C68" s="47"/>
      <c r="D68" s="47"/>
      <c r="E68" s="47"/>
      <c r="F68" s="47"/>
      <c r="G68" s="47"/>
      <c r="H68" s="244"/>
      <c r="I68" s="235"/>
      <c r="J68" s="235"/>
      <c r="K68" s="235"/>
      <c r="L68" s="245"/>
      <c r="M68" s="246"/>
      <c r="N68" s="247"/>
    </row>
    <row r="69" spans="1:15" ht="15.75" thickBot="1">
      <c r="B69" s="265"/>
      <c r="C69" s="266"/>
      <c r="D69" s="266"/>
      <c r="E69" s="266"/>
      <c r="F69" s="266"/>
      <c r="G69" s="266"/>
      <c r="H69" s="48"/>
      <c r="I69" s="124"/>
      <c r="J69" s="124"/>
      <c r="K69" s="124"/>
      <c r="L69" s="833"/>
      <c r="M69" s="834"/>
      <c r="N69" s="125"/>
    </row>
    <row r="70" spans="1:15" ht="15.75" thickBot="1">
      <c r="B70" s="844" t="s">
        <v>2072</v>
      </c>
      <c r="C70" s="798"/>
      <c r="D70" s="798"/>
      <c r="E70" s="798"/>
      <c r="F70" s="798"/>
      <c r="G70" s="798"/>
      <c r="H70" s="798"/>
      <c r="I70" s="798"/>
      <c r="J70" s="798"/>
      <c r="K70" s="798"/>
      <c r="L70" s="798"/>
      <c r="M70" s="799"/>
      <c r="N70" s="104">
        <f>N64+N65+N66+N67+N68</f>
        <v>3339.0479904796939</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94" t="s">
        <v>2108</v>
      </c>
      <c r="C74" s="795"/>
      <c r="D74" s="795"/>
      <c r="E74" s="795"/>
      <c r="F74" s="795"/>
      <c r="G74" s="795"/>
      <c r="H74" s="795"/>
      <c r="I74" s="73" t="s">
        <v>2082</v>
      </c>
      <c r="J74" s="75" t="s">
        <v>2109</v>
      </c>
      <c r="K74" s="74" t="s">
        <v>2084</v>
      </c>
      <c r="L74" s="796" t="s">
        <v>2070</v>
      </c>
      <c r="M74" s="797"/>
      <c r="N74" s="98" t="s">
        <v>2071</v>
      </c>
    </row>
    <row r="75" spans="1:15">
      <c r="A75" t="s">
        <v>718</v>
      </c>
      <c r="B75" s="49" t="str">
        <f>VLOOKUP(A75,'MANO DE OBRA'!A8:D68,3,FALSE)</f>
        <v>Obrero (8)</v>
      </c>
      <c r="C75" s="47"/>
      <c r="D75" s="47"/>
      <c r="E75" s="47"/>
      <c r="F75" s="47"/>
      <c r="G75" s="47"/>
      <c r="H75" s="47"/>
      <c r="I75" s="248">
        <f>K75/J75*100</f>
        <v>270661.59999999998</v>
      </c>
      <c r="J75" s="249">
        <v>185</v>
      </c>
      <c r="K75" s="250">
        <f>VLOOKUP(A75,'MANO DE OBRA'!A8:D99,4,FALSE)</f>
        <v>500723.95999999996</v>
      </c>
      <c r="L75" s="50"/>
      <c r="M75" s="251">
        <v>72</v>
      </c>
      <c r="N75" s="346">
        <f>K75/M75</f>
        <v>6954.4994444444437</v>
      </c>
      <c r="O75" s="106"/>
    </row>
    <row r="76" spans="1:15">
      <c r="A76" t="s">
        <v>728</v>
      </c>
      <c r="B76" s="49" t="str">
        <f>VLOOKUP(A76,'MANO DE OBRA'!A8:D69,3,FALSE)</f>
        <v>Oficial</v>
      </c>
      <c r="C76" s="47"/>
      <c r="D76" s="47"/>
      <c r="E76" s="47"/>
      <c r="F76" s="47"/>
      <c r="G76" s="47"/>
      <c r="H76" s="47"/>
      <c r="I76" s="248">
        <f>K76/J76*100</f>
        <v>57668.23979157189</v>
      </c>
      <c r="J76" s="249">
        <v>185</v>
      </c>
      <c r="K76" s="250">
        <f>VLOOKUP(A76,'MANO DE OBRA'!A8:D100,4,FALSE)</f>
        <v>106686.24361440798</v>
      </c>
      <c r="L76" s="50"/>
      <c r="M76" s="255">
        <v>72</v>
      </c>
      <c r="N76" s="346">
        <f>K76/M76</f>
        <v>1481.7533835334443</v>
      </c>
    </row>
    <row r="77" spans="1:15">
      <c r="A77" t="s">
        <v>756</v>
      </c>
      <c r="B77" s="49" t="str">
        <f>VLOOKUP(A77,'MANO DE OBRA'!A9:D70,3,FALSE)</f>
        <v>Rastrilleros (2)</v>
      </c>
      <c r="C77" s="47"/>
      <c r="D77" s="47"/>
      <c r="E77" s="47"/>
      <c r="F77" s="47"/>
      <c r="G77" s="47"/>
      <c r="H77" s="47"/>
      <c r="I77" s="248">
        <f>K77/J77*100</f>
        <v>86502.359687357821</v>
      </c>
      <c r="J77" s="249">
        <v>185</v>
      </c>
      <c r="K77" s="250">
        <f>VLOOKUP(A77,'MANO DE OBRA'!A9:D101,4,FALSE)</f>
        <v>160029.36542161196</v>
      </c>
      <c r="L77" s="50"/>
      <c r="M77" s="255">
        <v>72</v>
      </c>
      <c r="N77" s="346">
        <f>K77/M77</f>
        <v>2222.630075300166</v>
      </c>
    </row>
    <row r="78" spans="1:15">
      <c r="B78" s="49"/>
      <c r="C78" s="47"/>
      <c r="D78" s="47"/>
      <c r="E78" s="47"/>
      <c r="F78" s="47"/>
      <c r="G78" s="47"/>
      <c r="H78" s="47"/>
      <c r="I78" s="235"/>
      <c r="J78" s="253"/>
      <c r="K78" s="254"/>
      <c r="L78" s="274"/>
      <c r="M78" s="256"/>
      <c r="N78" s="252"/>
    </row>
    <row r="79" spans="1:15">
      <c r="B79" s="49"/>
      <c r="C79" s="47"/>
      <c r="D79" s="47"/>
      <c r="E79" s="47"/>
      <c r="F79" s="47"/>
      <c r="G79" s="47"/>
      <c r="H79" s="47"/>
      <c r="I79" s="235"/>
      <c r="J79" s="253"/>
      <c r="K79" s="254"/>
      <c r="L79" s="274"/>
      <c r="M79" s="256"/>
      <c r="N79" s="252"/>
    </row>
    <row r="80" spans="1:15" ht="15.75" thickBot="1">
      <c r="B80" s="831"/>
      <c r="C80" s="832"/>
      <c r="D80" s="832"/>
      <c r="E80" s="832"/>
      <c r="F80" s="832"/>
      <c r="G80" s="832"/>
      <c r="H80" s="832"/>
      <c r="I80" s="124"/>
      <c r="J80" s="124"/>
      <c r="K80" s="124"/>
      <c r="L80" s="845"/>
      <c r="M80" s="845"/>
      <c r="N80" s="45"/>
    </row>
    <row r="81" spans="1:14" ht="15.75" thickBot="1">
      <c r="B81" s="844" t="s">
        <v>2072</v>
      </c>
      <c r="C81" s="798"/>
      <c r="D81" s="798"/>
      <c r="E81" s="798"/>
      <c r="F81" s="798"/>
      <c r="G81" s="798"/>
      <c r="H81" s="798"/>
      <c r="I81" s="798"/>
      <c r="J81" s="798"/>
      <c r="K81" s="798"/>
      <c r="L81" s="798"/>
      <c r="M81" s="799"/>
      <c r="N81" s="257">
        <f>SUM(N75:N80)</f>
        <v>10658.882903278056</v>
      </c>
    </row>
    <row r="82" spans="1:14" ht="15.75" thickBot="1">
      <c r="B82" s="33"/>
      <c r="C82" s="34"/>
      <c r="D82" s="34"/>
      <c r="E82" s="34"/>
      <c r="F82" s="34"/>
      <c r="G82" s="34"/>
      <c r="H82" s="34"/>
      <c r="I82" s="34"/>
      <c r="J82" s="34"/>
      <c r="K82" s="34"/>
      <c r="L82" s="34"/>
      <c r="M82" s="34"/>
      <c r="N82" s="35"/>
    </row>
    <row r="83" spans="1:14" ht="15.75" thickBot="1">
      <c r="B83" s="755" t="s">
        <v>2085</v>
      </c>
      <c r="C83" s="756"/>
      <c r="D83" s="756"/>
      <c r="E83" s="756"/>
      <c r="F83" s="756"/>
      <c r="G83" s="756"/>
      <c r="H83" s="756"/>
      <c r="I83" s="756"/>
      <c r="J83" s="756"/>
      <c r="K83" s="756"/>
      <c r="L83" s="756"/>
      <c r="M83" s="757"/>
      <c r="N83" s="99">
        <f>N49+N59+N70+N81</f>
        <v>191861.02569864973</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00" t="s">
        <v>2110</v>
      </c>
      <c r="C87" s="801"/>
      <c r="D87" s="801"/>
      <c r="E87" s="801"/>
      <c r="F87" s="801"/>
      <c r="G87" s="801"/>
      <c r="H87" s="801"/>
      <c r="I87" s="270"/>
      <c r="J87" s="290"/>
      <c r="K87" s="258" t="s">
        <v>2087</v>
      </c>
      <c r="L87" s="802" t="s">
        <v>2088</v>
      </c>
      <c r="M87" s="803"/>
      <c r="N87" s="259"/>
    </row>
    <row r="88" spans="1:14">
      <c r="B88" s="788" t="s">
        <v>2111</v>
      </c>
      <c r="C88" s="789"/>
      <c r="D88" s="789"/>
      <c r="E88" s="789"/>
      <c r="F88" s="789"/>
      <c r="G88" s="789"/>
      <c r="H88" s="789"/>
      <c r="I88" s="87"/>
      <c r="J88" s="88"/>
      <c r="K88" s="260">
        <v>0.2</v>
      </c>
      <c r="L88" s="790">
        <f>N83*K88</f>
        <v>38372.205139729944</v>
      </c>
      <c r="M88" s="791"/>
      <c r="N88" s="51"/>
    </row>
    <row r="89" spans="1:14">
      <c r="B89" s="89" t="s">
        <v>2090</v>
      </c>
      <c r="C89" s="90"/>
      <c r="D89" s="90"/>
      <c r="E89" s="90"/>
      <c r="F89" s="90"/>
      <c r="G89" s="90"/>
      <c r="H89" s="90"/>
      <c r="I89" s="87"/>
      <c r="J89" s="88"/>
      <c r="K89" s="260">
        <v>0.05</v>
      </c>
      <c r="L89" s="790">
        <f>N83*K89</f>
        <v>9593.0512849324859</v>
      </c>
      <c r="M89" s="791"/>
      <c r="N89" s="51"/>
    </row>
    <row r="90" spans="1:14" ht="15.75" thickBot="1">
      <c r="B90" s="91" t="s">
        <v>2091</v>
      </c>
      <c r="C90" s="92"/>
      <c r="D90" s="92"/>
      <c r="E90" s="92"/>
      <c r="F90" s="92"/>
      <c r="G90" s="92"/>
      <c r="H90" s="92"/>
      <c r="I90" s="93"/>
      <c r="J90" s="94"/>
      <c r="K90" s="261">
        <v>0.05</v>
      </c>
      <c r="L90" s="792">
        <f>N83*K90</f>
        <v>9593.0512849324859</v>
      </c>
      <c r="M90" s="793"/>
      <c r="N90" s="51"/>
    </row>
    <row r="91" spans="1:14" ht="15.75" thickBot="1">
      <c r="B91" s="755" t="s">
        <v>2072</v>
      </c>
      <c r="C91" s="756"/>
      <c r="D91" s="756"/>
      <c r="E91" s="756"/>
      <c r="F91" s="756"/>
      <c r="G91" s="756"/>
      <c r="H91" s="756"/>
      <c r="I91" s="756"/>
      <c r="J91" s="756"/>
      <c r="K91" s="756"/>
      <c r="L91" s="756"/>
      <c r="M91" s="757"/>
      <c r="N91" s="52">
        <f>L88+L89+L90</f>
        <v>57558.307709594919</v>
      </c>
    </row>
    <row r="92" spans="1:14" ht="15.75" thickBot="1">
      <c r="B92" s="33"/>
      <c r="C92" s="34"/>
      <c r="D92" s="34"/>
      <c r="E92" s="34"/>
      <c r="F92" s="34"/>
      <c r="G92" s="34"/>
      <c r="H92" s="34"/>
      <c r="I92" s="34"/>
      <c r="J92" s="34"/>
      <c r="K92" s="34"/>
      <c r="L92" s="34"/>
      <c r="M92" s="34"/>
      <c r="N92" s="35"/>
    </row>
    <row r="93" spans="1:14" ht="15.75" thickBot="1">
      <c r="A93" t="s">
        <v>2114</v>
      </c>
      <c r="B93" s="755" t="s">
        <v>2113</v>
      </c>
      <c r="C93" s="756"/>
      <c r="D93" s="756"/>
      <c r="E93" s="756"/>
      <c r="F93" s="756"/>
      <c r="G93" s="756"/>
      <c r="H93" s="756"/>
      <c r="I93" s="756"/>
      <c r="J93" s="756"/>
      <c r="K93" s="756"/>
      <c r="L93" s="756"/>
      <c r="M93" s="757"/>
      <c r="N93" s="166">
        <f>N83+N91</f>
        <v>249419.33340824465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4" t="s">
        <v>2097</v>
      </c>
      <c r="C103" s="205"/>
      <c r="D103" s="205"/>
      <c r="E103" s="205"/>
      <c r="F103" s="205"/>
      <c r="G103" s="205"/>
      <c r="H103" s="205"/>
      <c r="I103" s="205"/>
      <c r="J103" s="205"/>
      <c r="K103" s="205"/>
      <c r="L103" s="205"/>
      <c r="M103" s="205"/>
      <c r="N103" s="206"/>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c r="B106" s="207"/>
      <c r="C106" s="208"/>
      <c r="D106" s="208"/>
      <c r="E106" s="208"/>
      <c r="F106" s="208"/>
      <c r="G106" s="208"/>
      <c r="H106" s="208"/>
      <c r="I106" s="208"/>
      <c r="J106" s="208"/>
      <c r="K106" s="208"/>
      <c r="L106" s="208"/>
      <c r="M106" s="208"/>
      <c r="N106" s="209"/>
    </row>
    <row r="107" spans="2:14" ht="15.75" thickBot="1">
      <c r="B107" s="210"/>
      <c r="C107" s="211"/>
      <c r="D107" s="211"/>
      <c r="E107" s="211"/>
      <c r="F107" s="211"/>
      <c r="G107" s="211"/>
      <c r="H107" s="211"/>
      <c r="I107" s="211"/>
      <c r="J107" s="211"/>
      <c r="K107" s="211"/>
      <c r="L107" s="211"/>
      <c r="M107" s="211"/>
      <c r="N107" s="212"/>
    </row>
    <row r="108" spans="2:14">
      <c r="B108" s="213"/>
      <c r="C108" s="214"/>
      <c r="D108" s="214"/>
      <c r="E108" s="214"/>
      <c r="F108" s="214"/>
      <c r="G108" s="214"/>
      <c r="H108" s="214"/>
      <c r="I108" s="214"/>
      <c r="J108" s="214"/>
      <c r="K108" s="214"/>
      <c r="L108" s="214"/>
      <c r="M108" s="214"/>
      <c r="N108" s="215"/>
    </row>
    <row r="109" spans="2:14">
      <c r="B109" s="199" t="s">
        <v>2098</v>
      </c>
      <c r="C109" s="31"/>
      <c r="D109" s="31"/>
      <c r="E109" s="31"/>
      <c r="F109" s="31"/>
      <c r="G109" s="31"/>
      <c r="H109" s="31"/>
      <c r="I109" s="31"/>
      <c r="J109" s="31"/>
      <c r="K109" s="31"/>
      <c r="L109" s="31"/>
      <c r="M109" s="31"/>
      <c r="N109" s="32"/>
    </row>
    <row r="110" spans="2:14" ht="15" customHeight="1">
      <c r="B110" s="758" t="s">
        <v>2099</v>
      </c>
      <c r="C110" s="759"/>
      <c r="D110" s="759"/>
      <c r="E110" s="759"/>
      <c r="F110" s="759"/>
      <c r="G110" s="759"/>
      <c r="H110" s="759"/>
      <c r="I110" s="759"/>
      <c r="J110" s="759"/>
      <c r="K110" s="759"/>
      <c r="L110" s="759"/>
      <c r="M110" s="759"/>
      <c r="N110" s="760"/>
    </row>
    <row r="111" spans="2:14" ht="15" customHeight="1">
      <c r="B111" s="758"/>
      <c r="C111" s="759"/>
      <c r="D111" s="759"/>
      <c r="E111" s="759"/>
      <c r="F111" s="759"/>
      <c r="G111" s="759"/>
      <c r="H111" s="759"/>
      <c r="I111" s="759"/>
      <c r="J111" s="759"/>
      <c r="K111" s="759"/>
      <c r="L111" s="759"/>
      <c r="M111" s="759"/>
      <c r="N111" s="760"/>
    </row>
    <row r="112" spans="2:14" ht="30" customHeight="1">
      <c r="B112" s="761" t="s">
        <v>2100</v>
      </c>
      <c r="C112" s="762"/>
      <c r="D112" s="762"/>
      <c r="E112" s="762"/>
      <c r="F112" s="762"/>
      <c r="G112" s="762"/>
      <c r="H112" s="762"/>
      <c r="I112" s="762"/>
      <c r="J112" s="762"/>
      <c r="K112" s="762"/>
      <c r="L112" s="762"/>
      <c r="M112" s="762"/>
      <c r="N112" s="763"/>
    </row>
    <row r="113" spans="2:14">
      <c r="B113" s="761"/>
      <c r="C113" s="762"/>
      <c r="D113" s="762"/>
      <c r="E113" s="762"/>
      <c r="F113" s="762"/>
      <c r="G113" s="762"/>
      <c r="H113" s="762"/>
      <c r="I113" s="762"/>
      <c r="J113" s="762"/>
      <c r="K113" s="762"/>
      <c r="L113" s="762"/>
      <c r="M113" s="762"/>
      <c r="N113" s="763"/>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287"/>
      <c r="C116" s="288"/>
      <c r="D116" s="288"/>
      <c r="E116" s="288"/>
      <c r="F116" s="288"/>
      <c r="G116" s="288"/>
      <c r="H116" s="288"/>
      <c r="I116" s="288"/>
      <c r="J116" s="288"/>
      <c r="K116" s="288"/>
      <c r="L116" s="288"/>
      <c r="M116" s="288"/>
      <c r="N116" s="289"/>
    </row>
    <row r="117" spans="2:14">
      <c r="B117" s="199"/>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821"/>
      <c r="K123" s="821"/>
      <c r="L123" s="821"/>
      <c r="M123" s="821"/>
      <c r="N123" s="822"/>
    </row>
    <row r="124" spans="2:14" ht="15.75" thickBot="1">
      <c r="B124" s="217" t="s">
        <v>2103</v>
      </c>
      <c r="C124" s="344"/>
      <c r="D124" s="344"/>
      <c r="E124" s="57"/>
      <c r="F124" s="57"/>
      <c r="G124" s="57"/>
      <c r="H124" s="57"/>
      <c r="I124" s="57"/>
      <c r="J124" s="823"/>
      <c r="K124" s="823"/>
      <c r="L124" s="823"/>
      <c r="M124" s="823"/>
      <c r="N124" s="82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300</v>
      </c>
      <c r="C31" s="81" t="s">
        <v>2166</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9</v>
      </c>
      <c r="N37" s="228">
        <f t="shared" ref="N37:N43" si="0">K37/M37</f>
        <v>17198.406020434806</v>
      </c>
    </row>
    <row r="38" spans="1:14">
      <c r="A38" t="s">
        <v>841</v>
      </c>
      <c r="B38" s="804" t="str">
        <f>VLOOKUP(A38,EQUIPOS!A8:D154,3,FALSE)</f>
        <v>Compactador tipo  POTENCIA: 105 HP, PESO: 6 ton</v>
      </c>
      <c r="C38" s="805"/>
      <c r="D38" s="805"/>
      <c r="E38" s="805"/>
      <c r="F38" s="805"/>
      <c r="G38" s="805"/>
      <c r="H38" s="806"/>
      <c r="I38" s="223"/>
      <c r="J38" s="224"/>
      <c r="K38" s="225">
        <f>VLOOKUP(A38,EQUIPOS!A8:D165,4,FALSE)</f>
        <v>98895.651558464859</v>
      </c>
      <c r="L38" s="226"/>
      <c r="M38" s="227">
        <v>9</v>
      </c>
      <c r="N38" s="228">
        <f t="shared" si="0"/>
        <v>10988.405728718317</v>
      </c>
    </row>
    <row r="39" spans="1:14">
      <c r="A39" t="s">
        <v>977</v>
      </c>
      <c r="B39" s="804" t="str">
        <f>VLOOKUP(A39,EQUIPOS!A9:D154,3,FALSE)</f>
        <v>Planta de asfalto en frio</v>
      </c>
      <c r="C39" s="805"/>
      <c r="D39" s="805"/>
      <c r="E39" s="805"/>
      <c r="F39" s="805"/>
      <c r="G39" s="805"/>
      <c r="H39" s="806"/>
      <c r="I39" s="223"/>
      <c r="J39" s="224"/>
      <c r="K39" s="225">
        <f>VLOOKUP(A39,EQUIPOS!A9:D166,4,FALSE)</f>
        <v>255536.79140198807</v>
      </c>
      <c r="L39" s="226"/>
      <c r="M39" s="227">
        <v>9</v>
      </c>
      <c r="N39" s="228">
        <f t="shared" si="0"/>
        <v>28392.976822443117</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9</v>
      </c>
      <c r="N42" s="228">
        <f t="shared" si="0"/>
        <v>53150.126604715901</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9</v>
      </c>
      <c r="N43" s="228">
        <f t="shared" si="0"/>
        <v>8130.9963484466607</v>
      </c>
    </row>
    <row r="44" spans="1:14">
      <c r="B44" s="804"/>
      <c r="C44" s="805"/>
      <c r="D44" s="805"/>
      <c r="E44" s="805"/>
      <c r="F44" s="805"/>
      <c r="G44" s="805"/>
      <c r="H44" s="806"/>
      <c r="I44" s="807"/>
      <c r="J44" s="808"/>
      <c r="K44" s="225"/>
      <c r="L44" s="809"/>
      <c r="M44" s="810"/>
      <c r="N44" s="228"/>
    </row>
    <row r="45" spans="1:14">
      <c r="B45" s="804"/>
      <c r="C45" s="805"/>
      <c r="D45" s="805"/>
      <c r="E45" s="811"/>
      <c r="F45" s="805"/>
      <c r="G45" s="805"/>
      <c r="H45" s="806"/>
      <c r="I45" s="36"/>
      <c r="J45" s="37"/>
      <c r="K45" s="230"/>
      <c r="L45" s="232"/>
      <c r="M45" s="233"/>
      <c r="N45" s="234"/>
    </row>
    <row r="46" spans="1:14">
      <c r="B46" s="812" t="s">
        <v>2105</v>
      </c>
      <c r="C46" s="813"/>
      <c r="D46" s="813"/>
      <c r="E46" s="38"/>
      <c r="F46" s="39"/>
      <c r="G46" s="39"/>
      <c r="H46" s="40"/>
      <c r="I46" s="36"/>
      <c r="J46" s="37"/>
      <c r="K46" s="235"/>
      <c r="L46" s="232"/>
      <c r="M46" s="352">
        <v>0.1</v>
      </c>
      <c r="N46" s="296">
        <f>N80*M46</f>
        <v>1065.8882903278056</v>
      </c>
    </row>
    <row r="47" spans="1:14" ht="15.75" thickBot="1">
      <c r="B47" s="804"/>
      <c r="C47" s="805"/>
      <c r="D47" s="805"/>
      <c r="E47" s="805"/>
      <c r="F47" s="805"/>
      <c r="G47" s="805"/>
      <c r="H47" s="806"/>
      <c r="I47" s="814"/>
      <c r="J47" s="815"/>
      <c r="K47" s="41"/>
      <c r="L47" s="816"/>
      <c r="M47" s="817"/>
      <c r="N47" s="105"/>
    </row>
    <row r="48" spans="1:14" ht="15.75" thickBot="1">
      <c r="B48" s="755" t="s">
        <v>2072</v>
      </c>
      <c r="C48" s="756"/>
      <c r="D48" s="756"/>
      <c r="E48" s="756"/>
      <c r="F48" s="756"/>
      <c r="G48" s="756"/>
      <c r="H48" s="756"/>
      <c r="I48" s="756"/>
      <c r="J48" s="756"/>
      <c r="K48" s="756"/>
      <c r="L48" s="756"/>
      <c r="M48" s="757"/>
      <c r="N48" s="345">
        <f>SUM(N36:N47)</f>
        <v>148618.73220583986</v>
      </c>
    </row>
    <row r="49" spans="1:14">
      <c r="B49" s="236"/>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00" t="s">
        <v>2063</v>
      </c>
      <c r="C52" s="801"/>
      <c r="D52" s="801"/>
      <c r="E52" s="801"/>
      <c r="F52" s="801"/>
      <c r="G52" s="801"/>
      <c r="H52" s="801"/>
      <c r="I52" s="835"/>
      <c r="J52" s="271" t="s">
        <v>2065</v>
      </c>
      <c r="K52" s="85" t="s">
        <v>2066</v>
      </c>
      <c r="L52" s="836" t="s">
        <v>2074</v>
      </c>
      <c r="M52" s="835"/>
      <c r="N52" s="86" t="s">
        <v>2071</v>
      </c>
    </row>
    <row r="53" spans="1:14">
      <c r="A53" t="s">
        <v>1117</v>
      </c>
      <c r="B53" s="43" t="str">
        <f>VLOOKUP(A53,MATERIALES!A5:D373,3,FALSE)</f>
        <v>Agregado Petreo para Triturar (Crudo)</v>
      </c>
      <c r="C53" s="237"/>
      <c r="D53" s="237"/>
      <c r="E53" s="237"/>
      <c r="F53" s="237"/>
      <c r="G53" s="237"/>
      <c r="H53" s="237"/>
      <c r="I53" s="224"/>
      <c r="J53" s="201" t="str">
        <f>VLOOKUP(A53,MATERIALES!A7:D645,2,FALSE)</f>
        <v>m3</v>
      </c>
      <c r="K53" s="238">
        <v>1.4</v>
      </c>
      <c r="L53" s="223"/>
      <c r="M53" s="353">
        <f>VLOOKUP(A53,MATERIALES!A5:D396,4,FALSE)</f>
        <v>19861.467989081211</v>
      </c>
      <c r="N53" s="228">
        <f>K53*M53</f>
        <v>27806.055184713696</v>
      </c>
    </row>
    <row r="54" spans="1:14">
      <c r="A54" s="108" t="s">
        <v>1131</v>
      </c>
      <c r="B54" s="43" t="str">
        <f>VLOOKUP(A54,MATERIALES!A6:D373,3,FALSE)</f>
        <v>Agua</v>
      </c>
      <c r="C54" s="237"/>
      <c r="D54" s="237"/>
      <c r="E54" s="237"/>
      <c r="F54" s="237"/>
      <c r="G54" s="237"/>
      <c r="H54" s="237"/>
      <c r="I54" s="224"/>
      <c r="J54" s="201" t="str">
        <f>VLOOKUP(A54,MATERIALES!A8:D646,2,FALSE)</f>
        <v>lt</v>
      </c>
      <c r="K54" s="238">
        <v>25</v>
      </c>
      <c r="L54" s="223"/>
      <c r="M54" s="353">
        <f>VLOOKUP(A54,MATERIALES!A6:D397,4,FALSE)</f>
        <v>57.532296573537835</v>
      </c>
      <c r="N54" s="228">
        <f>K54*M54</f>
        <v>1438.3074143384458</v>
      </c>
    </row>
    <row r="55" spans="1:14">
      <c r="B55" s="43"/>
      <c r="C55" s="237"/>
      <c r="D55" s="237"/>
      <c r="E55" s="237"/>
      <c r="F55" s="237"/>
      <c r="G55" s="237"/>
      <c r="H55" s="237"/>
      <c r="I55" s="224"/>
      <c r="J55" s="201"/>
      <c r="K55" s="238"/>
      <c r="L55" s="223"/>
      <c r="M55" s="239"/>
      <c r="N55" s="240"/>
    </row>
    <row r="56" spans="1:14">
      <c r="B56" s="43"/>
      <c r="C56" s="237"/>
      <c r="D56" s="237"/>
      <c r="E56" s="237"/>
      <c r="F56" s="237"/>
      <c r="G56" s="237"/>
      <c r="H56" s="237"/>
      <c r="I56" s="224"/>
      <c r="J56" s="201"/>
      <c r="K56" s="238"/>
      <c r="L56" s="223"/>
      <c r="M56" s="239"/>
      <c r="N56" s="240"/>
    </row>
    <row r="57" spans="1:14" ht="15.75" thickBot="1">
      <c r="B57" s="837"/>
      <c r="C57" s="838"/>
      <c r="D57" s="838"/>
      <c r="E57" s="838"/>
      <c r="F57" s="838"/>
      <c r="G57" s="838"/>
      <c r="H57" s="838"/>
      <c r="I57" s="808"/>
      <c r="J57" s="42"/>
      <c r="K57" s="44"/>
      <c r="L57" s="839"/>
      <c r="M57" s="840"/>
      <c r="N57" s="45"/>
    </row>
    <row r="58" spans="1:14" ht="15.75" thickBot="1">
      <c r="B58" s="755" t="s">
        <v>2072</v>
      </c>
      <c r="C58" s="756"/>
      <c r="D58" s="756"/>
      <c r="E58" s="756"/>
      <c r="F58" s="756"/>
      <c r="G58" s="756"/>
      <c r="H58" s="756"/>
      <c r="I58" s="756"/>
      <c r="J58" s="756"/>
      <c r="K58" s="756"/>
      <c r="L58" s="756"/>
      <c r="M58" s="757"/>
      <c r="N58" s="345">
        <f>SUM(N53:N57)</f>
        <v>29244.362599052143</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9" t="s">
        <v>2076</v>
      </c>
      <c r="C62" s="270"/>
      <c r="D62" s="270"/>
      <c r="E62" s="270"/>
      <c r="F62" s="270"/>
      <c r="G62" s="270"/>
      <c r="H62" s="73" t="s">
        <v>2065</v>
      </c>
      <c r="I62" s="74" t="s">
        <v>2077</v>
      </c>
      <c r="J62" s="75" t="s">
        <v>2106</v>
      </c>
      <c r="K62" s="73" t="s">
        <v>2107</v>
      </c>
      <c r="L62" s="841" t="s">
        <v>2080</v>
      </c>
      <c r="M62" s="820"/>
      <c r="N62" s="76" t="s">
        <v>2071</v>
      </c>
    </row>
    <row r="63" spans="1:14">
      <c r="A63" t="s">
        <v>1852</v>
      </c>
      <c r="B63" s="46" t="str">
        <f>VLOOKUP(A63,TRANSPORTE!A5:D117,3,FALSE)</f>
        <v>Transporte de Material Crudo de Rio</v>
      </c>
      <c r="C63" s="273"/>
      <c r="D63" s="273"/>
      <c r="E63" s="273"/>
      <c r="F63" s="273"/>
      <c r="G63" s="273"/>
      <c r="H63" s="267" t="s">
        <v>2122</v>
      </c>
      <c r="I63" s="235">
        <v>1.4</v>
      </c>
      <c r="J63" s="242">
        <v>1</v>
      </c>
      <c r="K63" s="235">
        <f>I63*J63</f>
        <v>1.4</v>
      </c>
      <c r="L63" s="842">
        <f>VLOOKUP(A63,TRANSPORTE!A5:D117,4,FALSE)</f>
        <v>1260.0181096149788</v>
      </c>
      <c r="M63" s="843"/>
      <c r="N63" s="243">
        <f>K63*L63</f>
        <v>1764.0253534609703</v>
      </c>
    </row>
    <row r="64" spans="1:14">
      <c r="A64" t="s">
        <v>1916</v>
      </c>
      <c r="B64" s="46" t="str">
        <f>VLOOKUP(A64,TRANSPORTE!A6:D117,3,FALSE)</f>
        <v>Transporte de Mezcla Abierta en Frio MAF-25</v>
      </c>
      <c r="C64" s="47"/>
      <c r="D64" s="47"/>
      <c r="E64" s="47"/>
      <c r="F64" s="47"/>
      <c r="G64" s="47"/>
      <c r="H64" s="267" t="s">
        <v>2122</v>
      </c>
      <c r="I64" s="235">
        <v>1.25</v>
      </c>
      <c r="J64" s="242">
        <v>1</v>
      </c>
      <c r="K64" s="235">
        <f>I64*J64</f>
        <v>1.25</v>
      </c>
      <c r="L64" s="842">
        <f>VLOOKUP(A64,TRANSPORTE!A6:D117,4,FALSE)</f>
        <v>1260.0181096149788</v>
      </c>
      <c r="M64" s="843"/>
      <c r="N64" s="243">
        <f>K64*L64</f>
        <v>1575.0226370187236</v>
      </c>
    </row>
    <row r="65" spans="1:15">
      <c r="B65" s="46"/>
      <c r="C65" s="47"/>
      <c r="D65" s="47"/>
      <c r="E65" s="47"/>
      <c r="F65" s="47"/>
      <c r="G65" s="47"/>
      <c r="H65" s="244"/>
      <c r="I65" s="235"/>
      <c r="J65" s="235"/>
      <c r="K65" s="235"/>
      <c r="L65" s="245"/>
      <c r="M65" s="246"/>
      <c r="N65" s="247"/>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ht="15.75" thickBot="1">
      <c r="B68" s="265"/>
      <c r="C68" s="266"/>
      <c r="D68" s="266"/>
      <c r="E68" s="266"/>
      <c r="F68" s="266"/>
      <c r="G68" s="266"/>
      <c r="H68" s="48"/>
      <c r="I68" s="124"/>
      <c r="J68" s="124"/>
      <c r="K68" s="124"/>
      <c r="L68" s="833"/>
      <c r="M68" s="834"/>
      <c r="N68" s="125"/>
    </row>
    <row r="69" spans="1:15" ht="15.75" thickBot="1">
      <c r="B69" s="844" t="s">
        <v>2072</v>
      </c>
      <c r="C69" s="798"/>
      <c r="D69" s="798"/>
      <c r="E69" s="798"/>
      <c r="F69" s="798"/>
      <c r="G69" s="798"/>
      <c r="H69" s="798"/>
      <c r="I69" s="798"/>
      <c r="J69" s="798"/>
      <c r="K69" s="798"/>
      <c r="L69" s="798"/>
      <c r="M69" s="799"/>
      <c r="N69" s="104">
        <f>N63+N64+N65+N66+N67</f>
        <v>3339.0479904796939</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94" t="s">
        <v>2108</v>
      </c>
      <c r="C73" s="795"/>
      <c r="D73" s="795"/>
      <c r="E73" s="795"/>
      <c r="F73" s="795"/>
      <c r="G73" s="795"/>
      <c r="H73" s="795"/>
      <c r="I73" s="73" t="s">
        <v>2082</v>
      </c>
      <c r="J73" s="75" t="s">
        <v>2109</v>
      </c>
      <c r="K73" s="74" t="s">
        <v>2084</v>
      </c>
      <c r="L73" s="796" t="s">
        <v>2070</v>
      </c>
      <c r="M73" s="797"/>
      <c r="N73" s="98" t="s">
        <v>2071</v>
      </c>
    </row>
    <row r="74" spans="1:15">
      <c r="A74" t="s">
        <v>718</v>
      </c>
      <c r="B74" s="49" t="str">
        <f>VLOOKUP(A74,'MANO DE OBRA'!A8:D68,3,FALSE)</f>
        <v>Obrero (8)</v>
      </c>
      <c r="C74" s="47"/>
      <c r="D74" s="47"/>
      <c r="E74" s="47"/>
      <c r="F74" s="47"/>
      <c r="G74" s="47"/>
      <c r="H74" s="47"/>
      <c r="I74" s="248">
        <f>K74/J74*100</f>
        <v>270661.59999999998</v>
      </c>
      <c r="J74" s="249">
        <v>185</v>
      </c>
      <c r="K74" s="250">
        <f>VLOOKUP(A74,'MANO DE OBRA'!A8:D99,4,FALSE)</f>
        <v>500723.95999999996</v>
      </c>
      <c r="L74" s="50"/>
      <c r="M74" s="251">
        <v>72</v>
      </c>
      <c r="N74" s="346">
        <f>K74/M74</f>
        <v>6954.4994444444437</v>
      </c>
      <c r="O74" s="106"/>
    </row>
    <row r="75" spans="1:15">
      <c r="A75" t="s">
        <v>728</v>
      </c>
      <c r="B75" s="49" t="str">
        <f>VLOOKUP(A75,'MANO DE OBRA'!A8:D69,3,FALSE)</f>
        <v>Oficial</v>
      </c>
      <c r="C75" s="47"/>
      <c r="D75" s="47"/>
      <c r="E75" s="47"/>
      <c r="F75" s="47"/>
      <c r="G75" s="47"/>
      <c r="H75" s="47"/>
      <c r="I75" s="248">
        <f>K75/J75*100</f>
        <v>57668.23979157189</v>
      </c>
      <c r="J75" s="249">
        <v>185</v>
      </c>
      <c r="K75" s="250">
        <f>VLOOKUP(A75,'MANO DE OBRA'!A8:D100,4,FALSE)</f>
        <v>106686.24361440798</v>
      </c>
      <c r="L75" s="50"/>
      <c r="M75" s="255">
        <v>72</v>
      </c>
      <c r="N75" s="346">
        <f>K75/M75</f>
        <v>1481.7533835334443</v>
      </c>
    </row>
    <row r="76" spans="1:15">
      <c r="A76" t="s">
        <v>756</v>
      </c>
      <c r="B76" s="49" t="str">
        <f>VLOOKUP(A76,'MANO DE OBRA'!A9:D70,3,FALSE)</f>
        <v>Rastrilleros (2)</v>
      </c>
      <c r="C76" s="47"/>
      <c r="D76" s="47"/>
      <c r="E76" s="47"/>
      <c r="F76" s="47"/>
      <c r="G76" s="47"/>
      <c r="H76" s="47"/>
      <c r="I76" s="248">
        <f>K76/J76*100</f>
        <v>86502.359687357821</v>
      </c>
      <c r="J76" s="249">
        <v>185</v>
      </c>
      <c r="K76" s="250">
        <f>VLOOKUP(A76,'MANO DE OBRA'!A9:D101,4,FALSE)</f>
        <v>160029.36542161196</v>
      </c>
      <c r="L76" s="50"/>
      <c r="M76" s="255">
        <v>72</v>
      </c>
      <c r="N76" s="346">
        <f>K76/M76</f>
        <v>2222.630075300166</v>
      </c>
    </row>
    <row r="77" spans="1:15">
      <c r="B77" s="49"/>
      <c r="C77" s="47"/>
      <c r="D77" s="47"/>
      <c r="E77" s="47"/>
      <c r="F77" s="47"/>
      <c r="G77" s="47"/>
      <c r="H77" s="47"/>
      <c r="I77" s="235"/>
      <c r="J77" s="253"/>
      <c r="K77" s="254"/>
      <c r="L77" s="274"/>
      <c r="M77" s="256"/>
      <c r="N77" s="252"/>
    </row>
    <row r="78" spans="1:15">
      <c r="B78" s="49"/>
      <c r="C78" s="47"/>
      <c r="D78" s="47"/>
      <c r="E78" s="47"/>
      <c r="F78" s="47"/>
      <c r="G78" s="47"/>
      <c r="H78" s="47"/>
      <c r="I78" s="235"/>
      <c r="J78" s="253"/>
      <c r="K78" s="254"/>
      <c r="L78" s="274"/>
      <c r="M78" s="256"/>
      <c r="N78" s="252"/>
    </row>
    <row r="79" spans="1:15" ht="15.75" thickBot="1">
      <c r="B79" s="831"/>
      <c r="C79" s="832"/>
      <c r="D79" s="832"/>
      <c r="E79" s="832"/>
      <c r="F79" s="832"/>
      <c r="G79" s="832"/>
      <c r="H79" s="832"/>
      <c r="I79" s="124"/>
      <c r="J79" s="124"/>
      <c r="K79" s="124"/>
      <c r="L79" s="845"/>
      <c r="M79" s="845"/>
      <c r="N79" s="45"/>
    </row>
    <row r="80" spans="1:15" ht="15.75" thickBot="1">
      <c r="B80" s="844" t="s">
        <v>2072</v>
      </c>
      <c r="C80" s="798"/>
      <c r="D80" s="798"/>
      <c r="E80" s="798"/>
      <c r="F80" s="798"/>
      <c r="G80" s="798"/>
      <c r="H80" s="798"/>
      <c r="I80" s="798"/>
      <c r="J80" s="798"/>
      <c r="K80" s="798"/>
      <c r="L80" s="798"/>
      <c r="M80" s="799"/>
      <c r="N80" s="257">
        <f>SUM(N74:N79)</f>
        <v>10658.882903278056</v>
      </c>
    </row>
    <row r="81" spans="1:14" ht="15.75" thickBot="1">
      <c r="B81" s="33"/>
      <c r="C81" s="34"/>
      <c r="D81" s="34"/>
      <c r="E81" s="34"/>
      <c r="F81" s="34"/>
      <c r="G81" s="34"/>
      <c r="H81" s="34"/>
      <c r="I81" s="34"/>
      <c r="J81" s="34"/>
      <c r="K81" s="34"/>
      <c r="L81" s="34"/>
      <c r="M81" s="34"/>
      <c r="N81" s="35"/>
    </row>
    <row r="82" spans="1:14" ht="15.75" thickBot="1">
      <c r="B82" s="755" t="s">
        <v>2085</v>
      </c>
      <c r="C82" s="756"/>
      <c r="D82" s="756"/>
      <c r="E82" s="756"/>
      <c r="F82" s="756"/>
      <c r="G82" s="756"/>
      <c r="H82" s="756"/>
      <c r="I82" s="756"/>
      <c r="J82" s="756"/>
      <c r="K82" s="756"/>
      <c r="L82" s="756"/>
      <c r="M82" s="757"/>
      <c r="N82" s="99">
        <f>N48+N58+N69+N80</f>
        <v>191861.02569864973</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00" t="s">
        <v>2110</v>
      </c>
      <c r="C86" s="801"/>
      <c r="D86" s="801"/>
      <c r="E86" s="801"/>
      <c r="F86" s="801"/>
      <c r="G86" s="801"/>
      <c r="H86" s="801"/>
      <c r="I86" s="270"/>
      <c r="J86" s="290"/>
      <c r="K86" s="258" t="s">
        <v>2087</v>
      </c>
      <c r="L86" s="802" t="s">
        <v>2088</v>
      </c>
      <c r="M86" s="803"/>
      <c r="N86" s="259"/>
    </row>
    <row r="87" spans="1:14">
      <c r="B87" s="788" t="s">
        <v>2111</v>
      </c>
      <c r="C87" s="789"/>
      <c r="D87" s="789"/>
      <c r="E87" s="789"/>
      <c r="F87" s="789"/>
      <c r="G87" s="789"/>
      <c r="H87" s="789"/>
      <c r="I87" s="87"/>
      <c r="J87" s="88"/>
      <c r="K87" s="260">
        <v>0.2</v>
      </c>
      <c r="L87" s="790">
        <f>N82*K87</f>
        <v>38372.205139729944</v>
      </c>
      <c r="M87" s="791"/>
      <c r="N87" s="51"/>
    </row>
    <row r="88" spans="1:14">
      <c r="B88" s="89" t="s">
        <v>2090</v>
      </c>
      <c r="C88" s="90"/>
      <c r="D88" s="90"/>
      <c r="E88" s="90"/>
      <c r="F88" s="90"/>
      <c r="G88" s="90"/>
      <c r="H88" s="90"/>
      <c r="I88" s="87"/>
      <c r="J88" s="88"/>
      <c r="K88" s="260">
        <v>0.05</v>
      </c>
      <c r="L88" s="790">
        <f>N82*K88</f>
        <v>9593.0512849324859</v>
      </c>
      <c r="M88" s="791"/>
      <c r="N88" s="51"/>
    </row>
    <row r="89" spans="1:14" ht="15.75" thickBot="1">
      <c r="B89" s="91" t="s">
        <v>2091</v>
      </c>
      <c r="C89" s="92"/>
      <c r="D89" s="92"/>
      <c r="E89" s="92"/>
      <c r="F89" s="92"/>
      <c r="G89" s="92"/>
      <c r="H89" s="92"/>
      <c r="I89" s="93"/>
      <c r="J89" s="94"/>
      <c r="K89" s="261">
        <v>0.05</v>
      </c>
      <c r="L89" s="792">
        <f>N82*K89</f>
        <v>9593.0512849324859</v>
      </c>
      <c r="M89" s="793"/>
      <c r="N89" s="51"/>
    </row>
    <row r="90" spans="1:14" ht="15.75" thickBot="1">
      <c r="B90" s="755" t="s">
        <v>2072</v>
      </c>
      <c r="C90" s="756"/>
      <c r="D90" s="756"/>
      <c r="E90" s="756"/>
      <c r="F90" s="756"/>
      <c r="G90" s="756"/>
      <c r="H90" s="756"/>
      <c r="I90" s="756"/>
      <c r="J90" s="756"/>
      <c r="K90" s="756"/>
      <c r="L90" s="756"/>
      <c r="M90" s="757"/>
      <c r="N90" s="52">
        <f>L87+L88+L89</f>
        <v>57558.307709594919</v>
      </c>
    </row>
    <row r="91" spans="1:14" ht="15.75" thickBot="1">
      <c r="B91" s="33"/>
      <c r="C91" s="34"/>
      <c r="D91" s="34"/>
      <c r="E91" s="34"/>
      <c r="F91" s="34"/>
      <c r="G91" s="34"/>
      <c r="H91" s="34"/>
      <c r="I91" s="34"/>
      <c r="J91" s="34"/>
      <c r="K91" s="34"/>
      <c r="L91" s="34"/>
      <c r="M91" s="34"/>
      <c r="N91" s="35"/>
    </row>
    <row r="92" spans="1:14" ht="15.75" thickBot="1">
      <c r="A92" t="s">
        <v>2114</v>
      </c>
      <c r="B92" s="755" t="s">
        <v>2113</v>
      </c>
      <c r="C92" s="756"/>
      <c r="D92" s="756"/>
      <c r="E92" s="756"/>
      <c r="F92" s="756"/>
      <c r="G92" s="756"/>
      <c r="H92" s="756"/>
      <c r="I92" s="756"/>
      <c r="J92" s="756"/>
      <c r="K92" s="756"/>
      <c r="L92" s="756"/>
      <c r="M92" s="757"/>
      <c r="N92" s="166">
        <f>N82+N90</f>
        <v>249419.33340824465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4" t="s">
        <v>2097</v>
      </c>
      <c r="C102" s="205"/>
      <c r="D102" s="205"/>
      <c r="E102" s="205"/>
      <c r="F102" s="205"/>
      <c r="G102" s="205"/>
      <c r="H102" s="205"/>
      <c r="I102" s="205"/>
      <c r="J102" s="205"/>
      <c r="K102" s="205"/>
      <c r="L102" s="205"/>
      <c r="M102" s="205"/>
      <c r="N102" s="206"/>
    </row>
    <row r="103" spans="2:14">
      <c r="B103" s="207"/>
      <c r="C103" s="208"/>
      <c r="D103" s="208"/>
      <c r="E103" s="208"/>
      <c r="F103" s="208"/>
      <c r="G103" s="208"/>
      <c r="H103" s="208"/>
      <c r="I103" s="208"/>
      <c r="J103" s="208"/>
      <c r="K103" s="208"/>
      <c r="L103" s="208"/>
      <c r="M103" s="208"/>
      <c r="N103" s="209"/>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ht="15.75" thickBot="1">
      <c r="B106" s="210"/>
      <c r="C106" s="211"/>
      <c r="D106" s="211"/>
      <c r="E106" s="211"/>
      <c r="F106" s="211"/>
      <c r="G106" s="211"/>
      <c r="H106" s="211"/>
      <c r="I106" s="211"/>
      <c r="J106" s="211"/>
      <c r="K106" s="211"/>
      <c r="L106" s="211"/>
      <c r="M106" s="211"/>
      <c r="N106" s="212"/>
    </row>
    <row r="107" spans="2:14">
      <c r="B107" s="213"/>
      <c r="C107" s="214"/>
      <c r="D107" s="214"/>
      <c r="E107" s="214"/>
      <c r="F107" s="214"/>
      <c r="G107" s="214"/>
      <c r="H107" s="214"/>
      <c r="I107" s="214"/>
      <c r="J107" s="214"/>
      <c r="K107" s="214"/>
      <c r="L107" s="214"/>
      <c r="M107" s="214"/>
      <c r="N107" s="215"/>
    </row>
    <row r="108" spans="2:14">
      <c r="B108" s="199" t="s">
        <v>2098</v>
      </c>
      <c r="C108" s="31"/>
      <c r="D108" s="31"/>
      <c r="E108" s="31"/>
      <c r="F108" s="31"/>
      <c r="G108" s="31"/>
      <c r="H108" s="31"/>
      <c r="I108" s="31"/>
      <c r="J108" s="31"/>
      <c r="K108" s="31"/>
      <c r="L108" s="31"/>
      <c r="M108" s="31"/>
      <c r="N108" s="32"/>
    </row>
    <row r="109" spans="2:14" ht="15" customHeight="1">
      <c r="B109" s="758" t="s">
        <v>2099</v>
      </c>
      <c r="C109" s="759"/>
      <c r="D109" s="759"/>
      <c r="E109" s="759"/>
      <c r="F109" s="759"/>
      <c r="G109" s="759"/>
      <c r="H109" s="759"/>
      <c r="I109" s="759"/>
      <c r="J109" s="759"/>
      <c r="K109" s="759"/>
      <c r="L109" s="759"/>
      <c r="M109" s="759"/>
      <c r="N109" s="760"/>
    </row>
    <row r="110" spans="2:14" ht="15" customHeight="1">
      <c r="B110" s="758"/>
      <c r="C110" s="759"/>
      <c r="D110" s="759"/>
      <c r="E110" s="759"/>
      <c r="F110" s="759"/>
      <c r="G110" s="759"/>
      <c r="H110" s="759"/>
      <c r="I110" s="759"/>
      <c r="J110" s="759"/>
      <c r="K110" s="759"/>
      <c r="L110" s="759"/>
      <c r="M110" s="759"/>
      <c r="N110" s="760"/>
    </row>
    <row r="111" spans="2:14" ht="30" customHeight="1">
      <c r="B111" s="761" t="s">
        <v>2100</v>
      </c>
      <c r="C111" s="762"/>
      <c r="D111" s="762"/>
      <c r="E111" s="762"/>
      <c r="F111" s="762"/>
      <c r="G111" s="762"/>
      <c r="H111" s="762"/>
      <c r="I111" s="762"/>
      <c r="J111" s="762"/>
      <c r="K111" s="762"/>
      <c r="L111" s="762"/>
      <c r="M111" s="762"/>
      <c r="N111" s="763"/>
    </row>
    <row r="112" spans="2:14">
      <c r="B112" s="761"/>
      <c r="C112" s="762"/>
      <c r="D112" s="762"/>
      <c r="E112" s="762"/>
      <c r="F112" s="762"/>
      <c r="G112" s="762"/>
      <c r="H112" s="762"/>
      <c r="I112" s="762"/>
      <c r="J112" s="762"/>
      <c r="K112" s="762"/>
      <c r="L112" s="762"/>
      <c r="M112" s="762"/>
      <c r="N112" s="763"/>
    </row>
    <row r="113" spans="2:14">
      <c r="B113" s="287"/>
      <c r="C113" s="288"/>
      <c r="D113" s="288"/>
      <c r="E113" s="288"/>
      <c r="F113" s="288"/>
      <c r="G113" s="288"/>
      <c r="H113" s="288"/>
      <c r="I113" s="288"/>
      <c r="J113" s="288"/>
      <c r="K113" s="288"/>
      <c r="L113" s="288"/>
      <c r="M113" s="288"/>
      <c r="N113" s="289"/>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199"/>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821"/>
      <c r="K122" s="821"/>
      <c r="L122" s="821"/>
      <c r="M122" s="821"/>
      <c r="N122" s="822"/>
    </row>
    <row r="123" spans="2:14" ht="15.75" thickBot="1">
      <c r="B123" s="217" t="s">
        <v>2103</v>
      </c>
      <c r="C123" s="344"/>
      <c r="D123" s="344"/>
      <c r="E123" s="57"/>
      <c r="F123" s="57"/>
      <c r="G123" s="57"/>
      <c r="H123" s="57"/>
      <c r="I123" s="57"/>
      <c r="J123" s="823"/>
      <c r="K123" s="823"/>
      <c r="L123" s="823"/>
      <c r="M123" s="823"/>
      <c r="N123" s="82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302</v>
      </c>
      <c r="C31" s="81" t="s">
        <v>2167</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9</v>
      </c>
      <c r="N37" s="228">
        <f t="shared" ref="N37:N43" si="0">K37/M37</f>
        <v>17198.406020434806</v>
      </c>
    </row>
    <row r="38" spans="1:14">
      <c r="A38" t="s">
        <v>841</v>
      </c>
      <c r="B38" s="804" t="str">
        <f>VLOOKUP(A38,EQUIPOS!A8:D154,3,FALSE)</f>
        <v>Compactador tipo  POTENCIA: 105 HP, PESO: 6 ton</v>
      </c>
      <c r="C38" s="805"/>
      <c r="D38" s="805"/>
      <c r="E38" s="805"/>
      <c r="F38" s="805"/>
      <c r="G38" s="805"/>
      <c r="H38" s="806"/>
      <c r="I38" s="223"/>
      <c r="J38" s="224"/>
      <c r="K38" s="225">
        <f>VLOOKUP(A38,EQUIPOS!A8:D165,4,FALSE)</f>
        <v>98895.651558464859</v>
      </c>
      <c r="L38" s="226"/>
      <c r="M38" s="227">
        <v>9</v>
      </c>
      <c r="N38" s="228">
        <f t="shared" si="0"/>
        <v>10988.405728718317</v>
      </c>
    </row>
    <row r="39" spans="1:14">
      <c r="A39" t="s">
        <v>977</v>
      </c>
      <c r="B39" s="804" t="str">
        <f>VLOOKUP(A39,EQUIPOS!A9:D154,3,FALSE)</f>
        <v>Planta de asfalto en frio</v>
      </c>
      <c r="C39" s="805"/>
      <c r="D39" s="805"/>
      <c r="E39" s="805"/>
      <c r="F39" s="805"/>
      <c r="G39" s="805"/>
      <c r="H39" s="806"/>
      <c r="I39" s="223"/>
      <c r="J39" s="224"/>
      <c r="K39" s="225">
        <f>VLOOKUP(A39,EQUIPOS!A9:D166,4,FALSE)</f>
        <v>255536.79140198807</v>
      </c>
      <c r="L39" s="226"/>
      <c r="M39" s="227">
        <v>9</v>
      </c>
      <c r="N39" s="228">
        <f t="shared" si="0"/>
        <v>28392.976822443117</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9</v>
      </c>
      <c r="N42" s="228">
        <f t="shared" si="0"/>
        <v>53150.126604715901</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9</v>
      </c>
      <c r="N43" s="228">
        <f t="shared" si="0"/>
        <v>8130.9963484466607</v>
      </c>
    </row>
    <row r="44" spans="1:14">
      <c r="B44" s="276"/>
      <c r="C44" s="277"/>
      <c r="D44" s="277"/>
      <c r="E44" s="277"/>
      <c r="F44" s="277"/>
      <c r="G44" s="277"/>
      <c r="H44" s="278"/>
      <c r="I44" s="223"/>
      <c r="J44" s="224"/>
      <c r="K44" s="225"/>
      <c r="L44" s="226"/>
      <c r="M44" s="227"/>
      <c r="N44" s="228"/>
    </row>
    <row r="45" spans="1:14">
      <c r="B45" s="804"/>
      <c r="C45" s="805"/>
      <c r="D45" s="805"/>
      <c r="E45" s="805"/>
      <c r="F45" s="805"/>
      <c r="G45" s="805"/>
      <c r="H45" s="806"/>
      <c r="I45" s="807"/>
      <c r="J45" s="808"/>
      <c r="K45" s="225"/>
      <c r="L45" s="809"/>
      <c r="M45" s="810"/>
      <c r="N45" s="228"/>
    </row>
    <row r="46" spans="1:14">
      <c r="B46" s="804"/>
      <c r="C46" s="805"/>
      <c r="D46" s="805"/>
      <c r="E46" s="805"/>
      <c r="F46" s="805"/>
      <c r="G46" s="805"/>
      <c r="H46" s="806"/>
      <c r="I46" s="36"/>
      <c r="J46" s="37"/>
      <c r="K46" s="230"/>
      <c r="L46" s="232"/>
      <c r="M46" s="233"/>
      <c r="N46" s="234"/>
    </row>
    <row r="47" spans="1:14">
      <c r="B47" s="812" t="s">
        <v>2105</v>
      </c>
      <c r="C47" s="890"/>
      <c r="D47" s="890"/>
      <c r="E47" s="38"/>
      <c r="F47" s="39"/>
      <c r="G47" s="39"/>
      <c r="H47" s="40"/>
      <c r="I47" s="36"/>
      <c r="J47" s="37"/>
      <c r="K47" s="235"/>
      <c r="L47" s="232"/>
      <c r="M47" s="352">
        <v>0.1</v>
      </c>
      <c r="N47" s="296">
        <f>N81*M47</f>
        <v>1065.8882903278056</v>
      </c>
    </row>
    <row r="48" spans="1:14" ht="15.75" thickBot="1">
      <c r="B48" s="891"/>
      <c r="C48" s="892"/>
      <c r="D48" s="892"/>
      <c r="E48" s="892"/>
      <c r="F48" s="892"/>
      <c r="G48" s="892"/>
      <c r="H48" s="893"/>
      <c r="I48" s="814"/>
      <c r="J48" s="815"/>
      <c r="K48" s="41"/>
      <c r="L48" s="816"/>
      <c r="M48" s="894"/>
      <c r="N48" s="105"/>
    </row>
    <row r="49" spans="1:14" ht="15.75" thickBot="1">
      <c r="B49" s="755" t="s">
        <v>2072</v>
      </c>
      <c r="C49" s="756"/>
      <c r="D49" s="756"/>
      <c r="E49" s="756"/>
      <c r="F49" s="756"/>
      <c r="G49" s="756"/>
      <c r="H49" s="756"/>
      <c r="I49" s="756"/>
      <c r="J49" s="756"/>
      <c r="K49" s="756"/>
      <c r="L49" s="756"/>
      <c r="M49" s="757"/>
      <c r="N49" s="345">
        <f>SUM(N36:N48)</f>
        <v>148618.73220583986</v>
      </c>
    </row>
    <row r="50" spans="1:14">
      <c r="B50" s="236"/>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00" t="s">
        <v>2063</v>
      </c>
      <c r="C53" s="801"/>
      <c r="D53" s="801"/>
      <c r="E53" s="801"/>
      <c r="F53" s="801"/>
      <c r="G53" s="801"/>
      <c r="H53" s="801"/>
      <c r="I53" s="835"/>
      <c r="J53" s="271" t="s">
        <v>2065</v>
      </c>
      <c r="K53" s="85" t="s">
        <v>2066</v>
      </c>
      <c r="L53" s="836" t="s">
        <v>2074</v>
      </c>
      <c r="M53" s="835"/>
      <c r="N53" s="86" t="s">
        <v>2071</v>
      </c>
    </row>
    <row r="54" spans="1:14">
      <c r="A54" t="s">
        <v>1117</v>
      </c>
      <c r="B54" s="43" t="str">
        <f>VLOOKUP(A54,MATERIALES!A5:D373,3,FALSE)</f>
        <v>Agregado Petreo para Triturar (Crudo)</v>
      </c>
      <c r="C54" s="237"/>
      <c r="D54" s="237"/>
      <c r="E54" s="237"/>
      <c r="F54" s="237"/>
      <c r="G54" s="237"/>
      <c r="H54" s="237"/>
      <c r="I54" s="224"/>
      <c r="J54" s="201" t="str">
        <f>VLOOKUP(A54,MATERIALES!A8:D646,2,FALSE)</f>
        <v>m3</v>
      </c>
      <c r="K54" s="238">
        <v>1.4</v>
      </c>
      <c r="L54" s="223"/>
      <c r="M54" s="353">
        <f>VLOOKUP(A54,MATERIALES!A5:D396,4,FALSE)</f>
        <v>19861.467989081211</v>
      </c>
      <c r="N54" s="228">
        <f>K54*M54</f>
        <v>27806.055184713696</v>
      </c>
    </row>
    <row r="55" spans="1:14">
      <c r="A55" s="108" t="s">
        <v>1131</v>
      </c>
      <c r="B55" s="43" t="str">
        <f>VLOOKUP(A55,MATERIALES!A6:D373,3,FALSE)</f>
        <v>Agua</v>
      </c>
      <c r="C55" s="237"/>
      <c r="D55" s="237"/>
      <c r="E55" s="237"/>
      <c r="F55" s="237"/>
      <c r="G55" s="237"/>
      <c r="H55" s="237"/>
      <c r="I55" s="224"/>
      <c r="J55" s="201" t="str">
        <f>VLOOKUP(A55,MATERIALES!A9:D647,2,FALSE)</f>
        <v>lt</v>
      </c>
      <c r="K55" s="238">
        <v>25</v>
      </c>
      <c r="L55" s="223"/>
      <c r="M55" s="353">
        <f>VLOOKUP(A55,MATERIALES!A6:D397,4,FALSE)</f>
        <v>57.532296573537835</v>
      </c>
      <c r="N55" s="228">
        <f>K55*M55</f>
        <v>1438.3074143384458</v>
      </c>
    </row>
    <row r="56" spans="1:14">
      <c r="B56" s="43"/>
      <c r="C56" s="237"/>
      <c r="D56" s="237"/>
      <c r="E56" s="237"/>
      <c r="F56" s="237"/>
      <c r="G56" s="237"/>
      <c r="H56" s="237"/>
      <c r="I56" s="224"/>
      <c r="J56" s="201"/>
      <c r="K56" s="238"/>
      <c r="L56" s="223"/>
      <c r="M56" s="239"/>
      <c r="N56" s="240"/>
    </row>
    <row r="57" spans="1:14">
      <c r="B57" s="43"/>
      <c r="C57" s="237"/>
      <c r="D57" s="237"/>
      <c r="E57" s="237"/>
      <c r="F57" s="237"/>
      <c r="G57" s="237"/>
      <c r="H57" s="237"/>
      <c r="I57" s="224"/>
      <c r="J57" s="201"/>
      <c r="K57" s="238"/>
      <c r="L57" s="223"/>
      <c r="M57" s="239"/>
      <c r="N57" s="240"/>
    </row>
    <row r="58" spans="1:14" ht="15.75" thickBot="1">
      <c r="B58" s="837"/>
      <c r="C58" s="838"/>
      <c r="D58" s="838"/>
      <c r="E58" s="838"/>
      <c r="F58" s="838"/>
      <c r="G58" s="838"/>
      <c r="H58" s="838"/>
      <c r="I58" s="808"/>
      <c r="J58" s="42"/>
      <c r="K58" s="44"/>
      <c r="L58" s="839"/>
      <c r="M58" s="840"/>
      <c r="N58" s="45"/>
    </row>
    <row r="59" spans="1:14" ht="15.75" thickBot="1">
      <c r="B59" s="755" t="s">
        <v>2072</v>
      </c>
      <c r="C59" s="756"/>
      <c r="D59" s="756"/>
      <c r="E59" s="756"/>
      <c r="F59" s="756"/>
      <c r="G59" s="756"/>
      <c r="H59" s="756"/>
      <c r="I59" s="756"/>
      <c r="J59" s="756"/>
      <c r="K59" s="756"/>
      <c r="L59" s="756"/>
      <c r="M59" s="757"/>
      <c r="N59" s="345">
        <f>SUM(N54:N58)</f>
        <v>29244.362599052143</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9" t="s">
        <v>2076</v>
      </c>
      <c r="C63" s="270"/>
      <c r="D63" s="270"/>
      <c r="E63" s="270"/>
      <c r="F63" s="270"/>
      <c r="G63" s="270"/>
      <c r="H63" s="73" t="s">
        <v>2065</v>
      </c>
      <c r="I63" s="74" t="s">
        <v>2077</v>
      </c>
      <c r="J63" s="75" t="s">
        <v>2106</v>
      </c>
      <c r="K63" s="73" t="s">
        <v>2107</v>
      </c>
      <c r="L63" s="841" t="s">
        <v>2080</v>
      </c>
      <c r="M63" s="820"/>
      <c r="N63" s="76" t="s">
        <v>2071</v>
      </c>
    </row>
    <row r="64" spans="1:14">
      <c r="A64" t="s">
        <v>1852</v>
      </c>
      <c r="B64" s="46" t="str">
        <f>VLOOKUP(A64,TRANSPORTE!A5:D117,3,FALSE)</f>
        <v>Transporte de Material Crudo de Rio</v>
      </c>
      <c r="C64" s="273"/>
      <c r="D64" s="273"/>
      <c r="E64" s="273"/>
      <c r="F64" s="273"/>
      <c r="G64" s="273"/>
      <c r="H64" s="267" t="s">
        <v>2122</v>
      </c>
      <c r="I64" s="235">
        <v>1.4</v>
      </c>
      <c r="J64" s="242">
        <v>1</v>
      </c>
      <c r="K64" s="235">
        <f>I64*J64</f>
        <v>1.4</v>
      </c>
      <c r="L64" s="842">
        <f>VLOOKUP(A64,TRANSPORTE!A5:D117,4,FALSE)</f>
        <v>1260.0181096149788</v>
      </c>
      <c r="M64" s="843"/>
      <c r="N64" s="243">
        <f>K64*L64</f>
        <v>1764.0253534609703</v>
      </c>
    </row>
    <row r="65" spans="1:15">
      <c r="A65" t="s">
        <v>1817</v>
      </c>
      <c r="B65" s="46" t="str">
        <f>VLOOKUP(A65,TRANSPORTE!A6:D117,3,FALSE)</f>
        <v xml:space="preserve">Transporte de Mezcla Abierta en Frio MAF-38 </v>
      </c>
      <c r="C65" s="47"/>
      <c r="D65" s="47"/>
      <c r="E65" s="47"/>
      <c r="F65" s="47"/>
      <c r="G65" s="47"/>
      <c r="H65" s="267" t="s">
        <v>2122</v>
      </c>
      <c r="I65" s="235">
        <v>1.25</v>
      </c>
      <c r="J65" s="242">
        <v>1</v>
      </c>
      <c r="K65" s="235">
        <f>I65*J65</f>
        <v>1.25</v>
      </c>
      <c r="L65" s="842">
        <f>VLOOKUP(A65,TRANSPORTE!A6:D117,4,FALSE)</f>
        <v>1260.0181096149788</v>
      </c>
      <c r="M65" s="843"/>
      <c r="N65" s="243">
        <f>K65*L65</f>
        <v>1575.0226370187236</v>
      </c>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c r="B68" s="46"/>
      <c r="C68" s="47"/>
      <c r="D68" s="47"/>
      <c r="E68" s="47"/>
      <c r="F68" s="47"/>
      <c r="G68" s="47"/>
      <c r="H68" s="244"/>
      <c r="I68" s="235"/>
      <c r="J68" s="235"/>
      <c r="K68" s="235"/>
      <c r="L68" s="245"/>
      <c r="M68" s="246"/>
      <c r="N68" s="247"/>
    </row>
    <row r="69" spans="1:15" ht="15.75" thickBot="1">
      <c r="B69" s="265"/>
      <c r="C69" s="266"/>
      <c r="D69" s="266"/>
      <c r="E69" s="266"/>
      <c r="F69" s="266"/>
      <c r="G69" s="266"/>
      <c r="H69" s="48"/>
      <c r="I69" s="124"/>
      <c r="J69" s="124"/>
      <c r="K69" s="124"/>
      <c r="L69" s="833"/>
      <c r="M69" s="834"/>
      <c r="N69" s="125"/>
    </row>
    <row r="70" spans="1:15" ht="15.75" thickBot="1">
      <c r="B70" s="844" t="s">
        <v>2072</v>
      </c>
      <c r="C70" s="798"/>
      <c r="D70" s="798"/>
      <c r="E70" s="798"/>
      <c r="F70" s="798"/>
      <c r="G70" s="798"/>
      <c r="H70" s="798"/>
      <c r="I70" s="798"/>
      <c r="J70" s="798"/>
      <c r="K70" s="798"/>
      <c r="L70" s="798"/>
      <c r="M70" s="799"/>
      <c r="N70" s="104">
        <f>N64+N65+N66+N67+N68</f>
        <v>3339.0479904796939</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94" t="s">
        <v>2108</v>
      </c>
      <c r="C74" s="795"/>
      <c r="D74" s="795"/>
      <c r="E74" s="795"/>
      <c r="F74" s="795"/>
      <c r="G74" s="795"/>
      <c r="H74" s="795"/>
      <c r="I74" s="73" t="s">
        <v>2082</v>
      </c>
      <c r="J74" s="75" t="s">
        <v>2109</v>
      </c>
      <c r="K74" s="74" t="s">
        <v>2084</v>
      </c>
      <c r="L74" s="796" t="s">
        <v>2070</v>
      </c>
      <c r="M74" s="797"/>
      <c r="N74" s="98" t="s">
        <v>2071</v>
      </c>
    </row>
    <row r="75" spans="1:15">
      <c r="A75" t="s">
        <v>718</v>
      </c>
      <c r="B75" s="49" t="str">
        <f>VLOOKUP(A75,'MANO DE OBRA'!A8:D68,3,FALSE)</f>
        <v>Obrero (8)</v>
      </c>
      <c r="C75" s="47"/>
      <c r="D75" s="47"/>
      <c r="E75" s="47"/>
      <c r="F75" s="47"/>
      <c r="G75" s="47"/>
      <c r="H75" s="47"/>
      <c r="I75" s="248">
        <f>K75/J75*100</f>
        <v>270661.59999999998</v>
      </c>
      <c r="J75" s="249">
        <v>185</v>
      </c>
      <c r="K75" s="250">
        <f>VLOOKUP(A75,'MANO DE OBRA'!A8:D99,4,FALSE)</f>
        <v>500723.95999999996</v>
      </c>
      <c r="L75" s="50"/>
      <c r="M75" s="251">
        <v>72</v>
      </c>
      <c r="N75" s="346">
        <f>K75/M75</f>
        <v>6954.4994444444437</v>
      </c>
      <c r="O75" s="106"/>
    </row>
    <row r="76" spans="1:15">
      <c r="A76" t="s">
        <v>728</v>
      </c>
      <c r="B76" s="49" t="str">
        <f>VLOOKUP(A76,'MANO DE OBRA'!A8:D69,3,FALSE)</f>
        <v>Oficial</v>
      </c>
      <c r="C76" s="47"/>
      <c r="D76" s="47"/>
      <c r="E76" s="47"/>
      <c r="F76" s="47"/>
      <c r="G76" s="47"/>
      <c r="H76" s="47"/>
      <c r="I76" s="248">
        <f>K76/J76*100</f>
        <v>57668.23979157189</v>
      </c>
      <c r="J76" s="249">
        <v>185</v>
      </c>
      <c r="K76" s="250">
        <f>VLOOKUP(A76,'MANO DE OBRA'!A8:D100,4,FALSE)</f>
        <v>106686.24361440798</v>
      </c>
      <c r="L76" s="50"/>
      <c r="M76" s="255">
        <v>72</v>
      </c>
      <c r="N76" s="346">
        <f>K76/M76</f>
        <v>1481.7533835334443</v>
      </c>
    </row>
    <row r="77" spans="1:15">
      <c r="A77" t="s">
        <v>756</v>
      </c>
      <c r="B77" s="49" t="str">
        <f>VLOOKUP(A77,'MANO DE OBRA'!A9:D70,3,FALSE)</f>
        <v>Rastrilleros (2)</v>
      </c>
      <c r="C77" s="47"/>
      <c r="D77" s="47"/>
      <c r="E77" s="47"/>
      <c r="F77" s="47"/>
      <c r="G77" s="47"/>
      <c r="H77" s="47"/>
      <c r="I77" s="248">
        <f>K77/J77*100</f>
        <v>86502.359687357821</v>
      </c>
      <c r="J77" s="249">
        <v>185</v>
      </c>
      <c r="K77" s="250">
        <f>VLOOKUP(A77,'MANO DE OBRA'!A9:D101,4,FALSE)</f>
        <v>160029.36542161196</v>
      </c>
      <c r="L77" s="50"/>
      <c r="M77" s="256">
        <v>72</v>
      </c>
      <c r="N77" s="346">
        <f>K77/M77</f>
        <v>2222.630075300166</v>
      </c>
    </row>
    <row r="78" spans="1:15">
      <c r="B78" s="49"/>
      <c r="C78" s="47"/>
      <c r="D78" s="47"/>
      <c r="E78" s="47"/>
      <c r="F78" s="47"/>
      <c r="G78" s="47"/>
      <c r="H78" s="47"/>
      <c r="I78" s="235"/>
      <c r="J78" s="253"/>
      <c r="K78" s="254"/>
      <c r="L78" s="274"/>
      <c r="M78" s="256"/>
      <c r="N78" s="252"/>
    </row>
    <row r="79" spans="1:15">
      <c r="B79" s="49"/>
      <c r="C79" s="47"/>
      <c r="D79" s="47"/>
      <c r="E79" s="47"/>
      <c r="F79" s="47"/>
      <c r="G79" s="47"/>
      <c r="H79" s="47"/>
      <c r="I79" s="235"/>
      <c r="J79" s="253"/>
      <c r="K79" s="254"/>
      <c r="L79" s="274"/>
      <c r="M79" s="256"/>
      <c r="N79" s="252"/>
    </row>
    <row r="80" spans="1:15" ht="15.75" thickBot="1">
      <c r="B80" s="831"/>
      <c r="C80" s="832"/>
      <c r="D80" s="832"/>
      <c r="E80" s="832"/>
      <c r="F80" s="832"/>
      <c r="G80" s="832"/>
      <c r="H80" s="832"/>
      <c r="I80" s="124"/>
      <c r="J80" s="124"/>
      <c r="K80" s="124"/>
      <c r="L80" s="845"/>
      <c r="M80" s="845"/>
      <c r="N80" s="45"/>
    </row>
    <row r="81" spans="1:14" ht="15.75" thickBot="1">
      <c r="B81" s="844" t="s">
        <v>2072</v>
      </c>
      <c r="C81" s="798"/>
      <c r="D81" s="798"/>
      <c r="E81" s="798"/>
      <c r="F81" s="798"/>
      <c r="G81" s="798"/>
      <c r="H81" s="798"/>
      <c r="I81" s="798"/>
      <c r="J81" s="798"/>
      <c r="K81" s="798"/>
      <c r="L81" s="798"/>
      <c r="M81" s="799"/>
      <c r="N81" s="257">
        <f>SUM(N75:N80)</f>
        <v>10658.882903278056</v>
      </c>
    </row>
    <row r="82" spans="1:14" ht="15.75" thickBot="1">
      <c r="B82" s="33"/>
      <c r="C82" s="34"/>
      <c r="D82" s="34"/>
      <c r="E82" s="34"/>
      <c r="F82" s="34"/>
      <c r="G82" s="34"/>
      <c r="H82" s="34"/>
      <c r="I82" s="34"/>
      <c r="J82" s="34"/>
      <c r="K82" s="34"/>
      <c r="L82" s="34"/>
      <c r="M82" s="34"/>
      <c r="N82" s="35"/>
    </row>
    <row r="83" spans="1:14" ht="15.75" thickBot="1">
      <c r="B83" s="755" t="s">
        <v>2085</v>
      </c>
      <c r="C83" s="756"/>
      <c r="D83" s="756"/>
      <c r="E83" s="756"/>
      <c r="F83" s="756"/>
      <c r="G83" s="756"/>
      <c r="H83" s="756"/>
      <c r="I83" s="756"/>
      <c r="J83" s="756"/>
      <c r="K83" s="756"/>
      <c r="L83" s="756"/>
      <c r="M83" s="757"/>
      <c r="N83" s="99">
        <f>N49+N59+N70+N81</f>
        <v>191861.02569864973</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00" t="s">
        <v>2110</v>
      </c>
      <c r="C87" s="801"/>
      <c r="D87" s="801"/>
      <c r="E87" s="801"/>
      <c r="F87" s="801"/>
      <c r="G87" s="801"/>
      <c r="H87" s="801"/>
      <c r="I87" s="270"/>
      <c r="J87" s="290"/>
      <c r="K87" s="258" t="s">
        <v>2087</v>
      </c>
      <c r="L87" s="802" t="s">
        <v>2088</v>
      </c>
      <c r="M87" s="803"/>
      <c r="N87" s="259"/>
    </row>
    <row r="88" spans="1:14">
      <c r="B88" s="788" t="s">
        <v>2111</v>
      </c>
      <c r="C88" s="789"/>
      <c r="D88" s="789"/>
      <c r="E88" s="789"/>
      <c r="F88" s="789"/>
      <c r="G88" s="789"/>
      <c r="H88" s="789"/>
      <c r="I88" s="87"/>
      <c r="J88" s="88"/>
      <c r="K88" s="260">
        <v>0.2</v>
      </c>
      <c r="L88" s="790">
        <f>N83*K88</f>
        <v>38372.205139729944</v>
      </c>
      <c r="M88" s="791"/>
      <c r="N88" s="51"/>
    </row>
    <row r="89" spans="1:14">
      <c r="B89" s="89" t="s">
        <v>2090</v>
      </c>
      <c r="C89" s="90"/>
      <c r="D89" s="90"/>
      <c r="E89" s="90"/>
      <c r="F89" s="90"/>
      <c r="G89" s="90"/>
      <c r="H89" s="90"/>
      <c r="I89" s="87"/>
      <c r="J89" s="88"/>
      <c r="K89" s="260">
        <v>0.05</v>
      </c>
      <c r="L89" s="790">
        <f>N83*K89</f>
        <v>9593.0512849324859</v>
      </c>
      <c r="M89" s="791"/>
      <c r="N89" s="51"/>
    </row>
    <row r="90" spans="1:14" ht="15.75" thickBot="1">
      <c r="B90" s="91" t="s">
        <v>2091</v>
      </c>
      <c r="C90" s="92"/>
      <c r="D90" s="92"/>
      <c r="E90" s="92"/>
      <c r="F90" s="92"/>
      <c r="G90" s="92"/>
      <c r="H90" s="92"/>
      <c r="I90" s="93"/>
      <c r="J90" s="94"/>
      <c r="K90" s="261">
        <v>0.05</v>
      </c>
      <c r="L90" s="792">
        <f>N83*K90</f>
        <v>9593.0512849324859</v>
      </c>
      <c r="M90" s="793"/>
      <c r="N90" s="51"/>
    </row>
    <row r="91" spans="1:14" ht="15.75" thickBot="1">
      <c r="B91" s="755" t="s">
        <v>2072</v>
      </c>
      <c r="C91" s="756"/>
      <c r="D91" s="756"/>
      <c r="E91" s="756"/>
      <c r="F91" s="756"/>
      <c r="G91" s="756"/>
      <c r="H91" s="756"/>
      <c r="I91" s="756"/>
      <c r="J91" s="756"/>
      <c r="K91" s="756"/>
      <c r="L91" s="756"/>
      <c r="M91" s="757"/>
      <c r="N91" s="52">
        <f>L88+L89+L90</f>
        <v>57558.307709594919</v>
      </c>
    </row>
    <row r="92" spans="1:14" ht="15.75" thickBot="1">
      <c r="B92" s="33"/>
      <c r="C92" s="34"/>
      <c r="D92" s="34"/>
      <c r="E92" s="34"/>
      <c r="F92" s="34"/>
      <c r="G92" s="34"/>
      <c r="H92" s="34"/>
      <c r="I92" s="34"/>
      <c r="J92" s="34"/>
      <c r="K92" s="34"/>
      <c r="L92" s="34"/>
      <c r="M92" s="34"/>
      <c r="N92" s="35"/>
    </row>
    <row r="93" spans="1:14" ht="15.75" thickBot="1">
      <c r="A93" t="s">
        <v>2114</v>
      </c>
      <c r="B93" s="755" t="s">
        <v>2113</v>
      </c>
      <c r="C93" s="756"/>
      <c r="D93" s="756"/>
      <c r="E93" s="756"/>
      <c r="F93" s="756"/>
      <c r="G93" s="756"/>
      <c r="H93" s="756"/>
      <c r="I93" s="756"/>
      <c r="J93" s="756"/>
      <c r="K93" s="756"/>
      <c r="L93" s="756"/>
      <c r="M93" s="757"/>
      <c r="N93" s="166">
        <f>N83+N91</f>
        <v>249419.33340824465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4" t="s">
        <v>2097</v>
      </c>
      <c r="C103" s="205"/>
      <c r="D103" s="205"/>
      <c r="E103" s="205"/>
      <c r="F103" s="205"/>
      <c r="G103" s="205"/>
      <c r="H103" s="205"/>
      <c r="I103" s="205"/>
      <c r="J103" s="205"/>
      <c r="K103" s="205"/>
      <c r="L103" s="205"/>
      <c r="M103" s="205"/>
      <c r="N103" s="206"/>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c r="B106" s="207"/>
      <c r="C106" s="208"/>
      <c r="D106" s="208"/>
      <c r="E106" s="208"/>
      <c r="F106" s="208"/>
      <c r="G106" s="208"/>
      <c r="H106" s="208"/>
      <c r="I106" s="208"/>
      <c r="J106" s="208"/>
      <c r="K106" s="208"/>
      <c r="L106" s="208"/>
      <c r="M106" s="208"/>
      <c r="N106" s="209"/>
    </row>
    <row r="107" spans="2:14" ht="15.75" thickBot="1">
      <c r="B107" s="210"/>
      <c r="C107" s="211"/>
      <c r="D107" s="211"/>
      <c r="E107" s="211"/>
      <c r="F107" s="211"/>
      <c r="G107" s="211"/>
      <c r="H107" s="211"/>
      <c r="I107" s="211"/>
      <c r="J107" s="211"/>
      <c r="K107" s="211"/>
      <c r="L107" s="211"/>
      <c r="M107" s="211"/>
      <c r="N107" s="212"/>
    </row>
    <row r="108" spans="2:14">
      <c r="B108" s="213"/>
      <c r="C108" s="214"/>
      <c r="D108" s="214"/>
      <c r="E108" s="214"/>
      <c r="F108" s="214"/>
      <c r="G108" s="214"/>
      <c r="H108" s="214"/>
      <c r="I108" s="214"/>
      <c r="J108" s="214"/>
      <c r="K108" s="214"/>
      <c r="L108" s="214"/>
      <c r="M108" s="214"/>
      <c r="N108" s="215"/>
    </row>
    <row r="109" spans="2:14">
      <c r="B109" s="199" t="s">
        <v>2098</v>
      </c>
      <c r="C109" s="31"/>
      <c r="D109" s="31"/>
      <c r="E109" s="31"/>
      <c r="F109" s="31"/>
      <c r="G109" s="31"/>
      <c r="H109" s="31"/>
      <c r="I109" s="31"/>
      <c r="J109" s="31"/>
      <c r="K109" s="31"/>
      <c r="L109" s="31"/>
      <c r="M109" s="31"/>
      <c r="N109" s="32"/>
    </row>
    <row r="110" spans="2:14" ht="15" customHeight="1">
      <c r="B110" s="758" t="s">
        <v>2099</v>
      </c>
      <c r="C110" s="759"/>
      <c r="D110" s="759"/>
      <c r="E110" s="759"/>
      <c r="F110" s="759"/>
      <c r="G110" s="759"/>
      <c r="H110" s="759"/>
      <c r="I110" s="759"/>
      <c r="J110" s="759"/>
      <c r="K110" s="759"/>
      <c r="L110" s="759"/>
      <c r="M110" s="759"/>
      <c r="N110" s="760"/>
    </row>
    <row r="111" spans="2:14" ht="15" customHeight="1">
      <c r="B111" s="758"/>
      <c r="C111" s="759"/>
      <c r="D111" s="759"/>
      <c r="E111" s="759"/>
      <c r="F111" s="759"/>
      <c r="G111" s="759"/>
      <c r="H111" s="759"/>
      <c r="I111" s="759"/>
      <c r="J111" s="759"/>
      <c r="K111" s="759"/>
      <c r="L111" s="759"/>
      <c r="M111" s="759"/>
      <c r="N111" s="760"/>
    </row>
    <row r="112" spans="2:14" ht="30" customHeight="1">
      <c r="B112" s="761" t="s">
        <v>2100</v>
      </c>
      <c r="C112" s="762"/>
      <c r="D112" s="762"/>
      <c r="E112" s="762"/>
      <c r="F112" s="762"/>
      <c r="G112" s="762"/>
      <c r="H112" s="762"/>
      <c r="I112" s="762"/>
      <c r="J112" s="762"/>
      <c r="K112" s="762"/>
      <c r="L112" s="762"/>
      <c r="M112" s="762"/>
      <c r="N112" s="763"/>
    </row>
    <row r="113" spans="2:14">
      <c r="B113" s="761"/>
      <c r="C113" s="762"/>
      <c r="D113" s="762"/>
      <c r="E113" s="762"/>
      <c r="F113" s="762"/>
      <c r="G113" s="762"/>
      <c r="H113" s="762"/>
      <c r="I113" s="762"/>
      <c r="J113" s="762"/>
      <c r="K113" s="762"/>
      <c r="L113" s="762"/>
      <c r="M113" s="762"/>
      <c r="N113" s="763"/>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287"/>
      <c r="C116" s="288"/>
      <c r="D116" s="288"/>
      <c r="E116" s="288"/>
      <c r="F116" s="288"/>
      <c r="G116" s="288"/>
      <c r="H116" s="288"/>
      <c r="I116" s="288"/>
      <c r="J116" s="288"/>
      <c r="K116" s="288"/>
      <c r="L116" s="288"/>
      <c r="M116" s="288"/>
      <c r="N116" s="289"/>
    </row>
    <row r="117" spans="2:14">
      <c r="B117" s="199"/>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821"/>
      <c r="K123" s="821"/>
      <c r="L123" s="821"/>
      <c r="M123" s="821"/>
      <c r="N123" s="822"/>
    </row>
    <row r="124" spans="2:14" ht="15.75" thickBot="1">
      <c r="B124" s="217" t="s">
        <v>2103</v>
      </c>
      <c r="C124" s="344"/>
      <c r="D124" s="344"/>
      <c r="E124" s="57"/>
      <c r="F124" s="57"/>
      <c r="G124" s="57"/>
      <c r="H124" s="57"/>
      <c r="I124" s="57"/>
      <c r="J124" s="823"/>
      <c r="K124" s="823"/>
      <c r="L124" s="823"/>
      <c r="M124" s="823"/>
      <c r="N124" s="82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 customHeight="1" thickBot="1">
      <c r="A31" t="s">
        <v>21</v>
      </c>
      <c r="B31" s="80" t="s">
        <v>304</v>
      </c>
      <c r="C31" s="895" t="s">
        <v>2168</v>
      </c>
      <c r="D31" s="895"/>
      <c r="E31" s="895"/>
      <c r="F31" s="896"/>
      <c r="G31" s="896"/>
      <c r="H31" s="896"/>
      <c r="I31" s="896"/>
      <c r="J31" s="896"/>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7</v>
      </c>
      <c r="N37" s="228">
        <f t="shared" ref="N37:N43" si="0">K37/M37</f>
        <v>22112.236311987606</v>
      </c>
    </row>
    <row r="38" spans="1:14">
      <c r="A38" t="s">
        <v>841</v>
      </c>
      <c r="B38" s="804" t="str">
        <f>VLOOKUP(A38,EQUIPOS!A8:D154,3,FALSE)</f>
        <v>Compactador tipo  POTENCIA: 105 HP, PESO: 6 ton</v>
      </c>
      <c r="C38" s="805"/>
      <c r="D38" s="805"/>
      <c r="E38" s="805"/>
      <c r="F38" s="805"/>
      <c r="G38" s="805"/>
      <c r="H38" s="806"/>
      <c r="I38" s="223"/>
      <c r="J38" s="224"/>
      <c r="K38" s="225">
        <f>VLOOKUP(A38,EQUIPOS!A8:D165,4,FALSE)</f>
        <v>98895.651558464859</v>
      </c>
      <c r="L38" s="226"/>
      <c r="M38" s="227">
        <v>7</v>
      </c>
      <c r="N38" s="228">
        <f t="shared" si="0"/>
        <v>14127.950222637837</v>
      </c>
    </row>
    <row r="39" spans="1:14">
      <c r="A39" t="s">
        <v>977</v>
      </c>
      <c r="B39" s="804" t="str">
        <f>VLOOKUP(A39,EQUIPOS!A9:D154,3,FALSE)</f>
        <v>Planta de asfalto en frio</v>
      </c>
      <c r="C39" s="805"/>
      <c r="D39" s="805"/>
      <c r="E39" s="805"/>
      <c r="F39" s="805"/>
      <c r="G39" s="805"/>
      <c r="H39" s="806"/>
      <c r="I39" s="223"/>
      <c r="J39" s="224"/>
      <c r="K39" s="225">
        <f>VLOOKUP(A39,EQUIPOS!A9:D166,4,FALSE)</f>
        <v>255536.79140198807</v>
      </c>
      <c r="L39" s="226"/>
      <c r="M39" s="227">
        <v>9</v>
      </c>
      <c r="N39" s="228">
        <f t="shared" si="0"/>
        <v>28392.976822443117</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7</v>
      </c>
      <c r="N42" s="228">
        <f t="shared" si="0"/>
        <v>68335.87706320615</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9</v>
      </c>
      <c r="N43" s="228">
        <f t="shared" si="0"/>
        <v>8130.9963484466607</v>
      </c>
    </row>
    <row r="44" spans="1:14">
      <c r="B44" s="804"/>
      <c r="C44" s="805"/>
      <c r="D44" s="805"/>
      <c r="E44" s="805"/>
      <c r="F44" s="805"/>
      <c r="G44" s="805"/>
      <c r="H44" s="806"/>
      <c r="I44" s="807"/>
      <c r="J44" s="808"/>
      <c r="K44" s="225"/>
      <c r="L44" s="809"/>
      <c r="M44" s="810"/>
      <c r="N44" s="228"/>
    </row>
    <row r="45" spans="1:14">
      <c r="B45" s="804"/>
      <c r="C45" s="805"/>
      <c r="D45" s="805"/>
      <c r="E45" s="811"/>
      <c r="F45" s="805"/>
      <c r="G45" s="805"/>
      <c r="H45" s="806"/>
      <c r="I45" s="36"/>
      <c r="J45" s="37"/>
      <c r="K45" s="230"/>
      <c r="L45" s="232"/>
      <c r="M45" s="233"/>
      <c r="N45" s="234"/>
    </row>
    <row r="46" spans="1:14">
      <c r="B46" s="812" t="s">
        <v>2105</v>
      </c>
      <c r="C46" s="813"/>
      <c r="D46" s="813"/>
      <c r="E46" s="38"/>
      <c r="F46" s="39"/>
      <c r="G46" s="39"/>
      <c r="H46" s="40"/>
      <c r="I46" s="36"/>
      <c r="J46" s="37"/>
      <c r="K46" s="235"/>
      <c r="L46" s="232"/>
      <c r="M46" s="352">
        <v>0.1</v>
      </c>
      <c r="N46" s="296">
        <f>N80*M46</f>
        <v>1218.1580460889206</v>
      </c>
    </row>
    <row r="47" spans="1:14" ht="15.75" thickBot="1">
      <c r="B47" s="804"/>
      <c r="C47" s="805"/>
      <c r="D47" s="805"/>
      <c r="E47" s="805"/>
      <c r="F47" s="805"/>
      <c r="G47" s="805"/>
      <c r="H47" s="806"/>
      <c r="I47" s="814"/>
      <c r="J47" s="815"/>
      <c r="K47" s="41"/>
      <c r="L47" s="816"/>
      <c r="M47" s="817"/>
      <c r="N47" s="105"/>
    </row>
    <row r="48" spans="1:14" ht="15.75" thickBot="1">
      <c r="B48" s="755" t="s">
        <v>2072</v>
      </c>
      <c r="C48" s="756"/>
      <c r="D48" s="756"/>
      <c r="E48" s="756"/>
      <c r="F48" s="756"/>
      <c r="G48" s="756"/>
      <c r="H48" s="756"/>
      <c r="I48" s="756"/>
      <c r="J48" s="756"/>
      <c r="K48" s="756"/>
      <c r="L48" s="756"/>
      <c r="M48" s="757"/>
      <c r="N48" s="345">
        <f>SUM(N36:N47)</f>
        <v>172010.12720556353</v>
      </c>
    </row>
    <row r="49" spans="1:14">
      <c r="B49" s="236"/>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00" t="s">
        <v>2063</v>
      </c>
      <c r="C52" s="801"/>
      <c r="D52" s="801"/>
      <c r="E52" s="801"/>
      <c r="F52" s="801"/>
      <c r="G52" s="801"/>
      <c r="H52" s="801"/>
      <c r="I52" s="835"/>
      <c r="J52" s="271" t="s">
        <v>2065</v>
      </c>
      <c r="K52" s="85" t="s">
        <v>2066</v>
      </c>
      <c r="L52" s="836" t="s">
        <v>2074</v>
      </c>
      <c r="M52" s="835"/>
      <c r="N52" s="86" t="s">
        <v>2071</v>
      </c>
    </row>
    <row r="53" spans="1:14">
      <c r="A53" t="s">
        <v>1117</v>
      </c>
      <c r="B53" s="43" t="str">
        <f>VLOOKUP(A53,MATERIALES!A5:D373,3,FALSE)</f>
        <v>Agregado Petreo para Triturar (Crudo)</v>
      </c>
      <c r="C53" s="237"/>
      <c r="D53" s="237"/>
      <c r="E53" s="237"/>
      <c r="F53" s="237"/>
      <c r="G53" s="237"/>
      <c r="H53" s="237"/>
      <c r="I53" s="224"/>
      <c r="J53" s="201" t="str">
        <f>VLOOKUP(A53,MATERIALES!A7:D645,2,FALSE)</f>
        <v>m3</v>
      </c>
      <c r="K53" s="238">
        <v>1.4</v>
      </c>
      <c r="L53" s="223"/>
      <c r="M53" s="353">
        <f>VLOOKUP(A53,MATERIALES!A5:D396,4,FALSE)</f>
        <v>19861.467989081211</v>
      </c>
      <c r="N53" s="228">
        <f>K53*M53</f>
        <v>27806.055184713696</v>
      </c>
    </row>
    <row r="54" spans="1:14">
      <c r="A54" s="108" t="s">
        <v>1131</v>
      </c>
      <c r="B54" s="43" t="str">
        <f>VLOOKUP(A54,MATERIALES!A6:D373,3,FALSE)</f>
        <v>Agua</v>
      </c>
      <c r="C54" s="237"/>
      <c r="D54" s="237"/>
      <c r="E54" s="237"/>
      <c r="F54" s="237"/>
      <c r="G54" s="237"/>
      <c r="H54" s="237"/>
      <c r="I54" s="224"/>
      <c r="J54" s="201" t="str">
        <f>VLOOKUP(A54,MATERIALES!A8:D646,2,FALSE)</f>
        <v>lt</v>
      </c>
      <c r="K54" s="238">
        <v>25</v>
      </c>
      <c r="L54" s="223"/>
      <c r="M54" s="353">
        <f>VLOOKUP(A54,MATERIALES!A6:D397,4,FALSE)</f>
        <v>57.532296573537835</v>
      </c>
      <c r="N54" s="228">
        <f>K54*M54</f>
        <v>1438.3074143384458</v>
      </c>
    </row>
    <row r="55" spans="1:14">
      <c r="B55" s="43"/>
      <c r="C55" s="237"/>
      <c r="D55" s="237"/>
      <c r="E55" s="237"/>
      <c r="F55" s="237"/>
      <c r="G55" s="237"/>
      <c r="H55" s="237"/>
      <c r="I55" s="224"/>
      <c r="J55" s="201"/>
      <c r="K55" s="238"/>
      <c r="L55" s="223"/>
      <c r="M55" s="239"/>
      <c r="N55" s="240"/>
    </row>
    <row r="56" spans="1:14">
      <c r="B56" s="43"/>
      <c r="C56" s="237"/>
      <c r="D56" s="237"/>
      <c r="E56" s="237"/>
      <c r="F56" s="237"/>
      <c r="G56" s="237"/>
      <c r="H56" s="237"/>
      <c r="I56" s="224"/>
      <c r="J56" s="201"/>
      <c r="K56" s="238"/>
      <c r="L56" s="223"/>
      <c r="M56" s="239"/>
      <c r="N56" s="240"/>
    </row>
    <row r="57" spans="1:14" ht="15.75" thickBot="1">
      <c r="B57" s="837"/>
      <c r="C57" s="838"/>
      <c r="D57" s="838"/>
      <c r="E57" s="838"/>
      <c r="F57" s="838"/>
      <c r="G57" s="838"/>
      <c r="H57" s="838"/>
      <c r="I57" s="808"/>
      <c r="J57" s="42"/>
      <c r="K57" s="44"/>
      <c r="L57" s="839"/>
      <c r="M57" s="840"/>
      <c r="N57" s="45"/>
    </row>
    <row r="58" spans="1:14" ht="15.75" thickBot="1">
      <c r="B58" s="755" t="s">
        <v>2072</v>
      </c>
      <c r="C58" s="756"/>
      <c r="D58" s="756"/>
      <c r="E58" s="756"/>
      <c r="F58" s="756"/>
      <c r="G58" s="756"/>
      <c r="H58" s="756"/>
      <c r="I58" s="756"/>
      <c r="J58" s="756"/>
      <c r="K58" s="756"/>
      <c r="L58" s="756"/>
      <c r="M58" s="757"/>
      <c r="N58" s="345">
        <f>SUM(N53:N57)</f>
        <v>29244.362599052143</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9" t="s">
        <v>2076</v>
      </c>
      <c r="C62" s="270"/>
      <c r="D62" s="270"/>
      <c r="E62" s="270"/>
      <c r="F62" s="270"/>
      <c r="G62" s="270"/>
      <c r="H62" s="73" t="s">
        <v>2065</v>
      </c>
      <c r="I62" s="74" t="s">
        <v>2077</v>
      </c>
      <c r="J62" s="75" t="s">
        <v>2106</v>
      </c>
      <c r="K62" s="73" t="s">
        <v>2107</v>
      </c>
      <c r="L62" s="841" t="s">
        <v>2080</v>
      </c>
      <c r="M62" s="820"/>
      <c r="N62" s="76" t="s">
        <v>2071</v>
      </c>
    </row>
    <row r="63" spans="1:14">
      <c r="A63" t="s">
        <v>1852</v>
      </c>
      <c r="B63" s="46" t="str">
        <f>VLOOKUP(A63,TRANSPORTE!A5:D117,3,FALSE)</f>
        <v>Transporte de Material Crudo de Rio</v>
      </c>
      <c r="C63" s="273"/>
      <c r="D63" s="273"/>
      <c r="E63" s="273"/>
      <c r="F63" s="273"/>
      <c r="G63" s="273"/>
      <c r="H63" s="267" t="s">
        <v>2122</v>
      </c>
      <c r="I63" s="235">
        <v>1.4</v>
      </c>
      <c r="J63" s="242">
        <v>1</v>
      </c>
      <c r="K63" s="235">
        <f>I63*J63</f>
        <v>1.4</v>
      </c>
      <c r="L63" s="842">
        <f>VLOOKUP(A63,TRANSPORTE!A5:D117,4,FALSE)</f>
        <v>1260.0181096149788</v>
      </c>
      <c r="M63" s="843"/>
      <c r="N63" s="243">
        <f>K63*L63</f>
        <v>1764.0253534609703</v>
      </c>
    </row>
    <row r="64" spans="1:14">
      <c r="A64" t="s">
        <v>1817</v>
      </c>
      <c r="B64" s="46" t="str">
        <f>VLOOKUP(A64,TRANSPORTE!A6:D117,3,FALSE)</f>
        <v xml:space="preserve">Transporte de Mezcla Abierta en Frio MAF-38 </v>
      </c>
      <c r="C64" s="47"/>
      <c r="D64" s="47"/>
      <c r="E64" s="47"/>
      <c r="F64" s="47"/>
      <c r="G64" s="47"/>
      <c r="H64" s="267" t="s">
        <v>2122</v>
      </c>
      <c r="I64" s="235">
        <v>1.25</v>
      </c>
      <c r="J64" s="242">
        <v>1</v>
      </c>
      <c r="K64" s="235">
        <f>I64*J64</f>
        <v>1.25</v>
      </c>
      <c r="L64" s="842">
        <f>VLOOKUP(A64,TRANSPORTE!A6:D117,4,FALSE)</f>
        <v>1260.0181096149788</v>
      </c>
      <c r="M64" s="843"/>
      <c r="N64" s="243">
        <f>K64*L64</f>
        <v>1575.0226370187236</v>
      </c>
    </row>
    <row r="65" spans="1:15">
      <c r="B65" s="46"/>
      <c r="C65" s="47"/>
      <c r="D65" s="47"/>
      <c r="E65" s="47"/>
      <c r="F65" s="47"/>
      <c r="G65" s="47"/>
      <c r="H65" s="244"/>
      <c r="I65" s="235"/>
      <c r="J65" s="235"/>
      <c r="K65" s="235"/>
      <c r="L65" s="245"/>
      <c r="M65" s="246"/>
      <c r="N65" s="247"/>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ht="15.75" thickBot="1">
      <c r="B68" s="265"/>
      <c r="C68" s="266"/>
      <c r="D68" s="266"/>
      <c r="E68" s="266"/>
      <c r="F68" s="266"/>
      <c r="G68" s="266"/>
      <c r="H68" s="48"/>
      <c r="I68" s="124"/>
      <c r="J68" s="124"/>
      <c r="K68" s="124"/>
      <c r="L68" s="833"/>
      <c r="M68" s="834"/>
      <c r="N68" s="125"/>
    </row>
    <row r="69" spans="1:15" ht="15.75" thickBot="1">
      <c r="B69" s="844" t="s">
        <v>2072</v>
      </c>
      <c r="C69" s="798"/>
      <c r="D69" s="798"/>
      <c r="E69" s="798"/>
      <c r="F69" s="798"/>
      <c r="G69" s="798"/>
      <c r="H69" s="798"/>
      <c r="I69" s="798"/>
      <c r="J69" s="798"/>
      <c r="K69" s="798"/>
      <c r="L69" s="798"/>
      <c r="M69" s="799"/>
      <c r="N69" s="104">
        <f>N63+N64+N65+N66+N67</f>
        <v>3339.0479904796939</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94" t="s">
        <v>2108</v>
      </c>
      <c r="C73" s="795"/>
      <c r="D73" s="795"/>
      <c r="E73" s="795"/>
      <c r="F73" s="795"/>
      <c r="G73" s="795"/>
      <c r="H73" s="795"/>
      <c r="I73" s="73" t="s">
        <v>2082</v>
      </c>
      <c r="J73" s="75" t="s">
        <v>2109</v>
      </c>
      <c r="K73" s="74" t="s">
        <v>2084</v>
      </c>
      <c r="L73" s="796" t="s">
        <v>2070</v>
      </c>
      <c r="M73" s="797"/>
      <c r="N73" s="98" t="s">
        <v>2071</v>
      </c>
    </row>
    <row r="74" spans="1:15">
      <c r="A74" t="s">
        <v>718</v>
      </c>
      <c r="B74" s="49" t="str">
        <f>VLOOKUP(A74,'MANO DE OBRA'!A8:D68,3,FALSE)</f>
        <v>Obrero (8)</v>
      </c>
      <c r="C74" s="47"/>
      <c r="D74" s="47"/>
      <c r="E74" s="47"/>
      <c r="F74" s="47"/>
      <c r="G74" s="47"/>
      <c r="H74" s="47"/>
      <c r="I74" s="248">
        <f>K74/J74*100</f>
        <v>270661.59999999998</v>
      </c>
      <c r="J74" s="249">
        <v>185</v>
      </c>
      <c r="K74" s="250">
        <f>VLOOKUP(A74,'MANO DE OBRA'!A8:D99,4,FALSE)</f>
        <v>500723.95999999996</v>
      </c>
      <c r="L74" s="50"/>
      <c r="M74" s="251">
        <v>63</v>
      </c>
      <c r="N74" s="346">
        <f>K74/M74</f>
        <v>7947.9993650793649</v>
      </c>
      <c r="O74" s="106"/>
    </row>
    <row r="75" spans="1:15">
      <c r="A75" t="s">
        <v>728</v>
      </c>
      <c r="B75" s="49" t="str">
        <f>VLOOKUP(A75,'MANO DE OBRA'!A8:D69,3,FALSE)</f>
        <v>Oficial</v>
      </c>
      <c r="C75" s="47"/>
      <c r="D75" s="47"/>
      <c r="E75" s="47"/>
      <c r="F75" s="47"/>
      <c r="G75" s="47"/>
      <c r="H75" s="47"/>
      <c r="I75" s="248">
        <f>K75/J75*100</f>
        <v>57668.23979157189</v>
      </c>
      <c r="J75" s="249">
        <v>185</v>
      </c>
      <c r="K75" s="250">
        <f>VLOOKUP(A75,'MANO DE OBRA'!A8:D100,4,FALSE)</f>
        <v>106686.24361440798</v>
      </c>
      <c r="L75" s="50"/>
      <c r="M75" s="255">
        <v>63</v>
      </c>
      <c r="N75" s="346">
        <f>K75/M75</f>
        <v>1693.4324383239361</v>
      </c>
    </row>
    <row r="76" spans="1:15">
      <c r="A76" t="s">
        <v>756</v>
      </c>
      <c r="B76" s="49" t="str">
        <f>VLOOKUP(A76,'MANO DE OBRA'!A9:D70,3,FALSE)</f>
        <v>Rastrilleros (2)</v>
      </c>
      <c r="C76" s="47"/>
      <c r="D76" s="47"/>
      <c r="E76" s="47"/>
      <c r="F76" s="47"/>
      <c r="G76" s="47"/>
      <c r="H76" s="47"/>
      <c r="I76" s="248">
        <f>K76/J76*100</f>
        <v>86502.359687357821</v>
      </c>
      <c r="J76" s="249">
        <v>185</v>
      </c>
      <c r="K76" s="250">
        <f>VLOOKUP(A76,'MANO DE OBRA'!A9:D101,4,FALSE)</f>
        <v>160029.36542161196</v>
      </c>
      <c r="L76" s="50"/>
      <c r="M76" s="256">
        <v>63</v>
      </c>
      <c r="N76" s="346">
        <f>K76/M76</f>
        <v>2540.1486574859041</v>
      </c>
    </row>
    <row r="77" spans="1:15">
      <c r="B77" s="49"/>
      <c r="C77" s="47"/>
      <c r="D77" s="47"/>
      <c r="E77" s="47"/>
      <c r="F77" s="47"/>
      <c r="G77" s="47"/>
      <c r="H77" s="47"/>
      <c r="I77" s="235"/>
      <c r="J77" s="253"/>
      <c r="K77" s="254"/>
      <c r="L77" s="274"/>
      <c r="M77" s="256"/>
      <c r="N77" s="252"/>
    </row>
    <row r="78" spans="1:15">
      <c r="B78" s="49"/>
      <c r="C78" s="47"/>
      <c r="D78" s="47"/>
      <c r="E78" s="47"/>
      <c r="F78" s="47"/>
      <c r="G78" s="47"/>
      <c r="H78" s="47"/>
      <c r="I78" s="235"/>
      <c r="J78" s="253"/>
      <c r="K78" s="254"/>
      <c r="L78" s="274"/>
      <c r="M78" s="256"/>
      <c r="N78" s="252"/>
    </row>
    <row r="79" spans="1:15" ht="15.75" thickBot="1">
      <c r="B79" s="831"/>
      <c r="C79" s="832"/>
      <c r="D79" s="832"/>
      <c r="E79" s="832"/>
      <c r="F79" s="832"/>
      <c r="G79" s="832"/>
      <c r="H79" s="832"/>
      <c r="I79" s="124"/>
      <c r="J79" s="124"/>
      <c r="K79" s="124"/>
      <c r="L79" s="845"/>
      <c r="M79" s="845"/>
      <c r="N79" s="45"/>
    </row>
    <row r="80" spans="1:15" ht="15.75" thickBot="1">
      <c r="B80" s="844" t="s">
        <v>2072</v>
      </c>
      <c r="C80" s="798"/>
      <c r="D80" s="798"/>
      <c r="E80" s="798"/>
      <c r="F80" s="798"/>
      <c r="G80" s="798"/>
      <c r="H80" s="798"/>
      <c r="I80" s="798"/>
      <c r="J80" s="798"/>
      <c r="K80" s="798"/>
      <c r="L80" s="798"/>
      <c r="M80" s="799"/>
      <c r="N80" s="257">
        <f>SUM(N74:N79)</f>
        <v>12181.580460889205</v>
      </c>
    </row>
    <row r="81" spans="1:14" ht="15.75" thickBot="1">
      <c r="B81" s="33"/>
      <c r="C81" s="34"/>
      <c r="D81" s="34"/>
      <c r="E81" s="34"/>
      <c r="F81" s="34"/>
      <c r="G81" s="34"/>
      <c r="H81" s="34"/>
      <c r="I81" s="34"/>
      <c r="J81" s="34"/>
      <c r="K81" s="34"/>
      <c r="L81" s="34"/>
      <c r="M81" s="34"/>
      <c r="N81" s="35"/>
    </row>
    <row r="82" spans="1:14" ht="15.75" thickBot="1">
      <c r="B82" s="755" t="s">
        <v>2085</v>
      </c>
      <c r="C82" s="756"/>
      <c r="D82" s="756"/>
      <c r="E82" s="756"/>
      <c r="F82" s="756"/>
      <c r="G82" s="756"/>
      <c r="H82" s="756"/>
      <c r="I82" s="756"/>
      <c r="J82" s="756"/>
      <c r="K82" s="756"/>
      <c r="L82" s="756"/>
      <c r="M82" s="757"/>
      <c r="N82" s="99">
        <f>N48+N58+N69+N80</f>
        <v>216775.11825598456</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00" t="s">
        <v>2110</v>
      </c>
      <c r="C86" s="801"/>
      <c r="D86" s="801"/>
      <c r="E86" s="801"/>
      <c r="F86" s="801"/>
      <c r="G86" s="801"/>
      <c r="H86" s="801"/>
      <c r="I86" s="270"/>
      <c r="J86" s="290"/>
      <c r="K86" s="258" t="s">
        <v>2087</v>
      </c>
      <c r="L86" s="802" t="s">
        <v>2088</v>
      </c>
      <c r="M86" s="803"/>
      <c r="N86" s="259"/>
    </row>
    <row r="87" spans="1:14">
      <c r="B87" s="788" t="s">
        <v>2111</v>
      </c>
      <c r="C87" s="789"/>
      <c r="D87" s="789"/>
      <c r="E87" s="789"/>
      <c r="F87" s="789"/>
      <c r="G87" s="789"/>
      <c r="H87" s="789"/>
      <c r="I87" s="87"/>
      <c r="J87" s="88"/>
      <c r="K87" s="260">
        <v>0.2</v>
      </c>
      <c r="L87" s="790">
        <f>N82*K87</f>
        <v>43355.023651196912</v>
      </c>
      <c r="M87" s="791"/>
      <c r="N87" s="51"/>
    </row>
    <row r="88" spans="1:14">
      <c r="B88" s="89" t="s">
        <v>2090</v>
      </c>
      <c r="C88" s="90"/>
      <c r="D88" s="90"/>
      <c r="E88" s="90"/>
      <c r="F88" s="90"/>
      <c r="G88" s="90"/>
      <c r="H88" s="90"/>
      <c r="I88" s="87"/>
      <c r="J88" s="88"/>
      <c r="K88" s="260">
        <v>0.05</v>
      </c>
      <c r="L88" s="790">
        <f>N82*K88</f>
        <v>10838.755912799228</v>
      </c>
      <c r="M88" s="791"/>
      <c r="N88" s="51"/>
    </row>
    <row r="89" spans="1:14" ht="15.75" thickBot="1">
      <c r="B89" s="91" t="s">
        <v>2091</v>
      </c>
      <c r="C89" s="92"/>
      <c r="D89" s="92"/>
      <c r="E89" s="92"/>
      <c r="F89" s="92"/>
      <c r="G89" s="92"/>
      <c r="H89" s="92"/>
      <c r="I89" s="93"/>
      <c r="J89" s="94"/>
      <c r="K89" s="261">
        <v>0.05</v>
      </c>
      <c r="L89" s="792">
        <f>N82*K89</f>
        <v>10838.755912799228</v>
      </c>
      <c r="M89" s="793"/>
      <c r="N89" s="51"/>
    </row>
    <row r="90" spans="1:14" ht="15.75" thickBot="1">
      <c r="B90" s="755" t="s">
        <v>2072</v>
      </c>
      <c r="C90" s="756"/>
      <c r="D90" s="756"/>
      <c r="E90" s="756"/>
      <c r="F90" s="756"/>
      <c r="G90" s="756"/>
      <c r="H90" s="756"/>
      <c r="I90" s="756"/>
      <c r="J90" s="756"/>
      <c r="K90" s="756"/>
      <c r="L90" s="756"/>
      <c r="M90" s="757"/>
      <c r="N90" s="52">
        <f>L87+L88+L89</f>
        <v>65032.535476795369</v>
      </c>
    </row>
    <row r="91" spans="1:14" ht="15.75" thickBot="1">
      <c r="B91" s="33"/>
      <c r="C91" s="34"/>
      <c r="D91" s="34"/>
      <c r="E91" s="34"/>
      <c r="F91" s="34"/>
      <c r="G91" s="34"/>
      <c r="H91" s="34"/>
      <c r="I91" s="34"/>
      <c r="J91" s="34"/>
      <c r="K91" s="34"/>
      <c r="L91" s="34"/>
      <c r="M91" s="34"/>
      <c r="N91" s="35"/>
    </row>
    <row r="92" spans="1:14" ht="15.75" thickBot="1">
      <c r="A92" t="s">
        <v>2114</v>
      </c>
      <c r="B92" s="755" t="s">
        <v>2113</v>
      </c>
      <c r="C92" s="756"/>
      <c r="D92" s="756"/>
      <c r="E92" s="756"/>
      <c r="F92" s="756"/>
      <c r="G92" s="756"/>
      <c r="H92" s="756"/>
      <c r="I92" s="756"/>
      <c r="J92" s="756"/>
      <c r="K92" s="756"/>
      <c r="L92" s="756"/>
      <c r="M92" s="757"/>
      <c r="N92" s="166">
        <f>N82+N90</f>
        <v>281807.6537327799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4" t="s">
        <v>2097</v>
      </c>
      <c r="C102" s="205"/>
      <c r="D102" s="205"/>
      <c r="E102" s="205"/>
      <c r="F102" s="205"/>
      <c r="G102" s="205"/>
      <c r="H102" s="205"/>
      <c r="I102" s="205"/>
      <c r="J102" s="205"/>
      <c r="K102" s="205"/>
      <c r="L102" s="205"/>
      <c r="M102" s="205"/>
      <c r="N102" s="206"/>
    </row>
    <row r="103" spans="2:14">
      <c r="B103" s="207"/>
      <c r="C103" s="208"/>
      <c r="D103" s="208"/>
      <c r="E103" s="208"/>
      <c r="F103" s="208"/>
      <c r="G103" s="208"/>
      <c r="H103" s="208"/>
      <c r="I103" s="208"/>
      <c r="J103" s="208"/>
      <c r="K103" s="208"/>
      <c r="L103" s="208"/>
      <c r="M103" s="208"/>
      <c r="N103" s="209"/>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ht="15.75" thickBot="1">
      <c r="B106" s="210"/>
      <c r="C106" s="211"/>
      <c r="D106" s="211"/>
      <c r="E106" s="211"/>
      <c r="F106" s="211"/>
      <c r="G106" s="211"/>
      <c r="H106" s="211"/>
      <c r="I106" s="211"/>
      <c r="J106" s="211"/>
      <c r="K106" s="211"/>
      <c r="L106" s="211"/>
      <c r="M106" s="211"/>
      <c r="N106" s="212"/>
    </row>
    <row r="107" spans="2:14">
      <c r="B107" s="213"/>
      <c r="C107" s="214"/>
      <c r="D107" s="214"/>
      <c r="E107" s="214"/>
      <c r="F107" s="214"/>
      <c r="G107" s="214"/>
      <c r="H107" s="214"/>
      <c r="I107" s="214"/>
      <c r="J107" s="214"/>
      <c r="K107" s="214"/>
      <c r="L107" s="214"/>
      <c r="M107" s="214"/>
      <c r="N107" s="215"/>
    </row>
    <row r="108" spans="2:14">
      <c r="B108" s="199" t="s">
        <v>2098</v>
      </c>
      <c r="C108" s="31"/>
      <c r="D108" s="31"/>
      <c r="E108" s="31"/>
      <c r="F108" s="31"/>
      <c r="G108" s="31"/>
      <c r="H108" s="31"/>
      <c r="I108" s="31"/>
      <c r="J108" s="31"/>
      <c r="K108" s="31"/>
      <c r="L108" s="31"/>
      <c r="M108" s="31"/>
      <c r="N108" s="32"/>
    </row>
    <row r="109" spans="2:14" ht="15" customHeight="1">
      <c r="B109" s="758" t="s">
        <v>2099</v>
      </c>
      <c r="C109" s="759"/>
      <c r="D109" s="759"/>
      <c r="E109" s="759"/>
      <c r="F109" s="759"/>
      <c r="G109" s="759"/>
      <c r="H109" s="759"/>
      <c r="I109" s="759"/>
      <c r="J109" s="759"/>
      <c r="K109" s="759"/>
      <c r="L109" s="759"/>
      <c r="M109" s="759"/>
      <c r="N109" s="760"/>
    </row>
    <row r="110" spans="2:14" ht="15" customHeight="1">
      <c r="B110" s="758"/>
      <c r="C110" s="759"/>
      <c r="D110" s="759"/>
      <c r="E110" s="759"/>
      <c r="F110" s="759"/>
      <c r="G110" s="759"/>
      <c r="H110" s="759"/>
      <c r="I110" s="759"/>
      <c r="J110" s="759"/>
      <c r="K110" s="759"/>
      <c r="L110" s="759"/>
      <c r="M110" s="759"/>
      <c r="N110" s="760"/>
    </row>
    <row r="111" spans="2:14" ht="30" customHeight="1">
      <c r="B111" s="761" t="s">
        <v>2100</v>
      </c>
      <c r="C111" s="762"/>
      <c r="D111" s="762"/>
      <c r="E111" s="762"/>
      <c r="F111" s="762"/>
      <c r="G111" s="762"/>
      <c r="H111" s="762"/>
      <c r="I111" s="762"/>
      <c r="J111" s="762"/>
      <c r="K111" s="762"/>
      <c r="L111" s="762"/>
      <c r="M111" s="762"/>
      <c r="N111" s="763"/>
    </row>
    <row r="112" spans="2:14">
      <c r="B112" s="761"/>
      <c r="C112" s="762"/>
      <c r="D112" s="762"/>
      <c r="E112" s="762"/>
      <c r="F112" s="762"/>
      <c r="G112" s="762"/>
      <c r="H112" s="762"/>
      <c r="I112" s="762"/>
      <c r="J112" s="762"/>
      <c r="K112" s="762"/>
      <c r="L112" s="762"/>
      <c r="M112" s="762"/>
      <c r="N112" s="763"/>
    </row>
    <row r="113" spans="2:14">
      <c r="B113" s="287"/>
      <c r="C113" s="288"/>
      <c r="D113" s="288"/>
      <c r="E113" s="288"/>
      <c r="F113" s="288"/>
      <c r="G113" s="288"/>
      <c r="H113" s="288"/>
      <c r="I113" s="288"/>
      <c r="J113" s="288"/>
      <c r="K113" s="288"/>
      <c r="L113" s="288"/>
      <c r="M113" s="288"/>
      <c r="N113" s="289"/>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199"/>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821"/>
      <c r="K122" s="821"/>
      <c r="L122" s="821"/>
      <c r="M122" s="821"/>
      <c r="N122" s="822"/>
    </row>
    <row r="123" spans="2:14" ht="15.75" thickBot="1">
      <c r="B123" s="217" t="s">
        <v>2103</v>
      </c>
      <c r="C123" s="344"/>
      <c r="D123" s="344"/>
      <c r="E123" s="57"/>
      <c r="F123" s="57"/>
      <c r="G123" s="57"/>
      <c r="H123" s="57"/>
      <c r="I123" s="57"/>
      <c r="J123" s="823"/>
      <c r="K123" s="823"/>
      <c r="L123" s="823"/>
      <c r="M123" s="823"/>
      <c r="N123" s="824"/>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306</v>
      </c>
      <c r="C31" s="81" t="s">
        <v>2169</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10</v>
      </c>
      <c r="N37" s="228">
        <f t="shared" ref="N37:N43" si="0">K37/M37</f>
        <v>15478.565418391325</v>
      </c>
    </row>
    <row r="38" spans="1:14">
      <c r="A38" t="s">
        <v>827</v>
      </c>
      <c r="B38" s="804" t="str">
        <f>VLOOKUP(A38,EQUIPOS!A8:D154,3,FALSE)</f>
        <v>Compactador de Rodillo POTENCIA: 99HP, PESO: 8 ton</v>
      </c>
      <c r="C38" s="805"/>
      <c r="D38" s="805"/>
      <c r="E38" s="805"/>
      <c r="F38" s="805"/>
      <c r="G38" s="805"/>
      <c r="H38" s="806"/>
      <c r="I38" s="223"/>
      <c r="J38" s="224"/>
      <c r="K38" s="225">
        <f>VLOOKUP(A38,EQUIPOS!A8:D165,4,FALSE)</f>
        <v>144363.72071264597</v>
      </c>
      <c r="L38" s="226"/>
      <c r="M38" s="227">
        <v>10</v>
      </c>
      <c r="N38" s="228">
        <f t="shared" si="0"/>
        <v>14436.372071264597</v>
      </c>
    </row>
    <row r="39" spans="1:14">
      <c r="A39" t="s">
        <v>975</v>
      </c>
      <c r="B39" s="804" t="str">
        <f>VLOOKUP(A39,EQUIPOS!A9:D154,3,FALSE)</f>
        <v>Planta de asfalto en caliente</v>
      </c>
      <c r="C39" s="805"/>
      <c r="D39" s="805"/>
      <c r="E39" s="805"/>
      <c r="F39" s="805"/>
      <c r="G39" s="805"/>
      <c r="H39" s="806"/>
      <c r="I39" s="223"/>
      <c r="J39" s="224"/>
      <c r="K39" s="225">
        <f>VLOOKUP(A39,EQUIPOS!A9:D166,4,FALSE)</f>
        <v>563096.54522294772</v>
      </c>
      <c r="L39" s="226"/>
      <c r="M39" s="227">
        <v>10</v>
      </c>
      <c r="N39" s="228">
        <f t="shared" si="0"/>
        <v>56309.654522294775</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10</v>
      </c>
      <c r="N42" s="228">
        <f t="shared" si="0"/>
        <v>47835.113944244309</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10</v>
      </c>
      <c r="N43" s="228">
        <f t="shared" si="0"/>
        <v>7317.8967136019946</v>
      </c>
    </row>
    <row r="44" spans="1:14">
      <c r="B44" s="276"/>
      <c r="C44" s="277"/>
      <c r="D44" s="277"/>
      <c r="E44" s="277"/>
      <c r="F44" s="277"/>
      <c r="G44" s="277"/>
      <c r="H44" s="278"/>
      <c r="I44" s="223"/>
      <c r="J44" s="224"/>
      <c r="K44" s="225"/>
      <c r="L44" s="226"/>
      <c r="M44" s="227"/>
      <c r="N44" s="228"/>
    </row>
    <row r="45" spans="1:14">
      <c r="B45" s="276"/>
      <c r="C45" s="277"/>
      <c r="D45" s="277"/>
      <c r="E45" s="277"/>
      <c r="F45" s="277"/>
      <c r="G45" s="277"/>
      <c r="H45" s="278"/>
      <c r="I45" s="223"/>
      <c r="J45" s="224"/>
      <c r="K45" s="225"/>
      <c r="L45" s="226"/>
      <c r="M45" s="227"/>
      <c r="N45" s="228"/>
    </row>
    <row r="46" spans="1:14">
      <c r="B46" s="276"/>
      <c r="C46" s="277"/>
      <c r="D46" s="277"/>
      <c r="E46" s="277"/>
      <c r="F46" s="277"/>
      <c r="G46" s="277"/>
      <c r="H46" s="278"/>
      <c r="I46" s="223"/>
      <c r="J46" s="224"/>
      <c r="K46" s="225"/>
      <c r="L46" s="226"/>
      <c r="M46" s="227"/>
      <c r="N46" s="228"/>
    </row>
    <row r="47" spans="1:14">
      <c r="B47" s="804"/>
      <c r="C47" s="805"/>
      <c r="D47" s="805"/>
      <c r="E47" s="805"/>
      <c r="F47" s="805"/>
      <c r="G47" s="805"/>
      <c r="H47" s="806"/>
      <c r="I47" s="807"/>
      <c r="J47" s="808"/>
      <c r="K47" s="225"/>
      <c r="L47" s="809"/>
      <c r="M47" s="810"/>
      <c r="N47" s="228"/>
    </row>
    <row r="48" spans="1:14">
      <c r="B48" s="804"/>
      <c r="C48" s="805"/>
      <c r="D48" s="805"/>
      <c r="E48" s="811"/>
      <c r="F48" s="805"/>
      <c r="G48" s="805"/>
      <c r="H48" s="806"/>
      <c r="I48" s="36"/>
      <c r="J48" s="37"/>
      <c r="K48" s="230"/>
      <c r="L48" s="232"/>
      <c r="M48" s="233"/>
      <c r="N48" s="234"/>
    </row>
    <row r="49" spans="1:14">
      <c r="B49" s="812" t="s">
        <v>2105</v>
      </c>
      <c r="C49" s="813"/>
      <c r="D49" s="813"/>
      <c r="E49" s="38"/>
      <c r="F49" s="39"/>
      <c r="G49" s="39"/>
      <c r="H49" s="40"/>
      <c r="I49" s="36"/>
      <c r="J49" s="37"/>
      <c r="K49" s="235"/>
      <c r="L49" s="232"/>
      <c r="M49" s="352">
        <v>0.1</v>
      </c>
      <c r="N49" s="296">
        <f>N83*M49</f>
        <v>959.29946129502503</v>
      </c>
    </row>
    <row r="50" spans="1:14" ht="15.75" thickBot="1">
      <c r="B50" s="804"/>
      <c r="C50" s="805"/>
      <c r="D50" s="805"/>
      <c r="E50" s="805"/>
      <c r="F50" s="805"/>
      <c r="G50" s="805"/>
      <c r="H50" s="806"/>
      <c r="I50" s="814"/>
      <c r="J50" s="815"/>
      <c r="K50" s="41"/>
      <c r="L50" s="816"/>
      <c r="M50" s="817"/>
      <c r="N50" s="105"/>
    </row>
    <row r="51" spans="1:14" ht="15.75" thickBot="1">
      <c r="B51" s="755" t="s">
        <v>2072</v>
      </c>
      <c r="C51" s="756"/>
      <c r="D51" s="756"/>
      <c r="E51" s="756"/>
      <c r="F51" s="756"/>
      <c r="G51" s="756"/>
      <c r="H51" s="756"/>
      <c r="I51" s="756"/>
      <c r="J51" s="756"/>
      <c r="K51" s="756"/>
      <c r="L51" s="756"/>
      <c r="M51" s="757"/>
      <c r="N51" s="345">
        <f>SUM(N36:N50)</f>
        <v>172028.83452184527</v>
      </c>
    </row>
    <row r="52" spans="1:14">
      <c r="B52" s="236"/>
      <c r="C52" s="34"/>
      <c r="D52" s="34"/>
      <c r="E52" s="34"/>
      <c r="F52" s="34"/>
      <c r="G52" s="34"/>
      <c r="H52" s="34"/>
      <c r="I52" s="34"/>
      <c r="J52" s="34"/>
      <c r="K52" s="34"/>
      <c r="L52" s="34"/>
      <c r="M52" s="34"/>
      <c r="N52" s="35"/>
    </row>
    <row r="53" spans="1:14">
      <c r="B53" s="64" t="s">
        <v>2073</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00" t="s">
        <v>2063</v>
      </c>
      <c r="C55" s="801"/>
      <c r="D55" s="801"/>
      <c r="E55" s="801"/>
      <c r="F55" s="801"/>
      <c r="G55" s="801"/>
      <c r="H55" s="801"/>
      <c r="I55" s="835"/>
      <c r="J55" s="271" t="s">
        <v>2065</v>
      </c>
      <c r="K55" s="85" t="s">
        <v>2066</v>
      </c>
      <c r="L55" s="836" t="s">
        <v>2074</v>
      </c>
      <c r="M55" s="835"/>
      <c r="N55" s="86" t="s">
        <v>2071</v>
      </c>
    </row>
    <row r="56" spans="1:14">
      <c r="A56" t="s">
        <v>1117</v>
      </c>
      <c r="B56" s="43" t="str">
        <f>VLOOKUP(A56,MATERIALES!A5:D373,3,FALSE)</f>
        <v>Agregado Petreo para Triturar (Crudo)</v>
      </c>
      <c r="C56" s="237"/>
      <c r="D56" s="237"/>
      <c r="E56" s="237"/>
      <c r="F56" s="237"/>
      <c r="G56" s="237"/>
      <c r="H56" s="237"/>
      <c r="I56" s="224"/>
      <c r="J56" s="201" t="str">
        <f>VLOOKUP(A56,MATERIALES!A10:D648,2,FALSE)</f>
        <v>m3</v>
      </c>
      <c r="K56" s="238">
        <v>1.4</v>
      </c>
      <c r="L56" s="223"/>
      <c r="M56" s="353">
        <f>VLOOKUP(A56,MATERIALES!A5:D396,4,FALSE)</f>
        <v>19861.467989081211</v>
      </c>
      <c r="N56" s="228">
        <f>K56*M56</f>
        <v>27806.055184713696</v>
      </c>
    </row>
    <row r="57" spans="1:14">
      <c r="A57" s="108" t="s">
        <v>1131</v>
      </c>
      <c r="B57" s="43" t="str">
        <f>VLOOKUP(A57,MATERIALES!A6:D373,3,FALSE)</f>
        <v>Agua</v>
      </c>
      <c r="C57" s="237"/>
      <c r="D57" s="237"/>
      <c r="E57" s="237"/>
      <c r="F57" s="237"/>
      <c r="G57" s="237"/>
      <c r="H57" s="237"/>
      <c r="I57" s="224"/>
      <c r="J57" s="201" t="str">
        <f>VLOOKUP(A57,MATERIALES!A11:D649,2,FALSE)</f>
        <v>lt</v>
      </c>
      <c r="K57" s="238">
        <v>25</v>
      </c>
      <c r="L57" s="223"/>
      <c r="M57" s="353">
        <f>VLOOKUP(A57,MATERIALES!A6:D397,4,FALSE)</f>
        <v>57.532296573537835</v>
      </c>
      <c r="N57" s="228">
        <f>K57*M57</f>
        <v>1438.3074143384458</v>
      </c>
    </row>
    <row r="58" spans="1:14">
      <c r="B58" s="43"/>
      <c r="C58" s="237"/>
      <c r="D58" s="237"/>
      <c r="E58" s="237"/>
      <c r="F58" s="237"/>
      <c r="G58" s="237"/>
      <c r="H58" s="237"/>
      <c r="I58" s="224"/>
      <c r="J58" s="201"/>
      <c r="K58" s="238"/>
      <c r="L58" s="223"/>
      <c r="M58" s="239"/>
      <c r="N58" s="240"/>
    </row>
    <row r="59" spans="1:14">
      <c r="B59" s="43"/>
      <c r="C59" s="237"/>
      <c r="D59" s="237"/>
      <c r="E59" s="237"/>
      <c r="F59" s="237"/>
      <c r="G59" s="237"/>
      <c r="H59" s="237"/>
      <c r="I59" s="224"/>
      <c r="J59" s="201"/>
      <c r="K59" s="238"/>
      <c r="L59" s="223"/>
      <c r="M59" s="239"/>
      <c r="N59" s="240"/>
    </row>
    <row r="60" spans="1:14" ht="15.75" thickBot="1">
      <c r="B60" s="837"/>
      <c r="C60" s="838"/>
      <c r="D60" s="838"/>
      <c r="E60" s="838"/>
      <c r="F60" s="838"/>
      <c r="G60" s="838"/>
      <c r="H60" s="838"/>
      <c r="I60" s="808"/>
      <c r="J60" s="42"/>
      <c r="K60" s="44"/>
      <c r="L60" s="839"/>
      <c r="M60" s="840"/>
      <c r="N60" s="45"/>
    </row>
    <row r="61" spans="1:14" ht="15.75" thickBot="1">
      <c r="B61" s="755" t="s">
        <v>2072</v>
      </c>
      <c r="C61" s="756"/>
      <c r="D61" s="756"/>
      <c r="E61" s="756"/>
      <c r="F61" s="756"/>
      <c r="G61" s="756"/>
      <c r="H61" s="756"/>
      <c r="I61" s="756"/>
      <c r="J61" s="756"/>
      <c r="K61" s="756"/>
      <c r="L61" s="756"/>
      <c r="M61" s="757"/>
      <c r="N61" s="345">
        <f>SUM(N56:N60)</f>
        <v>29244.362599052143</v>
      </c>
    </row>
    <row r="62" spans="1:14">
      <c r="B62" s="33"/>
      <c r="C62" s="34"/>
      <c r="D62" s="34"/>
      <c r="E62" s="34"/>
      <c r="F62" s="34"/>
      <c r="G62" s="34"/>
      <c r="H62" s="34"/>
      <c r="I62" s="34"/>
      <c r="J62" s="34"/>
      <c r="K62" s="34"/>
      <c r="L62" s="34"/>
      <c r="M62" s="34"/>
      <c r="N62" s="35"/>
    </row>
    <row r="63" spans="1:14">
      <c r="B63" s="64" t="s">
        <v>2075</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269" t="s">
        <v>2076</v>
      </c>
      <c r="C65" s="270"/>
      <c r="D65" s="270"/>
      <c r="E65" s="270"/>
      <c r="F65" s="270"/>
      <c r="G65" s="270"/>
      <c r="H65" s="73" t="s">
        <v>2065</v>
      </c>
      <c r="I65" s="74" t="s">
        <v>2077</v>
      </c>
      <c r="J65" s="75" t="s">
        <v>2106</v>
      </c>
      <c r="K65" s="73" t="s">
        <v>2107</v>
      </c>
      <c r="L65" s="841" t="s">
        <v>2080</v>
      </c>
      <c r="M65" s="820"/>
      <c r="N65" s="76" t="s">
        <v>2071</v>
      </c>
    </row>
    <row r="66" spans="1:15">
      <c r="A66" t="s">
        <v>1852</v>
      </c>
      <c r="B66" s="46" t="str">
        <f>VLOOKUP(A66,TRANSPORTE!A5:D117,3,FALSE)</f>
        <v>Transporte de Material Crudo de Rio</v>
      </c>
      <c r="C66" s="273"/>
      <c r="D66" s="273"/>
      <c r="E66" s="273"/>
      <c r="F66" s="273"/>
      <c r="G66" s="273"/>
      <c r="H66" s="267" t="s">
        <v>2122</v>
      </c>
      <c r="I66" s="235">
        <v>1.4</v>
      </c>
      <c r="J66" s="242">
        <v>1</v>
      </c>
      <c r="K66" s="235">
        <f>I66*J66</f>
        <v>1.4</v>
      </c>
      <c r="L66" s="842">
        <f>VLOOKUP(A66,TRANSPORTE!A5:D117,4,FALSE)</f>
        <v>1260.0181096149788</v>
      </c>
      <c r="M66" s="843"/>
      <c r="N66" s="243">
        <f>K66*L66</f>
        <v>1764.0253534609703</v>
      </c>
    </row>
    <row r="67" spans="1:15">
      <c r="A67" t="s">
        <v>1819</v>
      </c>
      <c r="B67" s="46" t="str">
        <f>VLOOKUP(A67,TRANSPORTE!A6:D117,3,FALSE)</f>
        <v>Transporte de Mezcla densa en Caliente MDC-25</v>
      </c>
      <c r="C67" s="47"/>
      <c r="D67" s="47"/>
      <c r="E67" s="47"/>
      <c r="F67" s="47"/>
      <c r="G67" s="47"/>
      <c r="H67" s="267" t="s">
        <v>2122</v>
      </c>
      <c r="I67" s="235">
        <v>1.25</v>
      </c>
      <c r="J67" s="242">
        <v>1</v>
      </c>
      <c r="K67" s="235">
        <f>I67*J67</f>
        <v>1.25</v>
      </c>
      <c r="L67" s="842">
        <f>VLOOKUP(A67,TRANSPORTE!A6:D117,4,FALSE)</f>
        <v>1260.0181096149788</v>
      </c>
      <c r="M67" s="843"/>
      <c r="N67" s="243">
        <f>K67*L67</f>
        <v>1575.0226370187236</v>
      </c>
    </row>
    <row r="68" spans="1:15">
      <c r="B68" s="46"/>
      <c r="C68" s="47"/>
      <c r="D68" s="47"/>
      <c r="E68" s="47"/>
      <c r="F68" s="47"/>
      <c r="G68" s="47"/>
      <c r="H68" s="244"/>
      <c r="I68" s="235"/>
      <c r="J68" s="235"/>
      <c r="K68" s="235"/>
      <c r="L68" s="245"/>
      <c r="M68" s="246"/>
      <c r="N68" s="247"/>
    </row>
    <row r="69" spans="1:15">
      <c r="B69" s="46"/>
      <c r="C69" s="47"/>
      <c r="D69" s="47"/>
      <c r="E69" s="47"/>
      <c r="F69" s="47"/>
      <c r="G69" s="47"/>
      <c r="H69" s="244"/>
      <c r="I69" s="235"/>
      <c r="J69" s="235"/>
      <c r="K69" s="235"/>
      <c r="L69" s="245"/>
      <c r="M69" s="246"/>
      <c r="N69" s="247"/>
    </row>
    <row r="70" spans="1:15">
      <c r="B70" s="46"/>
      <c r="C70" s="47"/>
      <c r="D70" s="47"/>
      <c r="E70" s="47"/>
      <c r="F70" s="47"/>
      <c r="G70" s="47"/>
      <c r="H70" s="244"/>
      <c r="I70" s="235"/>
      <c r="J70" s="235"/>
      <c r="K70" s="235"/>
      <c r="L70" s="245"/>
      <c r="M70" s="246"/>
      <c r="N70" s="247"/>
    </row>
    <row r="71" spans="1:15" ht="15.75" thickBot="1">
      <c r="B71" s="265"/>
      <c r="C71" s="266"/>
      <c r="D71" s="266"/>
      <c r="E71" s="266"/>
      <c r="F71" s="266"/>
      <c r="G71" s="266"/>
      <c r="H71" s="48"/>
      <c r="I71" s="124"/>
      <c r="J71" s="124"/>
      <c r="K71" s="124"/>
      <c r="L71" s="833"/>
      <c r="M71" s="834"/>
      <c r="N71" s="125"/>
    </row>
    <row r="72" spans="1:15" ht="15.75" thickBot="1">
      <c r="B72" s="844" t="s">
        <v>2072</v>
      </c>
      <c r="C72" s="798"/>
      <c r="D72" s="798"/>
      <c r="E72" s="798"/>
      <c r="F72" s="798"/>
      <c r="G72" s="798"/>
      <c r="H72" s="798"/>
      <c r="I72" s="798"/>
      <c r="J72" s="798"/>
      <c r="K72" s="798"/>
      <c r="L72" s="798"/>
      <c r="M72" s="799"/>
      <c r="N72" s="104">
        <f>N66+N67+N68+N69+N70</f>
        <v>3339.0479904796939</v>
      </c>
    </row>
    <row r="73" spans="1:15">
      <c r="B73" s="33"/>
      <c r="C73" s="34"/>
      <c r="D73" s="34"/>
      <c r="E73" s="34"/>
      <c r="F73" s="34"/>
      <c r="G73" s="34"/>
      <c r="H73" s="34"/>
      <c r="I73" s="34"/>
      <c r="J73" s="34"/>
      <c r="K73" s="34"/>
      <c r="L73" s="34"/>
      <c r="M73" s="34"/>
      <c r="N73" s="35"/>
    </row>
    <row r="74" spans="1:15">
      <c r="B74" s="64" t="s">
        <v>2081</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794" t="s">
        <v>2108</v>
      </c>
      <c r="C76" s="795"/>
      <c r="D76" s="795"/>
      <c r="E76" s="795"/>
      <c r="F76" s="795"/>
      <c r="G76" s="795"/>
      <c r="H76" s="795"/>
      <c r="I76" s="73" t="s">
        <v>2082</v>
      </c>
      <c r="J76" s="75" t="s">
        <v>2109</v>
      </c>
      <c r="K76" s="74" t="s">
        <v>2084</v>
      </c>
      <c r="L76" s="796" t="s">
        <v>2070</v>
      </c>
      <c r="M76" s="797"/>
      <c r="N76" s="98" t="s">
        <v>2071</v>
      </c>
    </row>
    <row r="77" spans="1:15">
      <c r="A77" t="s">
        <v>718</v>
      </c>
      <c r="B77" s="49" t="str">
        <f>VLOOKUP(A77,'MANO DE OBRA'!A8:D68,3,FALSE)</f>
        <v>Obrero (8)</v>
      </c>
      <c r="C77" s="47"/>
      <c r="D77" s="47"/>
      <c r="E77" s="47"/>
      <c r="F77" s="47"/>
      <c r="G77" s="47"/>
      <c r="H77" s="47"/>
      <c r="I77" s="248">
        <f>K77/J77*100</f>
        <v>270661.59999999998</v>
      </c>
      <c r="J77" s="249">
        <v>185</v>
      </c>
      <c r="K77" s="250">
        <f>VLOOKUP(A77,'MANO DE OBRA'!A8:D99,4,FALSE)</f>
        <v>500723.95999999996</v>
      </c>
      <c r="L77" s="50"/>
      <c r="M77" s="251">
        <v>80</v>
      </c>
      <c r="N77" s="346">
        <f>K77/M77</f>
        <v>6259.0494999999992</v>
      </c>
      <c r="O77" s="106"/>
    </row>
    <row r="78" spans="1:15">
      <c r="A78" t="s">
        <v>728</v>
      </c>
      <c r="B78" s="49" t="str">
        <f>VLOOKUP(A78,'MANO DE OBRA'!A8:D69,3,FALSE)</f>
        <v>Oficial</v>
      </c>
      <c r="C78" s="47"/>
      <c r="D78" s="47"/>
      <c r="E78" s="47"/>
      <c r="F78" s="47"/>
      <c r="G78" s="47"/>
      <c r="H78" s="47"/>
      <c r="I78" s="248">
        <f>K78/J78*100</f>
        <v>57668.23979157189</v>
      </c>
      <c r="J78" s="249">
        <v>185</v>
      </c>
      <c r="K78" s="250">
        <f>VLOOKUP(A78,'MANO DE OBRA'!A8:D100,4,FALSE)</f>
        <v>106686.24361440798</v>
      </c>
      <c r="L78" s="50"/>
      <c r="M78" s="255">
        <v>80</v>
      </c>
      <c r="N78" s="346">
        <f>K78/M78</f>
        <v>1333.5780451800997</v>
      </c>
    </row>
    <row r="79" spans="1:15">
      <c r="A79" t="s">
        <v>756</v>
      </c>
      <c r="B79" s="49" t="str">
        <f>VLOOKUP(A79,'MANO DE OBRA'!A9:D70,3,FALSE)</f>
        <v>Rastrilleros (2)</v>
      </c>
      <c r="C79" s="47"/>
      <c r="D79" s="47"/>
      <c r="E79" s="47"/>
      <c r="F79" s="47"/>
      <c r="G79" s="47"/>
      <c r="H79" s="47"/>
      <c r="I79" s="248">
        <f>K79/J79*100</f>
        <v>86502.359687357821</v>
      </c>
      <c r="J79" s="249">
        <v>185</v>
      </c>
      <c r="K79" s="250">
        <f>VLOOKUP(A79,'MANO DE OBRA'!A9:D101,4,FALSE)</f>
        <v>160029.36542161196</v>
      </c>
      <c r="L79" s="50"/>
      <c r="M79" s="256">
        <v>80</v>
      </c>
      <c r="N79" s="346">
        <f>K79/M79</f>
        <v>2000.3670677701496</v>
      </c>
    </row>
    <row r="80" spans="1:15">
      <c r="B80" s="49"/>
      <c r="C80" s="47"/>
      <c r="D80" s="47"/>
      <c r="E80" s="47"/>
      <c r="F80" s="47"/>
      <c r="G80" s="47"/>
      <c r="H80" s="47"/>
      <c r="I80" s="235"/>
      <c r="J80" s="253"/>
      <c r="K80" s="254"/>
      <c r="L80" s="274"/>
      <c r="M80" s="256"/>
      <c r="N80" s="252"/>
    </row>
    <row r="81" spans="1:14">
      <c r="B81" s="49"/>
      <c r="C81" s="47"/>
      <c r="D81" s="47"/>
      <c r="E81" s="47"/>
      <c r="F81" s="47"/>
      <c r="G81" s="47"/>
      <c r="H81" s="47"/>
      <c r="I81" s="235"/>
      <c r="J81" s="253"/>
      <c r="K81" s="254"/>
      <c r="L81" s="274"/>
      <c r="M81" s="256"/>
      <c r="N81" s="252"/>
    </row>
    <row r="82" spans="1:14" ht="15.75" thickBot="1">
      <c r="B82" s="831"/>
      <c r="C82" s="832"/>
      <c r="D82" s="832"/>
      <c r="E82" s="832"/>
      <c r="F82" s="832"/>
      <c r="G82" s="832"/>
      <c r="H82" s="832"/>
      <c r="I82" s="124"/>
      <c r="J82" s="124"/>
      <c r="K82" s="124"/>
      <c r="L82" s="845"/>
      <c r="M82" s="845"/>
      <c r="N82" s="45"/>
    </row>
    <row r="83" spans="1:14" ht="15.75" thickBot="1">
      <c r="B83" s="844" t="s">
        <v>2072</v>
      </c>
      <c r="C83" s="798"/>
      <c r="D83" s="798"/>
      <c r="E83" s="798"/>
      <c r="F83" s="798"/>
      <c r="G83" s="798"/>
      <c r="H83" s="798"/>
      <c r="I83" s="798"/>
      <c r="J83" s="798"/>
      <c r="K83" s="798"/>
      <c r="L83" s="798"/>
      <c r="M83" s="799"/>
      <c r="N83" s="257">
        <f>SUM(N77:N82)</f>
        <v>9592.9946129502496</v>
      </c>
    </row>
    <row r="84" spans="1:14" ht="15.75" thickBot="1">
      <c r="B84" s="33"/>
      <c r="C84" s="34"/>
      <c r="D84" s="34"/>
      <c r="E84" s="34"/>
      <c r="F84" s="34"/>
      <c r="G84" s="34"/>
      <c r="H84" s="34"/>
      <c r="I84" s="34"/>
      <c r="J84" s="34"/>
      <c r="K84" s="34"/>
      <c r="L84" s="34"/>
      <c r="M84" s="34"/>
      <c r="N84" s="35"/>
    </row>
    <row r="85" spans="1:14" ht="15.75" thickBot="1">
      <c r="B85" s="755" t="s">
        <v>2085</v>
      </c>
      <c r="C85" s="756"/>
      <c r="D85" s="756"/>
      <c r="E85" s="756"/>
      <c r="F85" s="756"/>
      <c r="G85" s="756"/>
      <c r="H85" s="756"/>
      <c r="I85" s="756"/>
      <c r="J85" s="756"/>
      <c r="K85" s="756"/>
      <c r="L85" s="756"/>
      <c r="M85" s="757"/>
      <c r="N85" s="99">
        <f>N51+N61+N72+N83</f>
        <v>214205.23972432734</v>
      </c>
    </row>
    <row r="86" spans="1:14">
      <c r="B86" s="33"/>
      <c r="C86" s="34"/>
      <c r="D86" s="34"/>
      <c r="E86" s="34"/>
      <c r="F86" s="34"/>
      <c r="G86" s="34"/>
      <c r="H86" s="34"/>
      <c r="I86" s="34"/>
      <c r="J86" s="34"/>
      <c r="K86" s="34"/>
      <c r="L86" s="34"/>
      <c r="M86" s="34"/>
      <c r="N86" s="35"/>
    </row>
    <row r="87" spans="1:14">
      <c r="B87" s="64" t="s">
        <v>2086</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00" t="s">
        <v>2110</v>
      </c>
      <c r="C89" s="801"/>
      <c r="D89" s="801"/>
      <c r="E89" s="801"/>
      <c r="F89" s="801"/>
      <c r="G89" s="801"/>
      <c r="H89" s="801"/>
      <c r="I89" s="270"/>
      <c r="J89" s="290"/>
      <c r="K89" s="258" t="s">
        <v>2087</v>
      </c>
      <c r="L89" s="802" t="s">
        <v>2088</v>
      </c>
      <c r="M89" s="803"/>
      <c r="N89" s="259"/>
    </row>
    <row r="90" spans="1:14">
      <c r="B90" s="788" t="s">
        <v>2111</v>
      </c>
      <c r="C90" s="789"/>
      <c r="D90" s="789"/>
      <c r="E90" s="789"/>
      <c r="F90" s="789"/>
      <c r="G90" s="789"/>
      <c r="H90" s="789"/>
      <c r="I90" s="87"/>
      <c r="J90" s="88"/>
      <c r="K90" s="260">
        <v>0.2</v>
      </c>
      <c r="L90" s="790">
        <f>N85*K90</f>
        <v>42841.047944865473</v>
      </c>
      <c r="M90" s="791"/>
      <c r="N90" s="51"/>
    </row>
    <row r="91" spans="1:14">
      <c r="B91" s="89" t="s">
        <v>2090</v>
      </c>
      <c r="C91" s="90"/>
      <c r="D91" s="90"/>
      <c r="E91" s="90"/>
      <c r="F91" s="90"/>
      <c r="G91" s="90"/>
      <c r="H91" s="90"/>
      <c r="I91" s="87"/>
      <c r="J91" s="88"/>
      <c r="K91" s="260">
        <v>0.05</v>
      </c>
      <c r="L91" s="790">
        <f>N85*K91</f>
        <v>10710.261986216368</v>
      </c>
      <c r="M91" s="791"/>
      <c r="N91" s="51"/>
    </row>
    <row r="92" spans="1:14" ht="15.75" thickBot="1">
      <c r="B92" s="91" t="s">
        <v>2091</v>
      </c>
      <c r="C92" s="92"/>
      <c r="D92" s="92"/>
      <c r="E92" s="92"/>
      <c r="F92" s="92"/>
      <c r="G92" s="92"/>
      <c r="H92" s="92"/>
      <c r="I92" s="93"/>
      <c r="J92" s="94"/>
      <c r="K92" s="261">
        <v>0.05</v>
      </c>
      <c r="L92" s="792">
        <f>N85*K92</f>
        <v>10710.261986216368</v>
      </c>
      <c r="M92" s="793"/>
      <c r="N92" s="51"/>
    </row>
    <row r="93" spans="1:14" ht="15.75" thickBot="1">
      <c r="B93" s="755" t="s">
        <v>2072</v>
      </c>
      <c r="C93" s="756"/>
      <c r="D93" s="756"/>
      <c r="E93" s="756"/>
      <c r="F93" s="756"/>
      <c r="G93" s="756"/>
      <c r="H93" s="756"/>
      <c r="I93" s="756"/>
      <c r="J93" s="756"/>
      <c r="K93" s="756"/>
      <c r="L93" s="756"/>
      <c r="M93" s="757"/>
      <c r="N93" s="52">
        <f>L90+L91+L92</f>
        <v>64261.571917298214</v>
      </c>
    </row>
    <row r="94" spans="1:14" ht="15.75" thickBot="1">
      <c r="B94" s="33"/>
      <c r="C94" s="34"/>
      <c r="D94" s="34"/>
      <c r="E94" s="34"/>
      <c r="F94" s="34"/>
      <c r="G94" s="34"/>
      <c r="H94" s="34"/>
      <c r="I94" s="34"/>
      <c r="J94" s="34"/>
      <c r="K94" s="34"/>
      <c r="L94" s="34"/>
      <c r="M94" s="34"/>
      <c r="N94" s="35"/>
    </row>
    <row r="95" spans="1:14" ht="15.75" thickBot="1">
      <c r="A95" t="s">
        <v>2114</v>
      </c>
      <c r="B95" s="755" t="s">
        <v>2113</v>
      </c>
      <c r="C95" s="756"/>
      <c r="D95" s="756"/>
      <c r="E95" s="756"/>
      <c r="F95" s="756"/>
      <c r="G95" s="756"/>
      <c r="H95" s="756"/>
      <c r="I95" s="756"/>
      <c r="J95" s="756"/>
      <c r="K95" s="756"/>
      <c r="L95" s="756"/>
      <c r="M95" s="757"/>
      <c r="N95" s="166">
        <f>N85+N93</f>
        <v>278466.81164162554</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2093</v>
      </c>
      <c r="F100" s="53"/>
      <c r="G100" s="53"/>
      <c r="H100" s="53"/>
      <c r="I100" s="53"/>
      <c r="J100" s="53"/>
      <c r="K100" s="12"/>
      <c r="L100" s="12"/>
      <c r="M100" s="12"/>
      <c r="N100" s="17"/>
    </row>
    <row r="101" spans="2:14">
      <c r="B101" s="16"/>
      <c r="C101" s="12"/>
      <c r="D101" s="12"/>
      <c r="E101" s="12" t="s">
        <v>2094</v>
      </c>
      <c r="F101" s="12"/>
      <c r="G101" s="12"/>
      <c r="H101" s="12"/>
      <c r="I101" s="12"/>
      <c r="J101" s="12"/>
      <c r="K101" s="12"/>
      <c r="L101" s="12"/>
      <c r="M101" s="12"/>
      <c r="N101" s="17"/>
    </row>
    <row r="102" spans="2:14">
      <c r="B102" s="16"/>
      <c r="C102" s="12"/>
      <c r="D102" s="12"/>
      <c r="E102" s="12" t="s">
        <v>2095</v>
      </c>
      <c r="F102" s="12"/>
      <c r="G102" s="12"/>
      <c r="H102" s="12"/>
      <c r="I102" s="12"/>
      <c r="J102" s="12"/>
      <c r="K102" s="12"/>
      <c r="L102" s="12"/>
      <c r="M102" s="12"/>
      <c r="N102" s="17"/>
    </row>
    <row r="103" spans="2:14">
      <c r="B103" s="16"/>
      <c r="C103" s="12"/>
      <c r="D103" s="12"/>
      <c r="E103" s="12" t="s">
        <v>2096</v>
      </c>
      <c r="F103" s="12"/>
      <c r="G103" s="12"/>
      <c r="H103" s="12"/>
      <c r="I103" s="12"/>
      <c r="J103" s="12"/>
      <c r="K103" s="12"/>
      <c r="L103" s="12"/>
      <c r="M103" s="12"/>
      <c r="N103" s="17"/>
    </row>
    <row r="104" spans="2:14" ht="15.75" thickBot="1">
      <c r="B104" s="16"/>
      <c r="C104" s="12"/>
      <c r="D104" s="12"/>
      <c r="E104" s="12"/>
      <c r="F104" s="12" t="s">
        <v>7</v>
      </c>
      <c r="G104" s="12"/>
      <c r="H104" s="12"/>
      <c r="I104" s="12"/>
      <c r="J104" s="12"/>
      <c r="K104" s="12"/>
      <c r="L104" s="12"/>
      <c r="M104" s="12"/>
      <c r="N104" s="17"/>
    </row>
    <row r="105" spans="2:14">
      <c r="B105" s="204" t="s">
        <v>2097</v>
      </c>
      <c r="C105" s="205"/>
      <c r="D105" s="205"/>
      <c r="E105" s="205"/>
      <c r="F105" s="205"/>
      <c r="G105" s="205"/>
      <c r="H105" s="205"/>
      <c r="I105" s="205"/>
      <c r="J105" s="205"/>
      <c r="K105" s="205"/>
      <c r="L105" s="205"/>
      <c r="M105" s="205"/>
      <c r="N105" s="206"/>
    </row>
    <row r="106" spans="2:14">
      <c r="B106" s="207"/>
      <c r="C106" s="208"/>
      <c r="D106" s="208"/>
      <c r="E106" s="208"/>
      <c r="F106" s="208"/>
      <c r="G106" s="208"/>
      <c r="H106" s="208"/>
      <c r="I106" s="208"/>
      <c r="J106" s="208"/>
      <c r="K106" s="208"/>
      <c r="L106" s="208"/>
      <c r="M106" s="208"/>
      <c r="N106" s="209"/>
    </row>
    <row r="107" spans="2:14">
      <c r="B107" s="207"/>
      <c r="C107" s="208"/>
      <c r="D107" s="208"/>
      <c r="E107" s="208"/>
      <c r="F107" s="208"/>
      <c r="G107" s="208"/>
      <c r="H107" s="208"/>
      <c r="I107" s="208"/>
      <c r="J107" s="208"/>
      <c r="K107" s="208"/>
      <c r="L107" s="208"/>
      <c r="M107" s="208"/>
      <c r="N107" s="209"/>
    </row>
    <row r="108" spans="2:14">
      <c r="B108" s="207"/>
      <c r="C108" s="208"/>
      <c r="D108" s="208"/>
      <c r="E108" s="208"/>
      <c r="F108" s="208"/>
      <c r="G108" s="208"/>
      <c r="H108" s="208"/>
      <c r="I108" s="208"/>
      <c r="J108" s="208"/>
      <c r="K108" s="208"/>
      <c r="L108" s="208"/>
      <c r="M108" s="208"/>
      <c r="N108" s="209"/>
    </row>
    <row r="109" spans="2:14" ht="15.75" thickBot="1">
      <c r="B109" s="210"/>
      <c r="C109" s="211"/>
      <c r="D109" s="211"/>
      <c r="E109" s="211"/>
      <c r="F109" s="211"/>
      <c r="G109" s="211"/>
      <c r="H109" s="211"/>
      <c r="I109" s="211"/>
      <c r="J109" s="211"/>
      <c r="K109" s="211"/>
      <c r="L109" s="211"/>
      <c r="M109" s="211"/>
      <c r="N109" s="212"/>
    </row>
    <row r="110" spans="2:14">
      <c r="B110" s="213"/>
      <c r="C110" s="214"/>
      <c r="D110" s="214"/>
      <c r="E110" s="214"/>
      <c r="F110" s="214"/>
      <c r="G110" s="214"/>
      <c r="H110" s="214"/>
      <c r="I110" s="214"/>
      <c r="J110" s="214"/>
      <c r="K110" s="214"/>
      <c r="L110" s="214"/>
      <c r="M110" s="214"/>
      <c r="N110" s="215"/>
    </row>
    <row r="111" spans="2:14">
      <c r="B111" s="199" t="s">
        <v>2098</v>
      </c>
      <c r="C111" s="31"/>
      <c r="D111" s="31"/>
      <c r="E111" s="31"/>
      <c r="F111" s="31"/>
      <c r="G111" s="31"/>
      <c r="H111" s="31"/>
      <c r="I111" s="31"/>
      <c r="J111" s="31"/>
      <c r="K111" s="31"/>
      <c r="L111" s="31"/>
      <c r="M111" s="31"/>
      <c r="N111" s="32"/>
    </row>
    <row r="112" spans="2:14" ht="15" customHeight="1">
      <c r="B112" s="758" t="s">
        <v>2099</v>
      </c>
      <c r="C112" s="759"/>
      <c r="D112" s="759"/>
      <c r="E112" s="759"/>
      <c r="F112" s="759"/>
      <c r="G112" s="759"/>
      <c r="H112" s="759"/>
      <c r="I112" s="759"/>
      <c r="J112" s="759"/>
      <c r="K112" s="759"/>
      <c r="L112" s="759"/>
      <c r="M112" s="759"/>
      <c r="N112" s="760"/>
    </row>
    <row r="113" spans="2:14" ht="15" customHeight="1">
      <c r="B113" s="758"/>
      <c r="C113" s="759"/>
      <c r="D113" s="759"/>
      <c r="E113" s="759"/>
      <c r="F113" s="759"/>
      <c r="G113" s="759"/>
      <c r="H113" s="759"/>
      <c r="I113" s="759"/>
      <c r="J113" s="759"/>
      <c r="K113" s="759"/>
      <c r="L113" s="759"/>
      <c r="M113" s="759"/>
      <c r="N113" s="760"/>
    </row>
    <row r="114" spans="2:14" ht="30" customHeight="1">
      <c r="B114" s="761" t="s">
        <v>2100</v>
      </c>
      <c r="C114" s="762"/>
      <c r="D114" s="762"/>
      <c r="E114" s="762"/>
      <c r="F114" s="762"/>
      <c r="G114" s="762"/>
      <c r="H114" s="762"/>
      <c r="I114" s="762"/>
      <c r="J114" s="762"/>
      <c r="K114" s="762"/>
      <c r="L114" s="762"/>
      <c r="M114" s="762"/>
      <c r="N114" s="763"/>
    </row>
    <row r="115" spans="2:14">
      <c r="B115" s="761"/>
      <c r="C115" s="762"/>
      <c r="D115" s="762"/>
      <c r="E115" s="762"/>
      <c r="F115" s="762"/>
      <c r="G115" s="762"/>
      <c r="H115" s="762"/>
      <c r="I115" s="762"/>
      <c r="J115" s="762"/>
      <c r="K115" s="762"/>
      <c r="L115" s="762"/>
      <c r="M115" s="762"/>
      <c r="N115" s="763"/>
    </row>
    <row r="116" spans="2:14">
      <c r="B116" s="287"/>
      <c r="C116" s="288"/>
      <c r="D116" s="288"/>
      <c r="E116" s="288"/>
      <c r="F116" s="288"/>
      <c r="G116" s="288"/>
      <c r="H116" s="288"/>
      <c r="I116" s="288"/>
      <c r="J116" s="288"/>
      <c r="K116" s="288"/>
      <c r="L116" s="288"/>
      <c r="M116" s="288"/>
      <c r="N116" s="289"/>
    </row>
    <row r="117" spans="2:14">
      <c r="B117" s="287"/>
      <c r="C117" s="288"/>
      <c r="D117" s="288"/>
      <c r="E117" s="288"/>
      <c r="F117" s="288"/>
      <c r="G117" s="288"/>
      <c r="H117" s="288"/>
      <c r="I117" s="288"/>
      <c r="J117" s="288"/>
      <c r="K117" s="288"/>
      <c r="L117" s="288"/>
      <c r="M117" s="288"/>
      <c r="N117" s="289"/>
    </row>
    <row r="118" spans="2:14">
      <c r="B118" s="287"/>
      <c r="C118" s="288"/>
      <c r="D118" s="288"/>
      <c r="E118" s="288"/>
      <c r="F118" s="288"/>
      <c r="G118" s="288"/>
      <c r="H118" s="288"/>
      <c r="I118" s="288"/>
      <c r="J118" s="288"/>
      <c r="K118" s="288"/>
      <c r="L118" s="288"/>
      <c r="M118" s="288"/>
      <c r="N118" s="289"/>
    </row>
    <row r="119" spans="2:14">
      <c r="B119" s="199"/>
      <c r="C119" s="31"/>
      <c r="D119" s="31"/>
      <c r="E119" s="31"/>
      <c r="F119" s="31"/>
      <c r="G119" s="31"/>
      <c r="H119" s="31"/>
      <c r="I119" s="31"/>
      <c r="J119" s="31"/>
      <c r="K119" s="31"/>
      <c r="L119" s="31"/>
      <c r="M119" s="31"/>
      <c r="N119" s="32"/>
    </row>
    <row r="120" spans="2:14">
      <c r="B120" s="16"/>
      <c r="C120" s="12"/>
      <c r="D120" s="12"/>
      <c r="E120" s="12" t="s">
        <v>2093</v>
      </c>
      <c r="F120" s="53"/>
      <c r="G120" s="53"/>
      <c r="H120" s="12"/>
      <c r="I120" s="12"/>
      <c r="J120" s="12"/>
      <c r="K120" s="12"/>
      <c r="L120" s="12"/>
      <c r="M120" s="12"/>
      <c r="N120" s="17"/>
    </row>
    <row r="121" spans="2:14">
      <c r="B121" s="16"/>
      <c r="C121" s="12"/>
      <c r="D121" s="12"/>
      <c r="E121" s="54" t="s">
        <v>2094</v>
      </c>
      <c r="F121" s="12"/>
      <c r="G121" s="12"/>
      <c r="H121" s="54"/>
      <c r="I121" s="54"/>
      <c r="J121" s="54"/>
      <c r="K121" s="12"/>
      <c r="L121" s="12"/>
      <c r="M121" s="12"/>
      <c r="N121" s="17"/>
    </row>
    <row r="122" spans="2:14">
      <c r="B122" s="16"/>
      <c r="C122" s="12"/>
      <c r="D122" s="12"/>
      <c r="E122" s="55" t="s">
        <v>2101</v>
      </c>
      <c r="F122" s="12"/>
      <c r="G122" s="12"/>
      <c r="H122" s="55"/>
      <c r="I122" s="55"/>
      <c r="J122" s="55"/>
      <c r="K122" s="12"/>
      <c r="L122" s="12"/>
      <c r="M122" s="12"/>
      <c r="N122" s="17"/>
    </row>
    <row r="123" spans="2:14">
      <c r="B123" s="56"/>
      <c r="C123" s="31"/>
      <c r="D123" s="31"/>
      <c r="E123" s="12" t="s">
        <v>2096</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2102</v>
      </c>
      <c r="C125" s="55"/>
      <c r="D125" s="55"/>
      <c r="E125" s="12"/>
      <c r="F125" s="12"/>
      <c r="G125" s="12"/>
      <c r="H125" s="12"/>
      <c r="I125" s="12"/>
      <c r="J125" s="821"/>
      <c r="K125" s="821"/>
      <c r="L125" s="821"/>
      <c r="M125" s="821"/>
      <c r="N125" s="822"/>
    </row>
    <row r="126" spans="2:14" ht="15.75" thickBot="1">
      <c r="B126" s="217" t="s">
        <v>2103</v>
      </c>
      <c r="C126" s="344"/>
      <c r="D126" s="344"/>
      <c r="E126" s="57"/>
      <c r="F126" s="57"/>
      <c r="G126" s="57"/>
      <c r="H126" s="57"/>
      <c r="I126" s="57"/>
      <c r="J126" s="823"/>
      <c r="K126" s="823"/>
      <c r="L126" s="823"/>
      <c r="M126" s="823"/>
      <c r="N126" s="824"/>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308</v>
      </c>
      <c r="C31" s="81" t="s">
        <v>2170</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10</v>
      </c>
      <c r="N37" s="228">
        <f t="shared" ref="N37:N43" si="0">K37/M37</f>
        <v>15478.565418391325</v>
      </c>
    </row>
    <row r="38" spans="1:14">
      <c r="A38" t="s">
        <v>827</v>
      </c>
      <c r="B38" s="804" t="str">
        <f>VLOOKUP(A38,EQUIPOS!A8:D154,3,FALSE)</f>
        <v>Compactador de Rodillo POTENCIA: 99HP, PESO: 8 ton</v>
      </c>
      <c r="C38" s="805"/>
      <c r="D38" s="805"/>
      <c r="E38" s="805"/>
      <c r="F38" s="805"/>
      <c r="G38" s="805"/>
      <c r="H38" s="806"/>
      <c r="I38" s="223"/>
      <c r="J38" s="224"/>
      <c r="K38" s="225">
        <f>VLOOKUP(A38,EQUIPOS!A8:D165,4,FALSE)</f>
        <v>144363.72071264597</v>
      </c>
      <c r="L38" s="226"/>
      <c r="M38" s="227">
        <v>10</v>
      </c>
      <c r="N38" s="228">
        <f t="shared" si="0"/>
        <v>14436.372071264597</v>
      </c>
    </row>
    <row r="39" spans="1:14">
      <c r="A39" t="s">
        <v>975</v>
      </c>
      <c r="B39" s="804" t="str">
        <f>VLOOKUP(A39,EQUIPOS!A9:D154,3,FALSE)</f>
        <v>Planta de asfalto en caliente</v>
      </c>
      <c r="C39" s="805"/>
      <c r="D39" s="805"/>
      <c r="E39" s="805"/>
      <c r="F39" s="805"/>
      <c r="G39" s="805"/>
      <c r="H39" s="806"/>
      <c r="I39" s="223"/>
      <c r="J39" s="224"/>
      <c r="K39" s="225">
        <f>VLOOKUP(A39,EQUIPOS!A9:D166,4,FALSE)</f>
        <v>563096.54522294772</v>
      </c>
      <c r="L39" s="226"/>
      <c r="M39" s="227">
        <v>10</v>
      </c>
      <c r="N39" s="228">
        <f t="shared" si="0"/>
        <v>56309.654522294775</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10</v>
      </c>
      <c r="N42" s="228">
        <f t="shared" si="0"/>
        <v>47835.113944244309</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10</v>
      </c>
      <c r="N43" s="228">
        <f t="shared" si="0"/>
        <v>7317.8967136019946</v>
      </c>
    </row>
    <row r="44" spans="1:14">
      <c r="B44" s="276"/>
      <c r="C44" s="277"/>
      <c r="D44" s="277"/>
      <c r="E44" s="277"/>
      <c r="F44" s="277"/>
      <c r="G44" s="277"/>
      <c r="H44" s="278"/>
      <c r="I44" s="223"/>
      <c r="J44" s="224"/>
      <c r="K44" s="225"/>
      <c r="L44" s="226"/>
      <c r="M44" s="227"/>
      <c r="N44" s="228"/>
    </row>
    <row r="45" spans="1:14">
      <c r="B45" s="804"/>
      <c r="C45" s="805"/>
      <c r="D45" s="805"/>
      <c r="E45" s="805"/>
      <c r="F45" s="805"/>
      <c r="G45" s="805"/>
      <c r="H45" s="806"/>
      <c r="I45" s="807"/>
      <c r="J45" s="808"/>
      <c r="K45" s="225"/>
      <c r="L45" s="809"/>
      <c r="M45" s="810"/>
      <c r="N45" s="228"/>
    </row>
    <row r="46" spans="1:14">
      <c r="B46" s="804"/>
      <c r="C46" s="805"/>
      <c r="D46" s="805"/>
      <c r="E46" s="811"/>
      <c r="F46" s="805"/>
      <c r="G46" s="805"/>
      <c r="H46" s="806"/>
      <c r="I46" s="36"/>
      <c r="J46" s="37"/>
      <c r="K46" s="230"/>
      <c r="L46" s="232"/>
      <c r="M46" s="233"/>
      <c r="N46" s="234"/>
    </row>
    <row r="47" spans="1:14">
      <c r="B47" s="812" t="s">
        <v>2105</v>
      </c>
      <c r="C47" s="813"/>
      <c r="D47" s="813"/>
      <c r="E47" s="38"/>
      <c r="F47" s="39"/>
      <c r="G47" s="39"/>
      <c r="H47" s="40"/>
      <c r="I47" s="36"/>
      <c r="J47" s="37"/>
      <c r="K47" s="235"/>
      <c r="L47" s="232"/>
      <c r="M47" s="352">
        <v>0.1</v>
      </c>
      <c r="N47" s="296">
        <f>N81*M47</f>
        <v>959.29946129502503</v>
      </c>
    </row>
    <row r="48" spans="1:14" ht="15.75" thickBot="1">
      <c r="B48" s="804"/>
      <c r="C48" s="805"/>
      <c r="D48" s="805"/>
      <c r="E48" s="805"/>
      <c r="F48" s="805"/>
      <c r="G48" s="805"/>
      <c r="H48" s="806"/>
      <c r="I48" s="814"/>
      <c r="J48" s="815"/>
      <c r="K48" s="41"/>
      <c r="L48" s="816"/>
      <c r="M48" s="817"/>
      <c r="N48" s="105"/>
    </row>
    <row r="49" spans="1:14" ht="15.75" thickBot="1">
      <c r="B49" s="755" t="s">
        <v>2072</v>
      </c>
      <c r="C49" s="756"/>
      <c r="D49" s="756"/>
      <c r="E49" s="756"/>
      <c r="F49" s="756"/>
      <c r="G49" s="756"/>
      <c r="H49" s="756"/>
      <c r="I49" s="756"/>
      <c r="J49" s="756"/>
      <c r="K49" s="756"/>
      <c r="L49" s="756"/>
      <c r="M49" s="757"/>
      <c r="N49" s="345">
        <f>SUM(N36:N48)</f>
        <v>172028.83452184527</v>
      </c>
    </row>
    <row r="50" spans="1:14">
      <c r="B50" s="236"/>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00" t="s">
        <v>2063</v>
      </c>
      <c r="C53" s="801"/>
      <c r="D53" s="801"/>
      <c r="E53" s="801"/>
      <c r="F53" s="801"/>
      <c r="G53" s="801"/>
      <c r="H53" s="801"/>
      <c r="I53" s="835"/>
      <c r="J53" s="271" t="s">
        <v>2065</v>
      </c>
      <c r="K53" s="85" t="s">
        <v>2066</v>
      </c>
      <c r="L53" s="836" t="s">
        <v>2074</v>
      </c>
      <c r="M53" s="835"/>
      <c r="N53" s="86" t="s">
        <v>2071</v>
      </c>
    </row>
    <row r="54" spans="1:14">
      <c r="A54" t="s">
        <v>1117</v>
      </c>
      <c r="B54" s="43" t="str">
        <f>VLOOKUP(A54,MATERIALES!A5:D373,3,FALSE)</f>
        <v>Agregado Petreo para Triturar (Crudo)</v>
      </c>
      <c r="C54" s="237"/>
      <c r="D54" s="237"/>
      <c r="E54" s="237"/>
      <c r="F54" s="237"/>
      <c r="G54" s="237"/>
      <c r="H54" s="237"/>
      <c r="I54" s="224"/>
      <c r="J54" s="201" t="str">
        <f>VLOOKUP(A54,MATERIALES!A8:D646,2,FALSE)</f>
        <v>m3</v>
      </c>
      <c r="K54" s="238">
        <v>1.4</v>
      </c>
      <c r="L54" s="223"/>
      <c r="M54" s="353">
        <f>VLOOKUP(A54,MATERIALES!A5:D396,4,FALSE)</f>
        <v>19861.467989081211</v>
      </c>
      <c r="N54" s="228">
        <f>K54*M54</f>
        <v>27806.055184713696</v>
      </c>
    </row>
    <row r="55" spans="1:14">
      <c r="A55" s="108" t="s">
        <v>1131</v>
      </c>
      <c r="B55" s="43" t="str">
        <f>VLOOKUP(A55,MATERIALES!A6:D373,3,FALSE)</f>
        <v>Agua</v>
      </c>
      <c r="C55" s="237"/>
      <c r="D55" s="237"/>
      <c r="E55" s="237"/>
      <c r="F55" s="237"/>
      <c r="G55" s="237"/>
      <c r="H55" s="237"/>
      <c r="I55" s="224"/>
      <c r="J55" s="201" t="str">
        <f>VLOOKUP(A55,MATERIALES!A9:D647,2,FALSE)</f>
        <v>lt</v>
      </c>
      <c r="K55" s="238">
        <v>25</v>
      </c>
      <c r="L55" s="223"/>
      <c r="M55" s="353">
        <f>VLOOKUP(A55,MATERIALES!A6:D397,4,FALSE)</f>
        <v>57.532296573537835</v>
      </c>
      <c r="N55" s="228">
        <f>K55*M55</f>
        <v>1438.3074143384458</v>
      </c>
    </row>
    <row r="56" spans="1:14">
      <c r="B56" s="43"/>
      <c r="C56" s="237"/>
      <c r="D56" s="237"/>
      <c r="E56" s="237"/>
      <c r="F56" s="237"/>
      <c r="G56" s="237"/>
      <c r="H56" s="237"/>
      <c r="I56" s="224"/>
      <c r="J56" s="201"/>
      <c r="K56" s="238"/>
      <c r="L56" s="223"/>
      <c r="M56" s="239"/>
      <c r="N56" s="240"/>
    </row>
    <row r="57" spans="1:14">
      <c r="B57" s="43"/>
      <c r="C57" s="237"/>
      <c r="D57" s="237"/>
      <c r="E57" s="237"/>
      <c r="F57" s="237"/>
      <c r="G57" s="237"/>
      <c r="H57" s="237"/>
      <c r="I57" s="224"/>
      <c r="J57" s="201"/>
      <c r="K57" s="238"/>
      <c r="L57" s="223"/>
      <c r="M57" s="239"/>
      <c r="N57" s="240"/>
    </row>
    <row r="58" spans="1:14" ht="15.75" thickBot="1">
      <c r="B58" s="837"/>
      <c r="C58" s="838"/>
      <c r="D58" s="838"/>
      <c r="E58" s="838"/>
      <c r="F58" s="838"/>
      <c r="G58" s="838"/>
      <c r="H58" s="838"/>
      <c r="I58" s="808"/>
      <c r="J58" s="42"/>
      <c r="K58" s="44"/>
      <c r="L58" s="839"/>
      <c r="M58" s="840"/>
      <c r="N58" s="45"/>
    </row>
    <row r="59" spans="1:14" ht="15.75" thickBot="1">
      <c r="B59" s="755" t="s">
        <v>2072</v>
      </c>
      <c r="C59" s="756"/>
      <c r="D59" s="756"/>
      <c r="E59" s="756"/>
      <c r="F59" s="756"/>
      <c r="G59" s="756"/>
      <c r="H59" s="756"/>
      <c r="I59" s="756"/>
      <c r="J59" s="756"/>
      <c r="K59" s="756"/>
      <c r="L59" s="756"/>
      <c r="M59" s="757"/>
      <c r="N59" s="345">
        <f>SUM(N54:N58)</f>
        <v>29244.362599052143</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9" t="s">
        <v>2076</v>
      </c>
      <c r="C63" s="270"/>
      <c r="D63" s="270"/>
      <c r="E63" s="270"/>
      <c r="F63" s="270"/>
      <c r="G63" s="270"/>
      <c r="H63" s="73" t="s">
        <v>2065</v>
      </c>
      <c r="I63" s="74" t="s">
        <v>2077</v>
      </c>
      <c r="J63" s="75" t="s">
        <v>2106</v>
      </c>
      <c r="K63" s="73" t="s">
        <v>2107</v>
      </c>
      <c r="L63" s="841" t="s">
        <v>2080</v>
      </c>
      <c r="M63" s="820"/>
      <c r="N63" s="76" t="s">
        <v>2071</v>
      </c>
    </row>
    <row r="64" spans="1:14">
      <c r="A64" t="s">
        <v>1852</v>
      </c>
      <c r="B64" s="46" t="str">
        <f>VLOOKUP(A64,TRANSPORTE!A5:D117,3,FALSE)</f>
        <v>Transporte de Material Crudo de Rio</v>
      </c>
      <c r="C64" s="273"/>
      <c r="D64" s="273"/>
      <c r="E64" s="273"/>
      <c r="F64" s="273"/>
      <c r="G64" s="273"/>
      <c r="H64" s="267" t="s">
        <v>2122</v>
      </c>
      <c r="I64" s="235">
        <v>1.4</v>
      </c>
      <c r="J64" s="242">
        <v>1</v>
      </c>
      <c r="K64" s="235">
        <f>I64*J64</f>
        <v>1.4</v>
      </c>
      <c r="L64" s="842">
        <f>VLOOKUP(A64,TRANSPORTE!A5:D117,4,FALSE)</f>
        <v>1260.0181096149788</v>
      </c>
      <c r="M64" s="843"/>
      <c r="N64" s="243">
        <f>K64*L64</f>
        <v>1764.0253534609703</v>
      </c>
    </row>
    <row r="65" spans="1:15">
      <c r="A65" t="s">
        <v>1922</v>
      </c>
      <c r="B65" s="46" t="str">
        <f>VLOOKUP(A65,TRANSPORTE!A6:D117,3,FALSE)</f>
        <v>Transporte de Mezcla Densa en Caliente MDC-19</v>
      </c>
      <c r="C65" s="47"/>
      <c r="D65" s="47"/>
      <c r="E65" s="47"/>
      <c r="F65" s="47"/>
      <c r="G65" s="47"/>
      <c r="H65" s="267" t="s">
        <v>2122</v>
      </c>
      <c r="I65" s="235">
        <v>1.25</v>
      </c>
      <c r="J65" s="242">
        <v>1</v>
      </c>
      <c r="K65" s="235">
        <f>I65*J65</f>
        <v>1.25</v>
      </c>
      <c r="L65" s="842">
        <f>VLOOKUP(A65,TRANSPORTE!A6:D117,4,FALSE)</f>
        <v>1260.0181096149788</v>
      </c>
      <c r="M65" s="843"/>
      <c r="N65" s="243">
        <f>K65*L65</f>
        <v>1575.0226370187236</v>
      </c>
    </row>
    <row r="66" spans="1:15">
      <c r="B66" s="46"/>
      <c r="C66" s="47"/>
      <c r="D66" s="47"/>
      <c r="E66" s="47"/>
      <c r="F66" s="47"/>
      <c r="G66" s="47"/>
      <c r="H66" s="244"/>
      <c r="I66" s="235"/>
      <c r="J66" s="235"/>
      <c r="K66" s="235"/>
      <c r="L66" s="842"/>
      <c r="M66" s="843"/>
      <c r="N66" s="247"/>
    </row>
    <row r="67" spans="1:15">
      <c r="B67" s="46"/>
      <c r="C67" s="47"/>
      <c r="D67" s="47"/>
      <c r="E67" s="47"/>
      <c r="F67" s="47"/>
      <c r="G67" s="47"/>
      <c r="H67" s="244"/>
      <c r="I67" s="235"/>
      <c r="J67" s="235"/>
      <c r="K67" s="235"/>
      <c r="L67" s="245"/>
      <c r="M67" s="246"/>
      <c r="N67" s="247"/>
    </row>
    <row r="68" spans="1:15">
      <c r="B68" s="46"/>
      <c r="C68" s="47"/>
      <c r="D68" s="47"/>
      <c r="E68" s="47"/>
      <c r="F68" s="47"/>
      <c r="G68" s="47"/>
      <c r="H68" s="244"/>
      <c r="I68" s="235"/>
      <c r="J68" s="235"/>
      <c r="K68" s="235"/>
      <c r="L68" s="245"/>
      <c r="M68" s="246"/>
      <c r="N68" s="247"/>
    </row>
    <row r="69" spans="1:15" ht="15.75" thickBot="1">
      <c r="B69" s="265"/>
      <c r="C69" s="266"/>
      <c r="D69" s="266"/>
      <c r="E69" s="266"/>
      <c r="F69" s="266"/>
      <c r="G69" s="266"/>
      <c r="H69" s="48"/>
      <c r="I69" s="124"/>
      <c r="J69" s="124"/>
      <c r="K69" s="124"/>
      <c r="L69" s="833"/>
      <c r="M69" s="834"/>
      <c r="N69" s="125"/>
    </row>
    <row r="70" spans="1:15" ht="15.75" thickBot="1">
      <c r="B70" s="844" t="s">
        <v>2072</v>
      </c>
      <c r="C70" s="798"/>
      <c r="D70" s="798"/>
      <c r="E70" s="798"/>
      <c r="F70" s="798"/>
      <c r="G70" s="798"/>
      <c r="H70" s="798"/>
      <c r="I70" s="798"/>
      <c r="J70" s="798"/>
      <c r="K70" s="798"/>
      <c r="L70" s="798"/>
      <c r="M70" s="799"/>
      <c r="N70" s="104">
        <f>N64+N65+N66+N67+N68</f>
        <v>3339.0479904796939</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94" t="s">
        <v>2108</v>
      </c>
      <c r="C74" s="795"/>
      <c r="D74" s="795"/>
      <c r="E74" s="795"/>
      <c r="F74" s="795"/>
      <c r="G74" s="795"/>
      <c r="H74" s="795"/>
      <c r="I74" s="73" t="s">
        <v>2082</v>
      </c>
      <c r="J74" s="75" t="s">
        <v>2109</v>
      </c>
      <c r="K74" s="74" t="s">
        <v>2084</v>
      </c>
      <c r="L74" s="796" t="s">
        <v>2070</v>
      </c>
      <c r="M74" s="797"/>
      <c r="N74" s="98" t="s">
        <v>2071</v>
      </c>
    </row>
    <row r="75" spans="1:15">
      <c r="A75" t="s">
        <v>718</v>
      </c>
      <c r="B75" s="49" t="str">
        <f>VLOOKUP(A75,'MANO DE OBRA'!A8:D68,3,FALSE)</f>
        <v>Obrero (8)</v>
      </c>
      <c r="C75" s="47"/>
      <c r="D75" s="47"/>
      <c r="E75" s="47"/>
      <c r="F75" s="47"/>
      <c r="G75" s="47"/>
      <c r="H75" s="47"/>
      <c r="I75" s="248">
        <f>K75/J75*100</f>
        <v>270661.59999999998</v>
      </c>
      <c r="J75" s="249">
        <v>185</v>
      </c>
      <c r="K75" s="250">
        <f>VLOOKUP(A75,'MANO DE OBRA'!A8:D99,4,FALSE)</f>
        <v>500723.95999999996</v>
      </c>
      <c r="L75" s="50"/>
      <c r="M75" s="251">
        <v>80</v>
      </c>
      <c r="N75" s="346">
        <f>K75/M75</f>
        <v>6259.0494999999992</v>
      </c>
      <c r="O75" s="106"/>
    </row>
    <row r="76" spans="1:15">
      <c r="A76" t="s">
        <v>728</v>
      </c>
      <c r="B76" s="49" t="str">
        <f>VLOOKUP(A76,'MANO DE OBRA'!A8:D69,3,FALSE)</f>
        <v>Oficial</v>
      </c>
      <c r="C76" s="47"/>
      <c r="D76" s="47"/>
      <c r="E76" s="47"/>
      <c r="F76" s="47"/>
      <c r="G76" s="47"/>
      <c r="H76" s="47"/>
      <c r="I76" s="248">
        <f>K76/J76*100</f>
        <v>57668.23979157189</v>
      </c>
      <c r="J76" s="249">
        <v>185</v>
      </c>
      <c r="K76" s="250">
        <f>VLOOKUP(A76,'MANO DE OBRA'!A8:D100,4,FALSE)</f>
        <v>106686.24361440798</v>
      </c>
      <c r="L76" s="50"/>
      <c r="M76" s="255">
        <v>80</v>
      </c>
      <c r="N76" s="346">
        <f>K76/M76</f>
        <v>1333.5780451800997</v>
      </c>
    </row>
    <row r="77" spans="1:15">
      <c r="A77" t="s">
        <v>756</v>
      </c>
      <c r="B77" s="49" t="str">
        <f>VLOOKUP(A77,'MANO DE OBRA'!A9:D70,3,FALSE)</f>
        <v>Rastrilleros (2)</v>
      </c>
      <c r="C77" s="47"/>
      <c r="D77" s="47"/>
      <c r="E77" s="47"/>
      <c r="F77" s="47"/>
      <c r="G77" s="47"/>
      <c r="H77" s="47"/>
      <c r="I77" s="248">
        <f>K77/J77*100</f>
        <v>86502.359687357821</v>
      </c>
      <c r="J77" s="249">
        <v>185</v>
      </c>
      <c r="K77" s="250">
        <f>VLOOKUP(A77,'MANO DE OBRA'!A9:D101,4,FALSE)</f>
        <v>160029.36542161196</v>
      </c>
      <c r="L77" s="50"/>
      <c r="M77" s="255">
        <v>80</v>
      </c>
      <c r="N77" s="346">
        <f>K77/M77</f>
        <v>2000.3670677701496</v>
      </c>
    </row>
    <row r="78" spans="1:15">
      <c r="B78" s="49"/>
      <c r="C78" s="47"/>
      <c r="D78" s="47"/>
      <c r="E78" s="47"/>
      <c r="F78" s="47"/>
      <c r="G78" s="47"/>
      <c r="H78" s="47"/>
      <c r="I78" s="235"/>
      <c r="J78" s="253"/>
      <c r="K78" s="254"/>
      <c r="L78" s="274"/>
      <c r="M78" s="256"/>
      <c r="N78" s="252"/>
    </row>
    <row r="79" spans="1:15">
      <c r="B79" s="49"/>
      <c r="C79" s="47"/>
      <c r="D79" s="47"/>
      <c r="E79" s="47"/>
      <c r="F79" s="47"/>
      <c r="G79" s="47"/>
      <c r="H79" s="47"/>
      <c r="I79" s="235"/>
      <c r="J79" s="253"/>
      <c r="K79" s="254"/>
      <c r="L79" s="274"/>
      <c r="M79" s="256"/>
      <c r="N79" s="252"/>
    </row>
    <row r="80" spans="1:15" ht="15.75" thickBot="1">
      <c r="B80" s="831"/>
      <c r="C80" s="832"/>
      <c r="D80" s="832"/>
      <c r="E80" s="832"/>
      <c r="F80" s="832"/>
      <c r="G80" s="832"/>
      <c r="H80" s="832"/>
      <c r="I80" s="124"/>
      <c r="J80" s="124"/>
      <c r="K80" s="124"/>
      <c r="L80" s="845"/>
      <c r="M80" s="845"/>
      <c r="N80" s="45"/>
    </row>
    <row r="81" spans="1:14" ht="15.75" thickBot="1">
      <c r="B81" s="844" t="s">
        <v>2072</v>
      </c>
      <c r="C81" s="798"/>
      <c r="D81" s="798"/>
      <c r="E81" s="798"/>
      <c r="F81" s="798"/>
      <c r="G81" s="798"/>
      <c r="H81" s="798"/>
      <c r="I81" s="798"/>
      <c r="J81" s="798"/>
      <c r="K81" s="798"/>
      <c r="L81" s="798"/>
      <c r="M81" s="799"/>
      <c r="N81" s="257">
        <f>SUM(N75:N80)</f>
        <v>9592.9946129502496</v>
      </c>
    </row>
    <row r="82" spans="1:14" ht="15.75" thickBot="1">
      <c r="B82" s="33"/>
      <c r="C82" s="34"/>
      <c r="D82" s="34"/>
      <c r="E82" s="34"/>
      <c r="F82" s="34"/>
      <c r="G82" s="34"/>
      <c r="H82" s="34"/>
      <c r="I82" s="34"/>
      <c r="J82" s="34"/>
      <c r="K82" s="34"/>
      <c r="L82" s="34"/>
      <c r="M82" s="34"/>
      <c r="N82" s="35"/>
    </row>
    <row r="83" spans="1:14" ht="15.75" thickBot="1">
      <c r="B83" s="755" t="s">
        <v>2085</v>
      </c>
      <c r="C83" s="756"/>
      <c r="D83" s="756"/>
      <c r="E83" s="756"/>
      <c r="F83" s="756"/>
      <c r="G83" s="756"/>
      <c r="H83" s="756"/>
      <c r="I83" s="756"/>
      <c r="J83" s="756"/>
      <c r="K83" s="756"/>
      <c r="L83" s="756"/>
      <c r="M83" s="757"/>
      <c r="N83" s="99">
        <f>N49+N59+N70+N81</f>
        <v>214205.23972432734</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00" t="s">
        <v>2110</v>
      </c>
      <c r="C87" s="801"/>
      <c r="D87" s="801"/>
      <c r="E87" s="801"/>
      <c r="F87" s="801"/>
      <c r="G87" s="801"/>
      <c r="H87" s="801"/>
      <c r="I87" s="270"/>
      <c r="J87" s="290"/>
      <c r="K87" s="258" t="s">
        <v>2087</v>
      </c>
      <c r="L87" s="802" t="s">
        <v>2088</v>
      </c>
      <c r="M87" s="803"/>
      <c r="N87" s="259"/>
    </row>
    <row r="88" spans="1:14">
      <c r="B88" s="788" t="s">
        <v>2111</v>
      </c>
      <c r="C88" s="789"/>
      <c r="D88" s="789"/>
      <c r="E88" s="789"/>
      <c r="F88" s="789"/>
      <c r="G88" s="789"/>
      <c r="H88" s="789"/>
      <c r="I88" s="87"/>
      <c r="J88" s="88"/>
      <c r="K88" s="260">
        <v>0.2</v>
      </c>
      <c r="L88" s="790">
        <f>N83*K88</f>
        <v>42841.047944865473</v>
      </c>
      <c r="M88" s="791"/>
      <c r="N88" s="51"/>
    </row>
    <row r="89" spans="1:14">
      <c r="B89" s="89" t="s">
        <v>2090</v>
      </c>
      <c r="C89" s="90"/>
      <c r="D89" s="90"/>
      <c r="E89" s="90"/>
      <c r="F89" s="90"/>
      <c r="G89" s="90"/>
      <c r="H89" s="90"/>
      <c r="I89" s="87"/>
      <c r="J89" s="88"/>
      <c r="K89" s="260">
        <v>0.05</v>
      </c>
      <c r="L89" s="790">
        <f>N83*K89</f>
        <v>10710.261986216368</v>
      </c>
      <c r="M89" s="791"/>
      <c r="N89" s="51"/>
    </row>
    <row r="90" spans="1:14" ht="15.75" thickBot="1">
      <c r="B90" s="91" t="s">
        <v>2091</v>
      </c>
      <c r="C90" s="92"/>
      <c r="D90" s="92"/>
      <c r="E90" s="92"/>
      <c r="F90" s="92"/>
      <c r="G90" s="92"/>
      <c r="H90" s="92"/>
      <c r="I90" s="93"/>
      <c r="J90" s="94"/>
      <c r="K90" s="261">
        <v>0.05</v>
      </c>
      <c r="L90" s="792">
        <f>N83*K90</f>
        <v>10710.261986216368</v>
      </c>
      <c r="M90" s="793"/>
      <c r="N90" s="51"/>
    </row>
    <row r="91" spans="1:14" ht="15.75" thickBot="1">
      <c r="B91" s="755" t="s">
        <v>2072</v>
      </c>
      <c r="C91" s="756"/>
      <c r="D91" s="756"/>
      <c r="E91" s="756"/>
      <c r="F91" s="756"/>
      <c r="G91" s="756"/>
      <c r="H91" s="756"/>
      <c r="I91" s="756"/>
      <c r="J91" s="756"/>
      <c r="K91" s="756"/>
      <c r="L91" s="756"/>
      <c r="M91" s="757"/>
      <c r="N91" s="52">
        <f>L88+L89+L90</f>
        <v>64261.571917298214</v>
      </c>
    </row>
    <row r="92" spans="1:14" ht="15.75" thickBot="1">
      <c r="B92" s="33"/>
      <c r="C92" s="34"/>
      <c r="D92" s="34"/>
      <c r="E92" s="34"/>
      <c r="F92" s="34"/>
      <c r="G92" s="34"/>
      <c r="H92" s="34"/>
      <c r="I92" s="34"/>
      <c r="J92" s="34"/>
      <c r="K92" s="34"/>
      <c r="L92" s="34"/>
      <c r="M92" s="34"/>
      <c r="N92" s="35"/>
    </row>
    <row r="93" spans="1:14" ht="15.75" thickBot="1">
      <c r="A93" t="s">
        <v>2114</v>
      </c>
      <c r="B93" s="755" t="s">
        <v>2113</v>
      </c>
      <c r="C93" s="756"/>
      <c r="D93" s="756"/>
      <c r="E93" s="756"/>
      <c r="F93" s="756"/>
      <c r="G93" s="756"/>
      <c r="H93" s="756"/>
      <c r="I93" s="756"/>
      <c r="J93" s="756"/>
      <c r="K93" s="756"/>
      <c r="L93" s="756"/>
      <c r="M93" s="757"/>
      <c r="N93" s="166">
        <f>N83+N91</f>
        <v>278466.81164162554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4" t="s">
        <v>2097</v>
      </c>
      <c r="C103" s="205"/>
      <c r="D103" s="205"/>
      <c r="E103" s="205"/>
      <c r="F103" s="205"/>
      <c r="G103" s="205"/>
      <c r="H103" s="205"/>
      <c r="I103" s="205"/>
      <c r="J103" s="205"/>
      <c r="K103" s="205"/>
      <c r="L103" s="205"/>
      <c r="M103" s="205"/>
      <c r="N103" s="206"/>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c r="B106" s="207"/>
      <c r="C106" s="208"/>
      <c r="D106" s="208"/>
      <c r="E106" s="208"/>
      <c r="F106" s="208"/>
      <c r="G106" s="208"/>
      <c r="H106" s="208"/>
      <c r="I106" s="208"/>
      <c r="J106" s="208"/>
      <c r="K106" s="208"/>
      <c r="L106" s="208"/>
      <c r="M106" s="208"/>
      <c r="N106" s="209"/>
    </row>
    <row r="107" spans="2:14" ht="15.75" thickBot="1">
      <c r="B107" s="210"/>
      <c r="C107" s="211"/>
      <c r="D107" s="211"/>
      <c r="E107" s="211"/>
      <c r="F107" s="211"/>
      <c r="G107" s="211"/>
      <c r="H107" s="211"/>
      <c r="I107" s="211"/>
      <c r="J107" s="211"/>
      <c r="K107" s="211"/>
      <c r="L107" s="211"/>
      <c r="M107" s="211"/>
      <c r="N107" s="212"/>
    </row>
    <row r="108" spans="2:14">
      <c r="B108" s="213"/>
      <c r="C108" s="214"/>
      <c r="D108" s="214"/>
      <c r="E108" s="214"/>
      <c r="F108" s="214"/>
      <c r="G108" s="214"/>
      <c r="H108" s="214"/>
      <c r="I108" s="214"/>
      <c r="J108" s="214"/>
      <c r="K108" s="214"/>
      <c r="L108" s="214"/>
      <c r="M108" s="214"/>
      <c r="N108" s="215"/>
    </row>
    <row r="109" spans="2:14">
      <c r="B109" s="199" t="s">
        <v>2098</v>
      </c>
      <c r="C109" s="31"/>
      <c r="D109" s="31"/>
      <c r="E109" s="31"/>
      <c r="F109" s="31"/>
      <c r="G109" s="31"/>
      <c r="H109" s="31"/>
      <c r="I109" s="31"/>
      <c r="J109" s="31"/>
      <c r="K109" s="31"/>
      <c r="L109" s="31"/>
      <c r="M109" s="31"/>
      <c r="N109" s="32"/>
    </row>
    <row r="110" spans="2:14" ht="15" customHeight="1">
      <c r="B110" s="758" t="s">
        <v>2099</v>
      </c>
      <c r="C110" s="759"/>
      <c r="D110" s="759"/>
      <c r="E110" s="759"/>
      <c r="F110" s="759"/>
      <c r="G110" s="759"/>
      <c r="H110" s="759"/>
      <c r="I110" s="759"/>
      <c r="J110" s="759"/>
      <c r="K110" s="759"/>
      <c r="L110" s="759"/>
      <c r="M110" s="759"/>
      <c r="N110" s="760"/>
    </row>
    <row r="111" spans="2:14" ht="15" customHeight="1">
      <c r="B111" s="758"/>
      <c r="C111" s="759"/>
      <c r="D111" s="759"/>
      <c r="E111" s="759"/>
      <c r="F111" s="759"/>
      <c r="G111" s="759"/>
      <c r="H111" s="759"/>
      <c r="I111" s="759"/>
      <c r="J111" s="759"/>
      <c r="K111" s="759"/>
      <c r="L111" s="759"/>
      <c r="M111" s="759"/>
      <c r="N111" s="760"/>
    </row>
    <row r="112" spans="2:14" ht="30" customHeight="1">
      <c r="B112" s="761" t="s">
        <v>2100</v>
      </c>
      <c r="C112" s="762"/>
      <c r="D112" s="762"/>
      <c r="E112" s="762"/>
      <c r="F112" s="762"/>
      <c r="G112" s="762"/>
      <c r="H112" s="762"/>
      <c r="I112" s="762"/>
      <c r="J112" s="762"/>
      <c r="K112" s="762"/>
      <c r="L112" s="762"/>
      <c r="M112" s="762"/>
      <c r="N112" s="763"/>
    </row>
    <row r="113" spans="2:14">
      <c r="B113" s="761"/>
      <c r="C113" s="762"/>
      <c r="D113" s="762"/>
      <c r="E113" s="762"/>
      <c r="F113" s="762"/>
      <c r="G113" s="762"/>
      <c r="H113" s="762"/>
      <c r="I113" s="762"/>
      <c r="J113" s="762"/>
      <c r="K113" s="762"/>
      <c r="L113" s="762"/>
      <c r="M113" s="762"/>
      <c r="N113" s="763"/>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287"/>
      <c r="C116" s="288"/>
      <c r="D116" s="288"/>
      <c r="E116" s="288"/>
      <c r="F116" s="288"/>
      <c r="G116" s="288"/>
      <c r="H116" s="288"/>
      <c r="I116" s="288"/>
      <c r="J116" s="288"/>
      <c r="K116" s="288"/>
      <c r="L116" s="288"/>
      <c r="M116" s="288"/>
      <c r="N116" s="289"/>
    </row>
    <row r="117" spans="2:14">
      <c r="B117" s="199"/>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821"/>
      <c r="K123" s="821"/>
      <c r="L123" s="821"/>
      <c r="M123" s="821"/>
      <c r="N123" s="822"/>
    </row>
    <row r="124" spans="2:14" ht="15.75" thickBot="1">
      <c r="B124" s="217" t="s">
        <v>2103</v>
      </c>
      <c r="C124" s="344"/>
      <c r="D124" s="344"/>
      <c r="E124" s="57"/>
      <c r="F124" s="57"/>
      <c r="G124" s="57"/>
      <c r="H124" s="57"/>
      <c r="I124" s="57"/>
      <c r="J124" s="823"/>
      <c r="K124" s="823"/>
      <c r="L124" s="823"/>
      <c r="M124" s="823"/>
      <c r="N124" s="824"/>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310</v>
      </c>
      <c r="C31" s="81" t="s">
        <v>2171</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10</v>
      </c>
      <c r="N37" s="228">
        <f t="shared" ref="N37:N43" si="0">K37/M37</f>
        <v>15478.565418391325</v>
      </c>
    </row>
    <row r="38" spans="1:14">
      <c r="A38" t="s">
        <v>827</v>
      </c>
      <c r="B38" s="804" t="str">
        <f>VLOOKUP(A38,EQUIPOS!A8:D154,3,FALSE)</f>
        <v>Compactador de Rodillo POTENCIA: 99HP, PESO: 8 ton</v>
      </c>
      <c r="C38" s="805"/>
      <c r="D38" s="805"/>
      <c r="E38" s="805"/>
      <c r="F38" s="805"/>
      <c r="G38" s="805"/>
      <c r="H38" s="806"/>
      <c r="I38" s="223"/>
      <c r="J38" s="224"/>
      <c r="K38" s="225">
        <f>VLOOKUP(A38,EQUIPOS!A8:D165,4,FALSE)</f>
        <v>144363.72071264597</v>
      </c>
      <c r="L38" s="226"/>
      <c r="M38" s="227">
        <v>10</v>
      </c>
      <c r="N38" s="228">
        <f t="shared" si="0"/>
        <v>14436.372071264597</v>
      </c>
    </row>
    <row r="39" spans="1:14">
      <c r="A39" t="s">
        <v>975</v>
      </c>
      <c r="B39" s="804" t="str">
        <f>VLOOKUP(A39,EQUIPOS!A9:D154,3,FALSE)</f>
        <v>Planta de asfalto en caliente</v>
      </c>
      <c r="C39" s="805"/>
      <c r="D39" s="805"/>
      <c r="E39" s="805"/>
      <c r="F39" s="805"/>
      <c r="G39" s="805"/>
      <c r="H39" s="806"/>
      <c r="I39" s="223"/>
      <c r="J39" s="224"/>
      <c r="K39" s="225">
        <f>VLOOKUP(A39,EQUIPOS!A9:D166,4,FALSE)</f>
        <v>563096.54522294772</v>
      </c>
      <c r="L39" s="226"/>
      <c r="M39" s="227">
        <v>10</v>
      </c>
      <c r="N39" s="228">
        <f t="shared" si="0"/>
        <v>56309.654522294775</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10</v>
      </c>
      <c r="N42" s="228">
        <f t="shared" si="0"/>
        <v>47835.113944244309</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10</v>
      </c>
      <c r="N43" s="228">
        <f t="shared" si="0"/>
        <v>7317.8967136019946</v>
      </c>
    </row>
    <row r="44" spans="1:14">
      <c r="B44" s="276"/>
      <c r="C44" s="277"/>
      <c r="D44" s="277"/>
      <c r="E44" s="277"/>
      <c r="F44" s="277"/>
      <c r="G44" s="277"/>
      <c r="H44" s="278"/>
      <c r="I44" s="223"/>
      <c r="J44" s="224"/>
      <c r="K44" s="225"/>
      <c r="L44" s="226"/>
      <c r="M44" s="227"/>
      <c r="N44" s="228"/>
    </row>
    <row r="45" spans="1:14">
      <c r="B45" s="804"/>
      <c r="C45" s="805"/>
      <c r="D45" s="805"/>
      <c r="E45" s="805"/>
      <c r="F45" s="805"/>
      <c r="G45" s="805"/>
      <c r="H45" s="806"/>
      <c r="I45" s="807"/>
      <c r="J45" s="808"/>
      <c r="K45" s="225"/>
      <c r="L45" s="809"/>
      <c r="M45" s="810"/>
      <c r="N45" s="228"/>
    </row>
    <row r="46" spans="1:14">
      <c r="B46" s="804"/>
      <c r="C46" s="805"/>
      <c r="D46" s="805"/>
      <c r="E46" s="811"/>
      <c r="F46" s="805"/>
      <c r="G46" s="805"/>
      <c r="H46" s="806"/>
      <c r="I46" s="36"/>
      <c r="J46" s="37"/>
      <c r="K46" s="230"/>
      <c r="L46" s="232"/>
      <c r="M46" s="233"/>
      <c r="N46" s="234"/>
    </row>
    <row r="47" spans="1:14">
      <c r="B47" s="812" t="s">
        <v>2105</v>
      </c>
      <c r="C47" s="813"/>
      <c r="D47" s="813"/>
      <c r="E47" s="38"/>
      <c r="F47" s="39"/>
      <c r="G47" s="39"/>
      <c r="H47" s="40"/>
      <c r="I47" s="36"/>
      <c r="J47" s="37"/>
      <c r="K47" s="235"/>
      <c r="L47" s="232"/>
      <c r="M47" s="352">
        <v>0.1</v>
      </c>
      <c r="N47" s="296">
        <f>N81*M47</f>
        <v>959.29946129502503</v>
      </c>
    </row>
    <row r="48" spans="1:14" ht="15.75" thickBot="1">
      <c r="B48" s="804"/>
      <c r="C48" s="805"/>
      <c r="D48" s="805"/>
      <c r="E48" s="805"/>
      <c r="F48" s="805"/>
      <c r="G48" s="805"/>
      <c r="H48" s="806"/>
      <c r="I48" s="814"/>
      <c r="J48" s="815"/>
      <c r="K48" s="41"/>
      <c r="L48" s="816"/>
      <c r="M48" s="817"/>
      <c r="N48" s="105"/>
    </row>
    <row r="49" spans="1:14" ht="15.75" thickBot="1">
      <c r="B49" s="755" t="s">
        <v>2072</v>
      </c>
      <c r="C49" s="756"/>
      <c r="D49" s="756"/>
      <c r="E49" s="756"/>
      <c r="F49" s="756"/>
      <c r="G49" s="756"/>
      <c r="H49" s="756"/>
      <c r="I49" s="756"/>
      <c r="J49" s="756"/>
      <c r="K49" s="756"/>
      <c r="L49" s="756"/>
      <c r="M49" s="757"/>
      <c r="N49" s="345">
        <f>SUM(N36:N48)</f>
        <v>172028.83452184527</v>
      </c>
    </row>
    <row r="50" spans="1:14">
      <c r="B50" s="236"/>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00" t="s">
        <v>2063</v>
      </c>
      <c r="C53" s="801"/>
      <c r="D53" s="801"/>
      <c r="E53" s="801"/>
      <c r="F53" s="801"/>
      <c r="G53" s="801"/>
      <c r="H53" s="801"/>
      <c r="I53" s="835"/>
      <c r="J53" s="271" t="s">
        <v>2065</v>
      </c>
      <c r="K53" s="85" t="s">
        <v>2066</v>
      </c>
      <c r="L53" s="836" t="s">
        <v>2074</v>
      </c>
      <c r="M53" s="835"/>
      <c r="N53" s="86" t="s">
        <v>2071</v>
      </c>
    </row>
    <row r="54" spans="1:14">
      <c r="A54" t="s">
        <v>1117</v>
      </c>
      <c r="B54" s="43" t="str">
        <f>VLOOKUP(A54,MATERIALES!A5:D373,3,FALSE)</f>
        <v>Agregado Petreo para Triturar (Crudo)</v>
      </c>
      <c r="C54" s="237"/>
      <c r="D54" s="237"/>
      <c r="E54" s="237"/>
      <c r="F54" s="237"/>
      <c r="G54" s="237"/>
      <c r="H54" s="237"/>
      <c r="I54" s="224"/>
      <c r="J54" s="201" t="str">
        <f>VLOOKUP(A54,MATERIALES!A8:D646,2,FALSE)</f>
        <v>m3</v>
      </c>
      <c r="K54" s="238">
        <v>1.4</v>
      </c>
      <c r="L54" s="223"/>
      <c r="M54" s="353">
        <f>VLOOKUP(A54,MATERIALES!A5:D396,4,FALSE)</f>
        <v>19861.467989081211</v>
      </c>
      <c r="N54" s="228">
        <f>K54*M54</f>
        <v>27806.055184713696</v>
      </c>
    </row>
    <row r="55" spans="1:14">
      <c r="A55" s="108" t="s">
        <v>1131</v>
      </c>
      <c r="B55" s="43" t="str">
        <f>VLOOKUP(A55,MATERIALES!A6:D373,3,FALSE)</f>
        <v>Agua</v>
      </c>
      <c r="C55" s="237"/>
      <c r="D55" s="237"/>
      <c r="E55" s="237"/>
      <c r="F55" s="237"/>
      <c r="G55" s="237"/>
      <c r="H55" s="237"/>
      <c r="I55" s="224"/>
      <c r="J55" s="201" t="str">
        <f>VLOOKUP(A55,MATERIALES!A9:D647,2,FALSE)</f>
        <v>lt</v>
      </c>
      <c r="K55" s="238">
        <v>25</v>
      </c>
      <c r="L55" s="223"/>
      <c r="M55" s="353">
        <f>VLOOKUP(A55,MATERIALES!A6:D397,4,FALSE)</f>
        <v>57.532296573537835</v>
      </c>
      <c r="N55" s="228">
        <f>K55*M55</f>
        <v>1438.3074143384458</v>
      </c>
    </row>
    <row r="56" spans="1:14">
      <c r="B56" s="43"/>
      <c r="C56" s="237"/>
      <c r="D56" s="237"/>
      <c r="E56" s="237"/>
      <c r="F56" s="237"/>
      <c r="G56" s="237"/>
      <c r="H56" s="237"/>
      <c r="I56" s="224"/>
      <c r="J56" s="201"/>
      <c r="K56" s="238"/>
      <c r="L56" s="223"/>
      <c r="M56" s="239"/>
      <c r="N56" s="240"/>
    </row>
    <row r="57" spans="1:14">
      <c r="B57" s="43"/>
      <c r="C57" s="237"/>
      <c r="D57" s="237"/>
      <c r="E57" s="237"/>
      <c r="F57" s="237"/>
      <c r="G57" s="237"/>
      <c r="H57" s="237"/>
      <c r="I57" s="224"/>
      <c r="J57" s="201"/>
      <c r="K57" s="238"/>
      <c r="L57" s="223"/>
      <c r="M57" s="239"/>
      <c r="N57" s="240"/>
    </row>
    <row r="58" spans="1:14" ht="15.75" thickBot="1">
      <c r="B58" s="837"/>
      <c r="C58" s="838"/>
      <c r="D58" s="838"/>
      <c r="E58" s="838"/>
      <c r="F58" s="838"/>
      <c r="G58" s="838"/>
      <c r="H58" s="838"/>
      <c r="I58" s="808"/>
      <c r="J58" s="42"/>
      <c r="K58" s="44"/>
      <c r="L58" s="839"/>
      <c r="M58" s="840"/>
      <c r="N58" s="45"/>
    </row>
    <row r="59" spans="1:14" ht="15.75" thickBot="1">
      <c r="B59" s="755" t="s">
        <v>2072</v>
      </c>
      <c r="C59" s="756"/>
      <c r="D59" s="756"/>
      <c r="E59" s="756"/>
      <c r="F59" s="756"/>
      <c r="G59" s="756"/>
      <c r="H59" s="756"/>
      <c r="I59" s="756"/>
      <c r="J59" s="756"/>
      <c r="K59" s="756"/>
      <c r="L59" s="756"/>
      <c r="M59" s="757"/>
      <c r="N59" s="345">
        <f>SUM(N54:N58)</f>
        <v>29244.362599052143</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9" t="s">
        <v>2076</v>
      </c>
      <c r="C63" s="270"/>
      <c r="D63" s="270"/>
      <c r="E63" s="270"/>
      <c r="F63" s="270"/>
      <c r="G63" s="270"/>
      <c r="H63" s="73" t="s">
        <v>2065</v>
      </c>
      <c r="I63" s="74" t="s">
        <v>2077</v>
      </c>
      <c r="J63" s="75" t="s">
        <v>2106</v>
      </c>
      <c r="K63" s="73" t="s">
        <v>2107</v>
      </c>
      <c r="L63" s="841" t="s">
        <v>2080</v>
      </c>
      <c r="M63" s="820"/>
      <c r="N63" s="76" t="s">
        <v>2071</v>
      </c>
    </row>
    <row r="64" spans="1:14">
      <c r="A64" t="s">
        <v>1852</v>
      </c>
      <c r="B64" s="46" t="str">
        <f>VLOOKUP(A64,TRANSPORTE!A5:D117,3,FALSE)</f>
        <v>Transporte de Material Crudo de Rio</v>
      </c>
      <c r="C64" s="273"/>
      <c r="D64" s="273"/>
      <c r="E64" s="273"/>
      <c r="F64" s="273"/>
      <c r="G64" s="273"/>
      <c r="H64" s="267" t="s">
        <v>2122</v>
      </c>
      <c r="I64" s="235">
        <v>1.4</v>
      </c>
      <c r="J64" s="242">
        <v>1</v>
      </c>
      <c r="K64" s="235">
        <f>I64*J64</f>
        <v>1.4</v>
      </c>
      <c r="L64" s="842">
        <f>VLOOKUP(A64,TRANSPORTE!A5:D117,4,FALSE)</f>
        <v>1260.0181096149788</v>
      </c>
      <c r="M64" s="843"/>
      <c r="N64" s="243">
        <f>K64*L64</f>
        <v>1764.0253534609703</v>
      </c>
    </row>
    <row r="65" spans="1:15">
      <c r="A65" t="s">
        <v>1920</v>
      </c>
      <c r="B65" s="46" t="str">
        <f>VLOOKUP(A65,TRANSPORTE!A6:D117,3,FALSE)</f>
        <v>Transporte de Mezcla Densa en Caliente MDC-10</v>
      </c>
      <c r="C65" s="47"/>
      <c r="D65" s="47"/>
      <c r="E65" s="47"/>
      <c r="F65" s="47"/>
      <c r="G65" s="47"/>
      <c r="H65" s="267" t="s">
        <v>2122</v>
      </c>
      <c r="I65" s="235">
        <v>1.25</v>
      </c>
      <c r="J65" s="242">
        <v>1</v>
      </c>
      <c r="K65" s="235">
        <f>I65*J65</f>
        <v>1.25</v>
      </c>
      <c r="L65" s="842">
        <f>VLOOKUP(A65,TRANSPORTE!A6:D117,4,FALSE)</f>
        <v>1260.0181096149788</v>
      </c>
      <c r="M65" s="843"/>
      <c r="N65" s="243">
        <f>K65*L65</f>
        <v>1575.0226370187236</v>
      </c>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c r="B68" s="46"/>
      <c r="C68" s="47"/>
      <c r="D68" s="47"/>
      <c r="E68" s="47"/>
      <c r="F68" s="47"/>
      <c r="G68" s="47"/>
      <c r="H68" s="244"/>
      <c r="I68" s="235"/>
      <c r="J68" s="235"/>
      <c r="K68" s="235"/>
      <c r="L68" s="245"/>
      <c r="M68" s="246"/>
      <c r="N68" s="247"/>
    </row>
    <row r="69" spans="1:15" ht="15.75" thickBot="1">
      <c r="B69" s="265"/>
      <c r="C69" s="266"/>
      <c r="D69" s="266"/>
      <c r="E69" s="266"/>
      <c r="F69" s="266"/>
      <c r="G69" s="266"/>
      <c r="H69" s="48"/>
      <c r="I69" s="124"/>
      <c r="J69" s="124"/>
      <c r="K69" s="124"/>
      <c r="L69" s="833"/>
      <c r="M69" s="834"/>
      <c r="N69" s="125"/>
    </row>
    <row r="70" spans="1:15" ht="15.75" thickBot="1">
      <c r="B70" s="844" t="s">
        <v>2072</v>
      </c>
      <c r="C70" s="798"/>
      <c r="D70" s="798"/>
      <c r="E70" s="798"/>
      <c r="F70" s="798"/>
      <c r="G70" s="798"/>
      <c r="H70" s="798"/>
      <c r="I70" s="798"/>
      <c r="J70" s="798"/>
      <c r="K70" s="798"/>
      <c r="L70" s="798"/>
      <c r="M70" s="799"/>
      <c r="N70" s="104">
        <f>N64+N65+N66+N67+N68</f>
        <v>3339.0479904796939</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94" t="s">
        <v>2108</v>
      </c>
      <c r="C74" s="795"/>
      <c r="D74" s="795"/>
      <c r="E74" s="795"/>
      <c r="F74" s="795"/>
      <c r="G74" s="795"/>
      <c r="H74" s="795"/>
      <c r="I74" s="73" t="s">
        <v>2082</v>
      </c>
      <c r="J74" s="75" t="s">
        <v>2109</v>
      </c>
      <c r="K74" s="74" t="s">
        <v>2084</v>
      </c>
      <c r="L74" s="796" t="s">
        <v>2070</v>
      </c>
      <c r="M74" s="797"/>
      <c r="N74" s="98" t="s">
        <v>2071</v>
      </c>
    </row>
    <row r="75" spans="1:15">
      <c r="A75" t="s">
        <v>718</v>
      </c>
      <c r="B75" s="49" t="str">
        <f>VLOOKUP(A75,'MANO DE OBRA'!A8:D68,3,FALSE)</f>
        <v>Obrero (8)</v>
      </c>
      <c r="C75" s="47"/>
      <c r="D75" s="47"/>
      <c r="E75" s="47"/>
      <c r="F75" s="47"/>
      <c r="G75" s="47"/>
      <c r="H75" s="47"/>
      <c r="I75" s="248">
        <f>K75/J75*100</f>
        <v>270661.59999999998</v>
      </c>
      <c r="J75" s="249">
        <v>185</v>
      </c>
      <c r="K75" s="250">
        <f>VLOOKUP(A75,'MANO DE OBRA'!A8:D99,4,FALSE)</f>
        <v>500723.95999999996</v>
      </c>
      <c r="L75" s="50"/>
      <c r="M75" s="251">
        <v>80</v>
      </c>
      <c r="N75" s="346">
        <f>K75/M75</f>
        <v>6259.0494999999992</v>
      </c>
      <c r="O75" s="106"/>
    </row>
    <row r="76" spans="1:15">
      <c r="A76" t="s">
        <v>728</v>
      </c>
      <c r="B76" s="49" t="str">
        <f>VLOOKUP(A76,'MANO DE OBRA'!A8:D69,3,FALSE)</f>
        <v>Oficial</v>
      </c>
      <c r="C76" s="47"/>
      <c r="D76" s="47"/>
      <c r="E76" s="47"/>
      <c r="F76" s="47"/>
      <c r="G76" s="47"/>
      <c r="H76" s="47"/>
      <c r="I76" s="248">
        <f>K76/J76*100</f>
        <v>57668.23979157189</v>
      </c>
      <c r="J76" s="249">
        <v>185</v>
      </c>
      <c r="K76" s="250">
        <f>VLOOKUP(A76,'MANO DE OBRA'!A8:D100,4,FALSE)</f>
        <v>106686.24361440798</v>
      </c>
      <c r="L76" s="50"/>
      <c r="M76" s="255">
        <v>80</v>
      </c>
      <c r="N76" s="346">
        <f>K76/M76</f>
        <v>1333.5780451800997</v>
      </c>
    </row>
    <row r="77" spans="1:15">
      <c r="A77" t="s">
        <v>756</v>
      </c>
      <c r="B77" s="49" t="str">
        <f>VLOOKUP(A77,'MANO DE OBRA'!A9:D70,3,FALSE)</f>
        <v>Rastrilleros (2)</v>
      </c>
      <c r="C77" s="47"/>
      <c r="D77" s="47"/>
      <c r="E77" s="47"/>
      <c r="F77" s="47"/>
      <c r="G77" s="47"/>
      <c r="H77" s="47"/>
      <c r="I77" s="248">
        <f>K77/J77*100</f>
        <v>86502.359687357821</v>
      </c>
      <c r="J77" s="249">
        <v>185</v>
      </c>
      <c r="K77" s="250">
        <f>VLOOKUP(A77,'MANO DE OBRA'!A9:D101,4,FALSE)</f>
        <v>160029.36542161196</v>
      </c>
      <c r="L77" s="50"/>
      <c r="M77" s="255">
        <v>80</v>
      </c>
      <c r="N77" s="346">
        <f>K77/M77</f>
        <v>2000.3670677701496</v>
      </c>
    </row>
    <row r="78" spans="1:15">
      <c r="B78" s="49"/>
      <c r="C78" s="47"/>
      <c r="D78" s="47"/>
      <c r="E78" s="47"/>
      <c r="F78" s="47"/>
      <c r="G78" s="47"/>
      <c r="H78" s="47"/>
      <c r="I78" s="235"/>
      <c r="J78" s="253"/>
      <c r="K78" s="254"/>
      <c r="L78" s="274"/>
      <c r="M78" s="256"/>
      <c r="N78" s="346"/>
    </row>
    <row r="79" spans="1:15">
      <c r="B79" s="49"/>
      <c r="C79" s="47"/>
      <c r="D79" s="47"/>
      <c r="E79" s="47"/>
      <c r="F79" s="47"/>
      <c r="G79" s="47"/>
      <c r="H79" s="47"/>
      <c r="I79" s="235"/>
      <c r="J79" s="253"/>
      <c r="K79" s="254"/>
      <c r="L79" s="274"/>
      <c r="M79" s="256"/>
      <c r="N79" s="252"/>
    </row>
    <row r="80" spans="1:15" ht="15.75" thickBot="1">
      <c r="B80" s="831"/>
      <c r="C80" s="832"/>
      <c r="D80" s="832"/>
      <c r="E80" s="832"/>
      <c r="F80" s="832"/>
      <c r="G80" s="832"/>
      <c r="H80" s="832"/>
      <c r="I80" s="124"/>
      <c r="J80" s="124"/>
      <c r="K80" s="124"/>
      <c r="L80" s="845"/>
      <c r="M80" s="845"/>
      <c r="N80" s="45"/>
    </row>
    <row r="81" spans="1:14" ht="15.75" thickBot="1">
      <c r="B81" s="844" t="s">
        <v>2072</v>
      </c>
      <c r="C81" s="798"/>
      <c r="D81" s="798"/>
      <c r="E81" s="798"/>
      <c r="F81" s="798"/>
      <c r="G81" s="798"/>
      <c r="H81" s="798"/>
      <c r="I81" s="798"/>
      <c r="J81" s="798"/>
      <c r="K81" s="798"/>
      <c r="L81" s="798"/>
      <c r="M81" s="799"/>
      <c r="N81" s="257">
        <f>SUM(N75:N80)</f>
        <v>9592.9946129502496</v>
      </c>
    </row>
    <row r="82" spans="1:14" ht="15.75" thickBot="1">
      <c r="B82" s="33"/>
      <c r="C82" s="34"/>
      <c r="D82" s="34"/>
      <c r="E82" s="34"/>
      <c r="F82" s="34"/>
      <c r="G82" s="34"/>
      <c r="H82" s="34"/>
      <c r="I82" s="34"/>
      <c r="J82" s="34"/>
      <c r="K82" s="34"/>
      <c r="L82" s="34"/>
      <c r="M82" s="34"/>
      <c r="N82" s="35"/>
    </row>
    <row r="83" spans="1:14" ht="15.75" thickBot="1">
      <c r="B83" s="755" t="s">
        <v>2085</v>
      </c>
      <c r="C83" s="756"/>
      <c r="D83" s="756"/>
      <c r="E83" s="756"/>
      <c r="F83" s="756"/>
      <c r="G83" s="756"/>
      <c r="H83" s="756"/>
      <c r="I83" s="756"/>
      <c r="J83" s="756"/>
      <c r="K83" s="756"/>
      <c r="L83" s="756"/>
      <c r="M83" s="757"/>
      <c r="N83" s="99">
        <f>N49+N59+N70+N81</f>
        <v>214205.23972432734</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00" t="s">
        <v>2110</v>
      </c>
      <c r="C87" s="801"/>
      <c r="D87" s="801"/>
      <c r="E87" s="801"/>
      <c r="F87" s="801"/>
      <c r="G87" s="801"/>
      <c r="H87" s="801"/>
      <c r="I87" s="270"/>
      <c r="J87" s="290"/>
      <c r="K87" s="258" t="s">
        <v>2087</v>
      </c>
      <c r="L87" s="802" t="s">
        <v>2088</v>
      </c>
      <c r="M87" s="803"/>
      <c r="N87" s="259"/>
    </row>
    <row r="88" spans="1:14">
      <c r="B88" s="788" t="s">
        <v>2111</v>
      </c>
      <c r="C88" s="789"/>
      <c r="D88" s="789"/>
      <c r="E88" s="789"/>
      <c r="F88" s="789"/>
      <c r="G88" s="789"/>
      <c r="H88" s="789"/>
      <c r="I88" s="87"/>
      <c r="J88" s="88"/>
      <c r="K88" s="260">
        <v>0.2</v>
      </c>
      <c r="L88" s="790">
        <f>N83*K88</f>
        <v>42841.047944865473</v>
      </c>
      <c r="M88" s="791"/>
      <c r="N88" s="51"/>
    </row>
    <row r="89" spans="1:14">
      <c r="B89" s="89" t="s">
        <v>2090</v>
      </c>
      <c r="C89" s="90"/>
      <c r="D89" s="90"/>
      <c r="E89" s="90"/>
      <c r="F89" s="90"/>
      <c r="G89" s="90"/>
      <c r="H89" s="90"/>
      <c r="I89" s="87"/>
      <c r="J89" s="88"/>
      <c r="K89" s="260">
        <v>0.05</v>
      </c>
      <c r="L89" s="790">
        <f>N83*K89</f>
        <v>10710.261986216368</v>
      </c>
      <c r="M89" s="791"/>
      <c r="N89" s="51"/>
    </row>
    <row r="90" spans="1:14" ht="15.75" thickBot="1">
      <c r="B90" s="91" t="s">
        <v>2091</v>
      </c>
      <c r="C90" s="92"/>
      <c r="D90" s="92"/>
      <c r="E90" s="92"/>
      <c r="F90" s="92"/>
      <c r="G90" s="92"/>
      <c r="H90" s="92"/>
      <c r="I90" s="93"/>
      <c r="J90" s="94"/>
      <c r="K90" s="261">
        <v>0.05</v>
      </c>
      <c r="L90" s="792">
        <f>N83*K90</f>
        <v>10710.261986216368</v>
      </c>
      <c r="M90" s="793"/>
      <c r="N90" s="51"/>
    </row>
    <row r="91" spans="1:14" ht="15.75" thickBot="1">
      <c r="B91" s="755" t="s">
        <v>2072</v>
      </c>
      <c r="C91" s="756"/>
      <c r="D91" s="756"/>
      <c r="E91" s="756"/>
      <c r="F91" s="756"/>
      <c r="G91" s="756"/>
      <c r="H91" s="756"/>
      <c r="I91" s="756"/>
      <c r="J91" s="756"/>
      <c r="K91" s="756"/>
      <c r="L91" s="756"/>
      <c r="M91" s="757"/>
      <c r="N91" s="52">
        <f>L88+L89+L90</f>
        <v>64261.571917298214</v>
      </c>
    </row>
    <row r="92" spans="1:14" ht="15.75" thickBot="1">
      <c r="B92" s="33"/>
      <c r="C92" s="34"/>
      <c r="D92" s="34"/>
      <c r="E92" s="34"/>
      <c r="F92" s="34"/>
      <c r="G92" s="34"/>
      <c r="H92" s="34"/>
      <c r="I92" s="34"/>
      <c r="J92" s="34"/>
      <c r="K92" s="34"/>
      <c r="L92" s="34"/>
      <c r="M92" s="34"/>
      <c r="N92" s="35"/>
    </row>
    <row r="93" spans="1:14" ht="15.75" thickBot="1">
      <c r="A93" t="s">
        <v>2114</v>
      </c>
      <c r="B93" s="755" t="s">
        <v>2113</v>
      </c>
      <c r="C93" s="756"/>
      <c r="D93" s="756"/>
      <c r="E93" s="756"/>
      <c r="F93" s="756"/>
      <c r="G93" s="756"/>
      <c r="H93" s="756"/>
      <c r="I93" s="756"/>
      <c r="J93" s="756"/>
      <c r="K93" s="756"/>
      <c r="L93" s="756"/>
      <c r="M93" s="757"/>
      <c r="N93" s="166">
        <f>N83+N91</f>
        <v>278466.81164162554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4" t="s">
        <v>2097</v>
      </c>
      <c r="C103" s="205"/>
      <c r="D103" s="205"/>
      <c r="E103" s="205"/>
      <c r="F103" s="205"/>
      <c r="G103" s="205"/>
      <c r="H103" s="205"/>
      <c r="I103" s="205"/>
      <c r="J103" s="205"/>
      <c r="K103" s="205"/>
      <c r="L103" s="205"/>
      <c r="M103" s="205"/>
      <c r="N103" s="206"/>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c r="B106" s="207"/>
      <c r="C106" s="208"/>
      <c r="D106" s="208"/>
      <c r="E106" s="208"/>
      <c r="F106" s="208"/>
      <c r="G106" s="208"/>
      <c r="H106" s="208"/>
      <c r="I106" s="208"/>
      <c r="J106" s="208"/>
      <c r="K106" s="208"/>
      <c r="L106" s="208"/>
      <c r="M106" s="208"/>
      <c r="N106" s="209"/>
    </row>
    <row r="107" spans="2:14" ht="15.75" thickBot="1">
      <c r="B107" s="210"/>
      <c r="C107" s="211"/>
      <c r="D107" s="211"/>
      <c r="E107" s="211"/>
      <c r="F107" s="211"/>
      <c r="G107" s="211"/>
      <c r="H107" s="211"/>
      <c r="I107" s="211"/>
      <c r="J107" s="211"/>
      <c r="K107" s="211"/>
      <c r="L107" s="211"/>
      <c r="M107" s="211"/>
      <c r="N107" s="212"/>
    </row>
    <row r="108" spans="2:14">
      <c r="B108" s="213"/>
      <c r="C108" s="214"/>
      <c r="D108" s="214"/>
      <c r="E108" s="214"/>
      <c r="F108" s="214"/>
      <c r="G108" s="214"/>
      <c r="H108" s="214"/>
      <c r="I108" s="214"/>
      <c r="J108" s="214"/>
      <c r="K108" s="214"/>
      <c r="L108" s="214"/>
      <c r="M108" s="214"/>
      <c r="N108" s="215"/>
    </row>
    <row r="109" spans="2:14">
      <c r="B109" s="199" t="s">
        <v>2098</v>
      </c>
      <c r="C109" s="31"/>
      <c r="D109" s="31"/>
      <c r="E109" s="31"/>
      <c r="F109" s="31"/>
      <c r="G109" s="31"/>
      <c r="H109" s="31"/>
      <c r="I109" s="31"/>
      <c r="J109" s="31"/>
      <c r="K109" s="31"/>
      <c r="L109" s="31"/>
      <c r="M109" s="31"/>
      <c r="N109" s="32"/>
    </row>
    <row r="110" spans="2:14" ht="15" customHeight="1">
      <c r="B110" s="758" t="s">
        <v>2099</v>
      </c>
      <c r="C110" s="759"/>
      <c r="D110" s="759"/>
      <c r="E110" s="759"/>
      <c r="F110" s="759"/>
      <c r="G110" s="759"/>
      <c r="H110" s="759"/>
      <c r="I110" s="759"/>
      <c r="J110" s="759"/>
      <c r="K110" s="759"/>
      <c r="L110" s="759"/>
      <c r="M110" s="759"/>
      <c r="N110" s="760"/>
    </row>
    <row r="111" spans="2:14" ht="15" customHeight="1">
      <c r="B111" s="758"/>
      <c r="C111" s="759"/>
      <c r="D111" s="759"/>
      <c r="E111" s="759"/>
      <c r="F111" s="759"/>
      <c r="G111" s="759"/>
      <c r="H111" s="759"/>
      <c r="I111" s="759"/>
      <c r="J111" s="759"/>
      <c r="K111" s="759"/>
      <c r="L111" s="759"/>
      <c r="M111" s="759"/>
      <c r="N111" s="760"/>
    </row>
    <row r="112" spans="2:14" ht="30" customHeight="1">
      <c r="B112" s="761" t="s">
        <v>2100</v>
      </c>
      <c r="C112" s="762"/>
      <c r="D112" s="762"/>
      <c r="E112" s="762"/>
      <c r="F112" s="762"/>
      <c r="G112" s="762"/>
      <c r="H112" s="762"/>
      <c r="I112" s="762"/>
      <c r="J112" s="762"/>
      <c r="K112" s="762"/>
      <c r="L112" s="762"/>
      <c r="M112" s="762"/>
      <c r="N112" s="763"/>
    </row>
    <row r="113" spans="2:14">
      <c r="B113" s="761"/>
      <c r="C113" s="762"/>
      <c r="D113" s="762"/>
      <c r="E113" s="762"/>
      <c r="F113" s="762"/>
      <c r="G113" s="762"/>
      <c r="H113" s="762"/>
      <c r="I113" s="762"/>
      <c r="J113" s="762"/>
      <c r="K113" s="762"/>
      <c r="L113" s="762"/>
      <c r="M113" s="762"/>
      <c r="N113" s="763"/>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287"/>
      <c r="C116" s="288"/>
      <c r="D116" s="288"/>
      <c r="E116" s="288"/>
      <c r="F116" s="288"/>
      <c r="G116" s="288"/>
      <c r="H116" s="288"/>
      <c r="I116" s="288"/>
      <c r="J116" s="288"/>
      <c r="K116" s="288"/>
      <c r="L116" s="288"/>
      <c r="M116" s="288"/>
      <c r="N116" s="289"/>
    </row>
    <row r="117" spans="2:14">
      <c r="B117" s="199"/>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821"/>
      <c r="K123" s="821"/>
      <c r="L123" s="821"/>
      <c r="M123" s="821"/>
      <c r="N123" s="822"/>
    </row>
    <row r="124" spans="2:14" ht="15.75" thickBot="1">
      <c r="B124" s="217" t="s">
        <v>2103</v>
      </c>
      <c r="C124" s="344"/>
      <c r="D124" s="344"/>
      <c r="E124" s="57"/>
      <c r="F124" s="57"/>
      <c r="G124" s="57"/>
      <c r="H124" s="57"/>
      <c r="I124" s="57"/>
      <c r="J124" s="823"/>
      <c r="K124" s="823"/>
      <c r="L124" s="823"/>
      <c r="M124" s="823"/>
      <c r="N124" s="82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 customHeight="1" thickBot="1">
      <c r="A31" t="s">
        <v>21</v>
      </c>
      <c r="B31" s="80" t="s">
        <v>312</v>
      </c>
      <c r="C31" s="81" t="s">
        <v>2172</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10</v>
      </c>
      <c r="N37" s="228">
        <f t="shared" ref="N37:N43" si="0">K37/M37</f>
        <v>15478.565418391325</v>
      </c>
    </row>
    <row r="38" spans="1:14">
      <c r="A38" t="s">
        <v>827</v>
      </c>
      <c r="B38" s="804" t="str">
        <f>VLOOKUP(A38,EQUIPOS!A8:D154,3,FALSE)</f>
        <v>Compactador de Rodillo POTENCIA: 99HP, PESO: 8 ton</v>
      </c>
      <c r="C38" s="805"/>
      <c r="D38" s="805"/>
      <c r="E38" s="805"/>
      <c r="F38" s="805"/>
      <c r="G38" s="805"/>
      <c r="H38" s="806"/>
      <c r="I38" s="223"/>
      <c r="J38" s="224"/>
      <c r="K38" s="225">
        <f>VLOOKUP(A38,EQUIPOS!A8:D165,4,FALSE)</f>
        <v>144363.72071264597</v>
      </c>
      <c r="L38" s="226"/>
      <c r="M38" s="227">
        <v>10</v>
      </c>
      <c r="N38" s="228">
        <f t="shared" si="0"/>
        <v>14436.372071264597</v>
      </c>
    </row>
    <row r="39" spans="1:14">
      <c r="A39" t="s">
        <v>975</v>
      </c>
      <c r="B39" s="804" t="str">
        <f>VLOOKUP(A39,EQUIPOS!A9:D154,3,FALSE)</f>
        <v>Planta de asfalto en caliente</v>
      </c>
      <c r="C39" s="805"/>
      <c r="D39" s="805"/>
      <c r="E39" s="805"/>
      <c r="F39" s="805"/>
      <c r="G39" s="805"/>
      <c r="H39" s="806"/>
      <c r="I39" s="223"/>
      <c r="J39" s="224"/>
      <c r="K39" s="225">
        <f>VLOOKUP(A39,EQUIPOS!A9:D166,4,FALSE)</f>
        <v>563096.54522294772</v>
      </c>
      <c r="L39" s="226"/>
      <c r="M39" s="227">
        <v>10</v>
      </c>
      <c r="N39" s="228">
        <f t="shared" si="0"/>
        <v>56309.654522294775</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10</v>
      </c>
      <c r="N42" s="228">
        <f t="shared" si="0"/>
        <v>47835.113944244309</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10</v>
      </c>
      <c r="N43" s="228">
        <f t="shared" si="0"/>
        <v>7317.8967136019946</v>
      </c>
    </row>
    <row r="44" spans="1:14" ht="15" customHeight="1">
      <c r="B44" s="804"/>
      <c r="C44" s="805"/>
      <c r="D44" s="805"/>
      <c r="E44" s="805"/>
      <c r="F44" s="805"/>
      <c r="G44" s="805"/>
      <c r="H44" s="806"/>
      <c r="I44" s="807"/>
      <c r="J44" s="808"/>
      <c r="K44" s="225"/>
      <c r="L44" s="809"/>
      <c r="M44" s="810"/>
      <c r="N44" s="228"/>
    </row>
    <row r="45" spans="1:14">
      <c r="B45" s="804"/>
      <c r="C45" s="805"/>
      <c r="D45" s="805"/>
      <c r="E45" s="811"/>
      <c r="F45" s="805"/>
      <c r="G45" s="805"/>
      <c r="H45" s="806"/>
      <c r="I45" s="36"/>
      <c r="J45" s="37"/>
      <c r="K45" s="230"/>
      <c r="L45" s="232"/>
      <c r="M45" s="233"/>
      <c r="N45" s="234"/>
    </row>
    <row r="46" spans="1:14">
      <c r="B46" s="812" t="s">
        <v>2105</v>
      </c>
      <c r="C46" s="813"/>
      <c r="D46" s="813"/>
      <c r="E46" s="38"/>
      <c r="F46" s="39"/>
      <c r="G46" s="39"/>
      <c r="H46" s="40"/>
      <c r="I46" s="36"/>
      <c r="J46" s="37"/>
      <c r="K46" s="235"/>
      <c r="L46" s="232"/>
      <c r="M46" s="352">
        <v>0.1</v>
      </c>
      <c r="N46" s="296">
        <f>N80*M46</f>
        <v>959.29946129502503</v>
      </c>
    </row>
    <row r="47" spans="1:14" ht="15.75" thickBot="1">
      <c r="B47" s="804"/>
      <c r="C47" s="805"/>
      <c r="D47" s="805"/>
      <c r="E47" s="805"/>
      <c r="F47" s="805"/>
      <c r="G47" s="805"/>
      <c r="H47" s="806"/>
      <c r="I47" s="814"/>
      <c r="J47" s="815"/>
      <c r="K47" s="41"/>
      <c r="L47" s="816"/>
      <c r="M47" s="817"/>
      <c r="N47" s="105"/>
    </row>
    <row r="48" spans="1:14" ht="15.75" thickBot="1">
      <c r="B48" s="755" t="s">
        <v>2072</v>
      </c>
      <c r="C48" s="756"/>
      <c r="D48" s="756"/>
      <c r="E48" s="756"/>
      <c r="F48" s="756"/>
      <c r="G48" s="756"/>
      <c r="H48" s="756"/>
      <c r="I48" s="756"/>
      <c r="J48" s="756"/>
      <c r="K48" s="756"/>
      <c r="L48" s="756"/>
      <c r="M48" s="757"/>
      <c r="N48" s="345">
        <f>SUM(N36:N47)</f>
        <v>172028.83452184527</v>
      </c>
    </row>
    <row r="49" spans="1:14">
      <c r="B49" s="236"/>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00" t="s">
        <v>2063</v>
      </c>
      <c r="C52" s="801"/>
      <c r="D52" s="801"/>
      <c r="E52" s="801"/>
      <c r="F52" s="801"/>
      <c r="G52" s="801"/>
      <c r="H52" s="801"/>
      <c r="I52" s="835"/>
      <c r="J52" s="271" t="s">
        <v>2065</v>
      </c>
      <c r="K52" s="85" t="s">
        <v>2066</v>
      </c>
      <c r="L52" s="836" t="s">
        <v>2074</v>
      </c>
      <c r="M52" s="835"/>
      <c r="N52" s="86" t="s">
        <v>2071</v>
      </c>
    </row>
    <row r="53" spans="1:14">
      <c r="A53" t="s">
        <v>1117</v>
      </c>
      <c r="B53" s="43" t="str">
        <f>VLOOKUP(A53,MATERIALES!A5:D373,3,FALSE)</f>
        <v>Agregado Petreo para Triturar (Crudo)</v>
      </c>
      <c r="C53" s="237"/>
      <c r="D53" s="237"/>
      <c r="E53" s="237"/>
      <c r="F53" s="237"/>
      <c r="G53" s="237"/>
      <c r="H53" s="237"/>
      <c r="I53" s="224"/>
      <c r="J53" s="201" t="str">
        <f>VLOOKUP(A53,MATERIALES!A7:D645,2,FALSE)</f>
        <v>m3</v>
      </c>
      <c r="K53" s="238">
        <v>1.4</v>
      </c>
      <c r="L53" s="223"/>
      <c r="M53" s="353">
        <f>VLOOKUP(A53,MATERIALES!A5:D396,4,FALSE)</f>
        <v>19861.467989081211</v>
      </c>
      <c r="N53" s="228">
        <f>K53*M53</f>
        <v>27806.055184713696</v>
      </c>
    </row>
    <row r="54" spans="1:14">
      <c r="A54" s="108" t="s">
        <v>1131</v>
      </c>
      <c r="B54" s="43" t="str">
        <f>VLOOKUP(A54,MATERIALES!A6:D373,3,FALSE)</f>
        <v>Agua</v>
      </c>
      <c r="C54" s="237"/>
      <c r="D54" s="237"/>
      <c r="E54" s="237"/>
      <c r="F54" s="237"/>
      <c r="G54" s="237"/>
      <c r="H54" s="237"/>
      <c r="I54" s="224"/>
      <c r="J54" s="201" t="str">
        <f>VLOOKUP(A54,MATERIALES!A8:D646,2,FALSE)</f>
        <v>lt</v>
      </c>
      <c r="K54" s="238">
        <v>25</v>
      </c>
      <c r="L54" s="223"/>
      <c r="M54" s="353">
        <f>VLOOKUP(A54,MATERIALES!A6:D397,4,FALSE)</f>
        <v>57.532296573537835</v>
      </c>
      <c r="N54" s="228">
        <f>K54*M54</f>
        <v>1438.3074143384458</v>
      </c>
    </row>
    <row r="55" spans="1:14">
      <c r="B55" s="43"/>
      <c r="C55" s="237"/>
      <c r="D55" s="237"/>
      <c r="E55" s="237"/>
      <c r="F55" s="237"/>
      <c r="G55" s="237"/>
      <c r="H55" s="237"/>
      <c r="I55" s="224"/>
      <c r="J55" s="201"/>
      <c r="K55" s="238"/>
      <c r="L55" s="223"/>
      <c r="M55" s="239"/>
      <c r="N55" s="240"/>
    </row>
    <row r="56" spans="1:14">
      <c r="B56" s="43"/>
      <c r="C56" s="237"/>
      <c r="D56" s="237"/>
      <c r="E56" s="237"/>
      <c r="F56" s="237"/>
      <c r="G56" s="237"/>
      <c r="H56" s="237"/>
      <c r="I56" s="224"/>
      <c r="J56" s="201"/>
      <c r="K56" s="238"/>
      <c r="L56" s="223"/>
      <c r="M56" s="239"/>
      <c r="N56" s="240"/>
    </row>
    <row r="57" spans="1:14" ht="15.75" thickBot="1">
      <c r="B57" s="837"/>
      <c r="C57" s="838"/>
      <c r="D57" s="838"/>
      <c r="E57" s="838"/>
      <c r="F57" s="838"/>
      <c r="G57" s="838"/>
      <c r="H57" s="838"/>
      <c r="I57" s="808"/>
      <c r="J57" s="42"/>
      <c r="K57" s="44"/>
      <c r="L57" s="839"/>
      <c r="M57" s="840"/>
      <c r="N57" s="45"/>
    </row>
    <row r="58" spans="1:14" ht="15.75" thickBot="1">
      <c r="B58" s="755" t="s">
        <v>2072</v>
      </c>
      <c r="C58" s="756"/>
      <c r="D58" s="756"/>
      <c r="E58" s="756"/>
      <c r="F58" s="756"/>
      <c r="G58" s="756"/>
      <c r="H58" s="756"/>
      <c r="I58" s="756"/>
      <c r="J58" s="756"/>
      <c r="K58" s="756"/>
      <c r="L58" s="756"/>
      <c r="M58" s="757"/>
      <c r="N58" s="345">
        <f>SUM(N53:N57)</f>
        <v>29244.362599052143</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9" t="s">
        <v>2076</v>
      </c>
      <c r="C62" s="270"/>
      <c r="D62" s="270"/>
      <c r="E62" s="270"/>
      <c r="F62" s="270"/>
      <c r="G62" s="270"/>
      <c r="H62" s="73" t="s">
        <v>2065</v>
      </c>
      <c r="I62" s="74" t="s">
        <v>2077</v>
      </c>
      <c r="J62" s="75" t="s">
        <v>2106</v>
      </c>
      <c r="K62" s="73" t="s">
        <v>2107</v>
      </c>
      <c r="L62" s="841" t="s">
        <v>2080</v>
      </c>
      <c r="M62" s="820"/>
      <c r="N62" s="76" t="s">
        <v>2071</v>
      </c>
    </row>
    <row r="63" spans="1:14">
      <c r="A63" t="s">
        <v>1852</v>
      </c>
      <c r="B63" s="46" t="str">
        <f>VLOOKUP(A63,TRANSPORTE!A5:D117,3,FALSE)</f>
        <v>Transporte de Material Crudo de Rio</v>
      </c>
      <c r="C63" s="273"/>
      <c r="D63" s="273"/>
      <c r="E63" s="273"/>
      <c r="F63" s="273"/>
      <c r="G63" s="273"/>
      <c r="H63" s="267" t="s">
        <v>2122</v>
      </c>
      <c r="I63" s="235">
        <v>1.4</v>
      </c>
      <c r="J63" s="242">
        <v>1</v>
      </c>
      <c r="K63" s="235">
        <f>I63*J63</f>
        <v>1.4</v>
      </c>
      <c r="L63" s="842">
        <f>VLOOKUP(A63,TRANSPORTE!A5:D117,4,FALSE)</f>
        <v>1260.0181096149788</v>
      </c>
      <c r="M63" s="843"/>
      <c r="N63" s="243">
        <f>K63*L63</f>
        <v>1764.0253534609703</v>
      </c>
    </row>
    <row r="64" spans="1:14">
      <c r="A64" t="s">
        <v>1819</v>
      </c>
      <c r="B64" s="46" t="str">
        <f>VLOOKUP(A64,TRANSPORTE!A6:D117,3,FALSE)</f>
        <v>Transporte de Mezcla densa en Caliente MDC-25</v>
      </c>
      <c r="C64" s="47"/>
      <c r="D64" s="47"/>
      <c r="E64" s="47"/>
      <c r="F64" s="47"/>
      <c r="G64" s="47"/>
      <c r="H64" s="267" t="s">
        <v>2122</v>
      </c>
      <c r="I64" s="235">
        <v>1.25</v>
      </c>
      <c r="J64" s="242">
        <v>1</v>
      </c>
      <c r="K64" s="235">
        <f>I64*J64</f>
        <v>1.25</v>
      </c>
      <c r="L64" s="842">
        <f>VLOOKUP(A64,TRANSPORTE!A6:D117,4,FALSE)</f>
        <v>1260.0181096149788</v>
      </c>
      <c r="M64" s="843"/>
      <c r="N64" s="243">
        <f>K64*L64</f>
        <v>1575.0226370187236</v>
      </c>
    </row>
    <row r="65" spans="1:15">
      <c r="B65" s="46"/>
      <c r="C65" s="47"/>
      <c r="D65" s="47"/>
      <c r="E65" s="47"/>
      <c r="F65" s="47"/>
      <c r="G65" s="47"/>
      <c r="H65" s="244"/>
      <c r="I65" s="235"/>
      <c r="J65" s="235"/>
      <c r="K65" s="235"/>
      <c r="L65" s="245"/>
      <c r="M65" s="246"/>
      <c r="N65" s="247"/>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ht="15.75" thickBot="1">
      <c r="B68" s="265"/>
      <c r="C68" s="266"/>
      <c r="D68" s="266"/>
      <c r="E68" s="266"/>
      <c r="F68" s="266"/>
      <c r="G68" s="266"/>
      <c r="H68" s="48"/>
      <c r="I68" s="124"/>
      <c r="J68" s="124"/>
      <c r="K68" s="124"/>
      <c r="L68" s="833"/>
      <c r="M68" s="834"/>
      <c r="N68" s="125"/>
    </row>
    <row r="69" spans="1:15" ht="15.75" thickBot="1">
      <c r="B69" s="844" t="s">
        <v>2072</v>
      </c>
      <c r="C69" s="798"/>
      <c r="D69" s="798"/>
      <c r="E69" s="798"/>
      <c r="F69" s="798"/>
      <c r="G69" s="798"/>
      <c r="H69" s="798"/>
      <c r="I69" s="798"/>
      <c r="J69" s="798"/>
      <c r="K69" s="798"/>
      <c r="L69" s="798"/>
      <c r="M69" s="799"/>
      <c r="N69" s="104">
        <f>N63+N64+N65+N66+N67</f>
        <v>3339.0479904796939</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94" t="s">
        <v>2108</v>
      </c>
      <c r="C73" s="795"/>
      <c r="D73" s="795"/>
      <c r="E73" s="795"/>
      <c r="F73" s="795"/>
      <c r="G73" s="795"/>
      <c r="H73" s="795"/>
      <c r="I73" s="73" t="s">
        <v>2082</v>
      </c>
      <c r="J73" s="75" t="s">
        <v>2109</v>
      </c>
      <c r="K73" s="74" t="s">
        <v>2084</v>
      </c>
      <c r="L73" s="796" t="s">
        <v>2070</v>
      </c>
      <c r="M73" s="797"/>
      <c r="N73" s="98" t="s">
        <v>2071</v>
      </c>
    </row>
    <row r="74" spans="1:15">
      <c r="A74" t="s">
        <v>718</v>
      </c>
      <c r="B74" s="49" t="str">
        <f>VLOOKUP(A74,'MANO DE OBRA'!A8:D68,3,FALSE)</f>
        <v>Obrero (8)</v>
      </c>
      <c r="C74" s="47"/>
      <c r="D74" s="47"/>
      <c r="E74" s="47"/>
      <c r="F74" s="47"/>
      <c r="G74" s="47"/>
      <c r="H74" s="47"/>
      <c r="I74" s="248">
        <f>K74/J74*100</f>
        <v>270661.59999999998</v>
      </c>
      <c r="J74" s="249">
        <v>185</v>
      </c>
      <c r="K74" s="250">
        <f>VLOOKUP(A74,'MANO DE OBRA'!A8:D99,4,FALSE)</f>
        <v>500723.95999999996</v>
      </c>
      <c r="L74" s="50"/>
      <c r="M74" s="251">
        <v>80</v>
      </c>
      <c r="N74" s="346">
        <f>K74/M74</f>
        <v>6259.0494999999992</v>
      </c>
      <c r="O74" s="106"/>
    </row>
    <row r="75" spans="1:15">
      <c r="A75" t="s">
        <v>728</v>
      </c>
      <c r="B75" s="49" t="str">
        <f>VLOOKUP(A75,'MANO DE OBRA'!A8:D69,3,FALSE)</f>
        <v>Oficial</v>
      </c>
      <c r="C75" s="47"/>
      <c r="D75" s="47"/>
      <c r="E75" s="47"/>
      <c r="F75" s="47"/>
      <c r="G75" s="47"/>
      <c r="H75" s="47"/>
      <c r="I75" s="248">
        <f>K75/J75*100</f>
        <v>57668.23979157189</v>
      </c>
      <c r="J75" s="249">
        <v>185</v>
      </c>
      <c r="K75" s="250">
        <f>VLOOKUP(A75,'MANO DE OBRA'!A8:D100,4,FALSE)</f>
        <v>106686.24361440798</v>
      </c>
      <c r="L75" s="50"/>
      <c r="M75" s="255">
        <v>80</v>
      </c>
      <c r="N75" s="346">
        <f>K75/M75</f>
        <v>1333.5780451800997</v>
      </c>
    </row>
    <row r="76" spans="1:15">
      <c r="A76" t="s">
        <v>756</v>
      </c>
      <c r="B76" s="49" t="str">
        <f>VLOOKUP(A76,'MANO DE OBRA'!A9:D70,3,FALSE)</f>
        <v>Rastrilleros (2)</v>
      </c>
      <c r="C76" s="47"/>
      <c r="D76" s="47"/>
      <c r="E76" s="47"/>
      <c r="F76" s="47"/>
      <c r="G76" s="47"/>
      <c r="H76" s="47"/>
      <c r="I76" s="248">
        <f>K76/J76*100</f>
        <v>86502.359687357821</v>
      </c>
      <c r="J76" s="249">
        <v>185</v>
      </c>
      <c r="K76" s="250">
        <f>VLOOKUP(A76,'MANO DE OBRA'!A9:D101,4,FALSE)</f>
        <v>160029.36542161196</v>
      </c>
      <c r="L76" s="50"/>
      <c r="M76" s="256">
        <v>80</v>
      </c>
      <c r="N76" s="346">
        <f>K76/M76</f>
        <v>2000.3670677701496</v>
      </c>
    </row>
    <row r="77" spans="1:15">
      <c r="B77" s="49"/>
      <c r="C77" s="47"/>
      <c r="D77" s="47"/>
      <c r="E77" s="47"/>
      <c r="F77" s="47"/>
      <c r="G77" s="47"/>
      <c r="H77" s="47"/>
      <c r="I77" s="235"/>
      <c r="J77" s="253"/>
      <c r="K77" s="254"/>
      <c r="L77" s="274"/>
      <c r="M77" s="256"/>
      <c r="N77" s="252"/>
    </row>
    <row r="78" spans="1:15">
      <c r="B78" s="49"/>
      <c r="C78" s="47"/>
      <c r="D78" s="47"/>
      <c r="E78" s="47"/>
      <c r="F78" s="47"/>
      <c r="G78" s="47"/>
      <c r="H78" s="47"/>
      <c r="I78" s="235"/>
      <c r="J78" s="253"/>
      <c r="K78" s="254"/>
      <c r="L78" s="274"/>
      <c r="M78" s="256"/>
      <c r="N78" s="252"/>
    </row>
    <row r="79" spans="1:15" ht="15.75" thickBot="1">
      <c r="B79" s="831"/>
      <c r="C79" s="832"/>
      <c r="D79" s="832"/>
      <c r="E79" s="832"/>
      <c r="F79" s="832"/>
      <c r="G79" s="832"/>
      <c r="H79" s="832"/>
      <c r="I79" s="124"/>
      <c r="J79" s="124"/>
      <c r="K79" s="124"/>
      <c r="L79" s="845"/>
      <c r="M79" s="845"/>
      <c r="N79" s="45"/>
    </row>
    <row r="80" spans="1:15" ht="15.75" thickBot="1">
      <c r="B80" s="844" t="s">
        <v>2072</v>
      </c>
      <c r="C80" s="798"/>
      <c r="D80" s="798"/>
      <c r="E80" s="798"/>
      <c r="F80" s="798"/>
      <c r="G80" s="798"/>
      <c r="H80" s="798"/>
      <c r="I80" s="798"/>
      <c r="J80" s="798"/>
      <c r="K80" s="798"/>
      <c r="L80" s="798"/>
      <c r="M80" s="799"/>
      <c r="N80" s="257">
        <f>SUM(N74:N79)</f>
        <v>9592.9946129502496</v>
      </c>
    </row>
    <row r="81" spans="1:14" ht="15.75" thickBot="1">
      <c r="B81" s="33"/>
      <c r="C81" s="34"/>
      <c r="D81" s="34"/>
      <c r="E81" s="34"/>
      <c r="F81" s="34"/>
      <c r="G81" s="34"/>
      <c r="H81" s="34"/>
      <c r="I81" s="34"/>
      <c r="J81" s="34"/>
      <c r="K81" s="34"/>
      <c r="L81" s="34"/>
      <c r="M81" s="34"/>
      <c r="N81" s="35"/>
    </row>
    <row r="82" spans="1:14" ht="15.75" thickBot="1">
      <c r="B82" s="755" t="s">
        <v>2085</v>
      </c>
      <c r="C82" s="756"/>
      <c r="D82" s="756"/>
      <c r="E82" s="756"/>
      <c r="F82" s="756"/>
      <c r="G82" s="756"/>
      <c r="H82" s="756"/>
      <c r="I82" s="756"/>
      <c r="J82" s="756"/>
      <c r="K82" s="756"/>
      <c r="L82" s="756"/>
      <c r="M82" s="757"/>
      <c r="N82" s="99">
        <f>N48+N58+N69+N80</f>
        <v>214205.23972432734</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00" t="s">
        <v>2110</v>
      </c>
      <c r="C86" s="801"/>
      <c r="D86" s="801"/>
      <c r="E86" s="801"/>
      <c r="F86" s="801"/>
      <c r="G86" s="801"/>
      <c r="H86" s="801"/>
      <c r="I86" s="270"/>
      <c r="J86" s="290"/>
      <c r="K86" s="258" t="s">
        <v>2087</v>
      </c>
      <c r="L86" s="802" t="s">
        <v>2088</v>
      </c>
      <c r="M86" s="803"/>
      <c r="N86" s="259"/>
    </row>
    <row r="87" spans="1:14">
      <c r="B87" s="788" t="s">
        <v>2111</v>
      </c>
      <c r="C87" s="789"/>
      <c r="D87" s="789"/>
      <c r="E87" s="789"/>
      <c r="F87" s="789"/>
      <c r="G87" s="789"/>
      <c r="H87" s="789"/>
      <c r="I87" s="87"/>
      <c r="J87" s="88"/>
      <c r="K87" s="260">
        <v>0.2</v>
      </c>
      <c r="L87" s="790">
        <f>N82*K87</f>
        <v>42841.047944865473</v>
      </c>
      <c r="M87" s="791"/>
      <c r="N87" s="51"/>
    </row>
    <row r="88" spans="1:14">
      <c r="B88" s="89" t="s">
        <v>2090</v>
      </c>
      <c r="C88" s="90"/>
      <c r="D88" s="90"/>
      <c r="E88" s="90"/>
      <c r="F88" s="90"/>
      <c r="G88" s="90"/>
      <c r="H88" s="90"/>
      <c r="I88" s="87"/>
      <c r="J88" s="88"/>
      <c r="K88" s="260">
        <v>0.05</v>
      </c>
      <c r="L88" s="790">
        <f>N82*K88</f>
        <v>10710.261986216368</v>
      </c>
      <c r="M88" s="791"/>
      <c r="N88" s="51"/>
    </row>
    <row r="89" spans="1:14" ht="15.75" thickBot="1">
      <c r="B89" s="91" t="s">
        <v>2091</v>
      </c>
      <c r="C89" s="92"/>
      <c r="D89" s="92"/>
      <c r="E89" s="92"/>
      <c r="F89" s="92"/>
      <c r="G89" s="92"/>
      <c r="H89" s="92"/>
      <c r="I89" s="93"/>
      <c r="J89" s="94"/>
      <c r="K89" s="261">
        <v>0.05</v>
      </c>
      <c r="L89" s="792">
        <f>N82*K89</f>
        <v>10710.261986216368</v>
      </c>
      <c r="M89" s="793"/>
      <c r="N89" s="51"/>
    </row>
    <row r="90" spans="1:14" ht="15.75" thickBot="1">
      <c r="B90" s="755" t="s">
        <v>2072</v>
      </c>
      <c r="C90" s="756"/>
      <c r="D90" s="756"/>
      <c r="E90" s="756"/>
      <c r="F90" s="756"/>
      <c r="G90" s="756"/>
      <c r="H90" s="756"/>
      <c r="I90" s="756"/>
      <c r="J90" s="756"/>
      <c r="K90" s="756"/>
      <c r="L90" s="756"/>
      <c r="M90" s="757"/>
      <c r="N90" s="52">
        <f>L87+L88+L89</f>
        <v>64261.571917298214</v>
      </c>
    </row>
    <row r="91" spans="1:14" ht="15.75" thickBot="1">
      <c r="B91" s="33"/>
      <c r="C91" s="34"/>
      <c r="D91" s="34"/>
      <c r="E91" s="34"/>
      <c r="F91" s="34"/>
      <c r="G91" s="34"/>
      <c r="H91" s="34"/>
      <c r="I91" s="34"/>
      <c r="J91" s="34"/>
      <c r="K91" s="34"/>
      <c r="L91" s="34"/>
      <c r="M91" s="34"/>
      <c r="N91" s="35"/>
    </row>
    <row r="92" spans="1:14" ht="15.75" thickBot="1">
      <c r="A92" t="s">
        <v>2114</v>
      </c>
      <c r="B92" s="755" t="s">
        <v>2113</v>
      </c>
      <c r="C92" s="756"/>
      <c r="D92" s="756"/>
      <c r="E92" s="756"/>
      <c r="F92" s="756"/>
      <c r="G92" s="756"/>
      <c r="H92" s="756"/>
      <c r="I92" s="756"/>
      <c r="J92" s="756"/>
      <c r="K92" s="756"/>
      <c r="L92" s="756"/>
      <c r="M92" s="757"/>
      <c r="N92" s="166">
        <f>N82+N90</f>
        <v>278466.81164162554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4" t="s">
        <v>2097</v>
      </c>
      <c r="C102" s="205"/>
      <c r="D102" s="205"/>
      <c r="E102" s="205"/>
      <c r="F102" s="205"/>
      <c r="G102" s="205"/>
      <c r="H102" s="205"/>
      <c r="I102" s="205"/>
      <c r="J102" s="205"/>
      <c r="K102" s="205"/>
      <c r="L102" s="205"/>
      <c r="M102" s="205"/>
      <c r="N102" s="206"/>
    </row>
    <row r="103" spans="2:14">
      <c r="B103" s="207"/>
      <c r="C103" s="208"/>
      <c r="D103" s="208"/>
      <c r="E103" s="208"/>
      <c r="F103" s="208"/>
      <c r="G103" s="208"/>
      <c r="H103" s="208"/>
      <c r="I103" s="208"/>
      <c r="J103" s="208"/>
      <c r="K103" s="208"/>
      <c r="L103" s="208"/>
      <c r="M103" s="208"/>
      <c r="N103" s="209"/>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ht="15.75" thickBot="1">
      <c r="B106" s="210"/>
      <c r="C106" s="211"/>
      <c r="D106" s="211"/>
      <c r="E106" s="211"/>
      <c r="F106" s="211"/>
      <c r="G106" s="211"/>
      <c r="H106" s="211"/>
      <c r="I106" s="211"/>
      <c r="J106" s="211"/>
      <c r="K106" s="211"/>
      <c r="L106" s="211"/>
      <c r="M106" s="211"/>
      <c r="N106" s="212"/>
    </row>
    <row r="107" spans="2:14">
      <c r="B107" s="213"/>
      <c r="C107" s="214"/>
      <c r="D107" s="214"/>
      <c r="E107" s="214"/>
      <c r="F107" s="214"/>
      <c r="G107" s="214"/>
      <c r="H107" s="214"/>
      <c r="I107" s="214"/>
      <c r="J107" s="214"/>
      <c r="K107" s="214"/>
      <c r="L107" s="214"/>
      <c r="M107" s="214"/>
      <c r="N107" s="215"/>
    </row>
    <row r="108" spans="2:14">
      <c r="B108" s="199" t="s">
        <v>2098</v>
      </c>
      <c r="C108" s="31"/>
      <c r="D108" s="31"/>
      <c r="E108" s="31"/>
      <c r="F108" s="31"/>
      <c r="G108" s="31"/>
      <c r="H108" s="31"/>
      <c r="I108" s="31"/>
      <c r="J108" s="31"/>
      <c r="K108" s="31"/>
      <c r="L108" s="31"/>
      <c r="M108" s="31"/>
      <c r="N108" s="32"/>
    </row>
    <row r="109" spans="2:14" ht="15" customHeight="1">
      <c r="B109" s="758" t="s">
        <v>2099</v>
      </c>
      <c r="C109" s="759"/>
      <c r="D109" s="759"/>
      <c r="E109" s="759"/>
      <c r="F109" s="759"/>
      <c r="G109" s="759"/>
      <c r="H109" s="759"/>
      <c r="I109" s="759"/>
      <c r="J109" s="759"/>
      <c r="K109" s="759"/>
      <c r="L109" s="759"/>
      <c r="M109" s="759"/>
      <c r="N109" s="760"/>
    </row>
    <row r="110" spans="2:14" ht="15" customHeight="1">
      <c r="B110" s="758"/>
      <c r="C110" s="759"/>
      <c r="D110" s="759"/>
      <c r="E110" s="759"/>
      <c r="F110" s="759"/>
      <c r="G110" s="759"/>
      <c r="H110" s="759"/>
      <c r="I110" s="759"/>
      <c r="J110" s="759"/>
      <c r="K110" s="759"/>
      <c r="L110" s="759"/>
      <c r="M110" s="759"/>
      <c r="N110" s="760"/>
    </row>
    <row r="111" spans="2:14" ht="30" customHeight="1">
      <c r="B111" s="761" t="s">
        <v>2100</v>
      </c>
      <c r="C111" s="762"/>
      <c r="D111" s="762"/>
      <c r="E111" s="762"/>
      <c r="F111" s="762"/>
      <c r="G111" s="762"/>
      <c r="H111" s="762"/>
      <c r="I111" s="762"/>
      <c r="J111" s="762"/>
      <c r="K111" s="762"/>
      <c r="L111" s="762"/>
      <c r="M111" s="762"/>
      <c r="N111" s="763"/>
    </row>
    <row r="112" spans="2:14">
      <c r="B112" s="761"/>
      <c r="C112" s="762"/>
      <c r="D112" s="762"/>
      <c r="E112" s="762"/>
      <c r="F112" s="762"/>
      <c r="G112" s="762"/>
      <c r="H112" s="762"/>
      <c r="I112" s="762"/>
      <c r="J112" s="762"/>
      <c r="K112" s="762"/>
      <c r="L112" s="762"/>
      <c r="M112" s="762"/>
      <c r="N112" s="763"/>
    </row>
    <row r="113" spans="2:14">
      <c r="B113" s="287"/>
      <c r="C113" s="288"/>
      <c r="D113" s="288"/>
      <c r="E113" s="288"/>
      <c r="F113" s="288"/>
      <c r="G113" s="288"/>
      <c r="H113" s="288"/>
      <c r="I113" s="288"/>
      <c r="J113" s="288"/>
      <c r="K113" s="288"/>
      <c r="L113" s="288"/>
      <c r="M113" s="288"/>
      <c r="N113" s="289"/>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199"/>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821"/>
      <c r="K122" s="821"/>
      <c r="L122" s="821"/>
      <c r="M122" s="821"/>
      <c r="N122" s="822"/>
    </row>
    <row r="123" spans="2:14" ht="15.75" thickBot="1">
      <c r="B123" s="217" t="s">
        <v>2103</v>
      </c>
      <c r="C123" s="344"/>
      <c r="D123" s="344"/>
      <c r="E123" s="57"/>
      <c r="F123" s="57"/>
      <c r="G123" s="57"/>
      <c r="H123" s="57"/>
      <c r="I123" s="57"/>
      <c r="J123" s="823"/>
      <c r="K123" s="823"/>
      <c r="L123" s="823"/>
      <c r="M123" s="823"/>
      <c r="N123" s="82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314</v>
      </c>
      <c r="C31" s="81" t="s">
        <v>2173</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10</v>
      </c>
      <c r="N37" s="228">
        <f t="shared" ref="N37:N43" si="0">K37/M37</f>
        <v>15478.565418391325</v>
      </c>
    </row>
    <row r="38" spans="1:14">
      <c r="A38" t="s">
        <v>827</v>
      </c>
      <c r="B38" s="804" t="str">
        <f>VLOOKUP(A38,EQUIPOS!A8:D154,3,FALSE)</f>
        <v>Compactador de Rodillo POTENCIA: 99HP, PESO: 8 ton</v>
      </c>
      <c r="C38" s="805"/>
      <c r="D38" s="805"/>
      <c r="E38" s="805"/>
      <c r="F38" s="805"/>
      <c r="G38" s="805"/>
      <c r="H38" s="806"/>
      <c r="I38" s="223"/>
      <c r="J38" s="224"/>
      <c r="K38" s="225">
        <f>VLOOKUP(A38,EQUIPOS!A8:D165,4,FALSE)</f>
        <v>144363.72071264597</v>
      </c>
      <c r="L38" s="226"/>
      <c r="M38" s="227">
        <v>10</v>
      </c>
      <c r="N38" s="228">
        <f t="shared" si="0"/>
        <v>14436.372071264597</v>
      </c>
    </row>
    <row r="39" spans="1:14">
      <c r="A39" t="s">
        <v>975</v>
      </c>
      <c r="B39" s="804" t="str">
        <f>VLOOKUP(A39,EQUIPOS!A9:D154,3,FALSE)</f>
        <v>Planta de asfalto en caliente</v>
      </c>
      <c r="C39" s="805"/>
      <c r="D39" s="805"/>
      <c r="E39" s="805"/>
      <c r="F39" s="805"/>
      <c r="G39" s="805"/>
      <c r="H39" s="806"/>
      <c r="I39" s="223"/>
      <c r="J39" s="224"/>
      <c r="K39" s="225">
        <f>VLOOKUP(A39,EQUIPOS!A9:D166,4,FALSE)</f>
        <v>563096.54522294772</v>
      </c>
      <c r="L39" s="226"/>
      <c r="M39" s="227">
        <v>10</v>
      </c>
      <c r="N39" s="228">
        <f t="shared" si="0"/>
        <v>56309.654522294775</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10</v>
      </c>
      <c r="N42" s="228">
        <f t="shared" si="0"/>
        <v>47835.113944244309</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10</v>
      </c>
      <c r="N43" s="228">
        <f t="shared" si="0"/>
        <v>7317.8967136019946</v>
      </c>
    </row>
    <row r="44" spans="1:14">
      <c r="B44" s="804"/>
      <c r="C44" s="805"/>
      <c r="D44" s="805"/>
      <c r="E44" s="805"/>
      <c r="F44" s="805"/>
      <c r="G44" s="805"/>
      <c r="H44" s="806"/>
      <c r="I44" s="807"/>
      <c r="J44" s="808"/>
      <c r="K44" s="225"/>
      <c r="L44" s="809"/>
      <c r="M44" s="810"/>
      <c r="N44" s="228"/>
    </row>
    <row r="45" spans="1:14">
      <c r="B45" s="804"/>
      <c r="C45" s="805"/>
      <c r="D45" s="805"/>
      <c r="E45" s="811"/>
      <c r="F45" s="805"/>
      <c r="G45" s="805"/>
      <c r="H45" s="806"/>
      <c r="I45" s="36"/>
      <c r="J45" s="37"/>
      <c r="K45" s="230"/>
      <c r="L45" s="232"/>
      <c r="M45" s="233"/>
      <c r="N45" s="234"/>
    </row>
    <row r="46" spans="1:14">
      <c r="B46" s="812" t="s">
        <v>2105</v>
      </c>
      <c r="C46" s="813"/>
      <c r="D46" s="813"/>
      <c r="E46" s="38"/>
      <c r="F46" s="39"/>
      <c r="G46" s="39"/>
      <c r="H46" s="40"/>
      <c r="I46" s="36"/>
      <c r="J46" s="37"/>
      <c r="K46" s="235"/>
      <c r="L46" s="232"/>
      <c r="M46" s="352">
        <v>0.1</v>
      </c>
      <c r="N46" s="296">
        <f>N80*M46</f>
        <v>959.29946129502503</v>
      </c>
    </row>
    <row r="47" spans="1:14" ht="15.75" thickBot="1">
      <c r="B47" s="804"/>
      <c r="C47" s="805"/>
      <c r="D47" s="805"/>
      <c r="E47" s="805"/>
      <c r="F47" s="805"/>
      <c r="G47" s="805"/>
      <c r="H47" s="806"/>
      <c r="I47" s="814"/>
      <c r="J47" s="815"/>
      <c r="K47" s="41"/>
      <c r="L47" s="816"/>
      <c r="M47" s="817"/>
      <c r="N47" s="105"/>
    </row>
    <row r="48" spans="1:14" ht="15.75" thickBot="1">
      <c r="B48" s="755" t="s">
        <v>2072</v>
      </c>
      <c r="C48" s="756"/>
      <c r="D48" s="756"/>
      <c r="E48" s="756"/>
      <c r="F48" s="756"/>
      <c r="G48" s="756"/>
      <c r="H48" s="756"/>
      <c r="I48" s="756"/>
      <c r="J48" s="756"/>
      <c r="K48" s="756"/>
      <c r="L48" s="756"/>
      <c r="M48" s="757"/>
      <c r="N48" s="345">
        <f>SUM(N36:N47)</f>
        <v>172028.83452184527</v>
      </c>
    </row>
    <row r="49" spans="1:14">
      <c r="B49" s="236"/>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00" t="s">
        <v>2063</v>
      </c>
      <c r="C52" s="801"/>
      <c r="D52" s="801"/>
      <c r="E52" s="801"/>
      <c r="F52" s="801"/>
      <c r="G52" s="801"/>
      <c r="H52" s="801"/>
      <c r="I52" s="835"/>
      <c r="J52" s="271" t="s">
        <v>2065</v>
      </c>
      <c r="K52" s="85" t="s">
        <v>2066</v>
      </c>
      <c r="L52" s="836" t="s">
        <v>2074</v>
      </c>
      <c r="M52" s="835"/>
      <c r="N52" s="86" t="s">
        <v>2071</v>
      </c>
    </row>
    <row r="53" spans="1:14">
      <c r="A53" t="s">
        <v>1117</v>
      </c>
      <c r="B53" s="43" t="str">
        <f>VLOOKUP(A53,MATERIALES!A5:D373,3,FALSE)</f>
        <v>Agregado Petreo para Triturar (Crudo)</v>
      </c>
      <c r="C53" s="237"/>
      <c r="D53" s="237"/>
      <c r="E53" s="237"/>
      <c r="F53" s="237"/>
      <c r="G53" s="237"/>
      <c r="H53" s="237"/>
      <c r="I53" s="224"/>
      <c r="J53" s="201" t="str">
        <f>VLOOKUP(A53,MATERIALES!A7:D645,2,FALSE)</f>
        <v>m3</v>
      </c>
      <c r="K53" s="238">
        <v>1.4</v>
      </c>
      <c r="L53" s="223"/>
      <c r="M53" s="353">
        <f>VLOOKUP(A53,MATERIALES!A5:D396,4,FALSE)</f>
        <v>19861.467989081211</v>
      </c>
      <c r="N53" s="228">
        <f>K53*M53</f>
        <v>27806.055184713696</v>
      </c>
    </row>
    <row r="54" spans="1:14">
      <c r="A54" s="108" t="s">
        <v>1131</v>
      </c>
      <c r="B54" s="43" t="str">
        <f>VLOOKUP(A54,MATERIALES!A6:D373,3,FALSE)</f>
        <v>Agua</v>
      </c>
      <c r="C54" s="237"/>
      <c r="D54" s="237"/>
      <c r="E54" s="237"/>
      <c r="F54" s="237"/>
      <c r="G54" s="237"/>
      <c r="H54" s="237"/>
      <c r="I54" s="224"/>
      <c r="J54" s="201" t="str">
        <f>VLOOKUP(A54,MATERIALES!A8:D646,2,FALSE)</f>
        <v>lt</v>
      </c>
      <c r="K54" s="238">
        <v>25</v>
      </c>
      <c r="L54" s="223"/>
      <c r="M54" s="353">
        <f>VLOOKUP(A54,MATERIALES!A6:D397,4,FALSE)</f>
        <v>57.532296573537835</v>
      </c>
      <c r="N54" s="228">
        <f>K54*M54</f>
        <v>1438.3074143384458</v>
      </c>
    </row>
    <row r="55" spans="1:14">
      <c r="B55" s="43"/>
      <c r="C55" s="237"/>
      <c r="D55" s="237"/>
      <c r="E55" s="237"/>
      <c r="F55" s="237"/>
      <c r="G55" s="237"/>
      <c r="H55" s="237"/>
      <c r="I55" s="224"/>
      <c r="J55" s="201"/>
      <c r="K55" s="238"/>
      <c r="L55" s="223"/>
      <c r="M55" s="239"/>
      <c r="N55" s="240"/>
    </row>
    <row r="56" spans="1:14">
      <c r="B56" s="43"/>
      <c r="C56" s="237"/>
      <c r="D56" s="237"/>
      <c r="E56" s="237"/>
      <c r="F56" s="237"/>
      <c r="G56" s="237"/>
      <c r="H56" s="237"/>
      <c r="I56" s="224"/>
      <c r="J56" s="201"/>
      <c r="K56" s="238"/>
      <c r="L56" s="223"/>
      <c r="M56" s="239"/>
      <c r="N56" s="240"/>
    </row>
    <row r="57" spans="1:14" ht="15.75" thickBot="1">
      <c r="B57" s="837"/>
      <c r="C57" s="838"/>
      <c r="D57" s="838"/>
      <c r="E57" s="838"/>
      <c r="F57" s="838"/>
      <c r="G57" s="838"/>
      <c r="H57" s="838"/>
      <c r="I57" s="808"/>
      <c r="J57" s="42"/>
      <c r="K57" s="44"/>
      <c r="L57" s="839"/>
      <c r="M57" s="840"/>
      <c r="N57" s="45"/>
    </row>
    <row r="58" spans="1:14" ht="15.75" thickBot="1">
      <c r="B58" s="755" t="s">
        <v>2072</v>
      </c>
      <c r="C58" s="756"/>
      <c r="D58" s="756"/>
      <c r="E58" s="756"/>
      <c r="F58" s="756"/>
      <c r="G58" s="756"/>
      <c r="H58" s="756"/>
      <c r="I58" s="756"/>
      <c r="J58" s="756"/>
      <c r="K58" s="756"/>
      <c r="L58" s="756"/>
      <c r="M58" s="757"/>
      <c r="N58" s="345">
        <f>SUM(N53:N57)</f>
        <v>29244.362599052143</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9" t="s">
        <v>2076</v>
      </c>
      <c r="C62" s="270"/>
      <c r="D62" s="270"/>
      <c r="E62" s="270"/>
      <c r="F62" s="270"/>
      <c r="G62" s="270"/>
      <c r="H62" s="73" t="s">
        <v>2065</v>
      </c>
      <c r="I62" s="74" t="s">
        <v>2077</v>
      </c>
      <c r="J62" s="75" t="s">
        <v>2106</v>
      </c>
      <c r="K62" s="73" t="s">
        <v>2107</v>
      </c>
      <c r="L62" s="841" t="s">
        <v>2080</v>
      </c>
      <c r="M62" s="820"/>
      <c r="N62" s="76" t="s">
        <v>2071</v>
      </c>
    </row>
    <row r="63" spans="1:14">
      <c r="A63" t="s">
        <v>1852</v>
      </c>
      <c r="B63" s="46" t="str">
        <f>VLOOKUP(A63,TRANSPORTE!A5:D117,3,FALSE)</f>
        <v>Transporte de Material Crudo de Rio</v>
      </c>
      <c r="C63" s="273"/>
      <c r="D63" s="273"/>
      <c r="E63" s="273"/>
      <c r="F63" s="273"/>
      <c r="G63" s="273"/>
      <c r="H63" s="267" t="s">
        <v>2122</v>
      </c>
      <c r="I63" s="235">
        <v>1.4</v>
      </c>
      <c r="J63" s="242">
        <v>1</v>
      </c>
      <c r="K63" s="235">
        <f>I63*J63</f>
        <v>1.4</v>
      </c>
      <c r="L63" s="842">
        <f>VLOOKUP(A63,TRANSPORTE!A5:D117,4,FALSE)</f>
        <v>1260.0181096149788</v>
      </c>
      <c r="M63" s="843"/>
      <c r="N63" s="243">
        <f>K63*L63</f>
        <v>1764.0253534609703</v>
      </c>
    </row>
    <row r="64" spans="1:14">
      <c r="A64" t="s">
        <v>1966</v>
      </c>
      <c r="B64" s="46" t="str">
        <f>VLOOKUP(A64,TRANSPORTE!A6:D117,3,FALSE)</f>
        <v>Transporte de Mezcla Semi- Densa en Caliente MSC-19</v>
      </c>
      <c r="C64" s="47"/>
      <c r="D64" s="47"/>
      <c r="E64" s="47"/>
      <c r="F64" s="47"/>
      <c r="G64" s="47"/>
      <c r="H64" s="267" t="s">
        <v>2122</v>
      </c>
      <c r="I64" s="235">
        <v>1.25</v>
      </c>
      <c r="J64" s="242">
        <v>1</v>
      </c>
      <c r="K64" s="235">
        <f>I64*J64</f>
        <v>1.25</v>
      </c>
      <c r="L64" s="842">
        <f>VLOOKUP(A64,TRANSPORTE!A6:D117,4,FALSE)</f>
        <v>1260.0181096149788</v>
      </c>
      <c r="M64" s="843"/>
      <c r="N64" s="243">
        <f>K64*L64</f>
        <v>1575.0226370187236</v>
      </c>
    </row>
    <row r="65" spans="1:15">
      <c r="B65" s="46"/>
      <c r="C65" s="47"/>
      <c r="D65" s="47"/>
      <c r="E65" s="47"/>
      <c r="F65" s="47"/>
      <c r="G65" s="47"/>
      <c r="H65" s="244"/>
      <c r="I65" s="235"/>
      <c r="J65" s="235"/>
      <c r="K65" s="235"/>
      <c r="L65" s="245"/>
      <c r="M65" s="246"/>
      <c r="N65" s="247"/>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ht="15.75" thickBot="1">
      <c r="B68" s="265"/>
      <c r="C68" s="266"/>
      <c r="D68" s="266"/>
      <c r="E68" s="266"/>
      <c r="F68" s="266"/>
      <c r="G68" s="266"/>
      <c r="H68" s="48"/>
      <c r="I68" s="124"/>
      <c r="J68" s="124"/>
      <c r="K68" s="124"/>
      <c r="L68" s="833"/>
      <c r="M68" s="834"/>
      <c r="N68" s="125"/>
    </row>
    <row r="69" spans="1:15" ht="15.75" thickBot="1">
      <c r="B69" s="844" t="s">
        <v>2072</v>
      </c>
      <c r="C69" s="798"/>
      <c r="D69" s="798"/>
      <c r="E69" s="798"/>
      <c r="F69" s="798"/>
      <c r="G69" s="798"/>
      <c r="H69" s="798"/>
      <c r="I69" s="798"/>
      <c r="J69" s="798"/>
      <c r="K69" s="798"/>
      <c r="L69" s="798"/>
      <c r="M69" s="799"/>
      <c r="N69" s="104">
        <f>N63+N64+N65+N66+N67</f>
        <v>3339.0479904796939</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94" t="s">
        <v>2108</v>
      </c>
      <c r="C73" s="795"/>
      <c r="D73" s="795"/>
      <c r="E73" s="795"/>
      <c r="F73" s="795"/>
      <c r="G73" s="795"/>
      <c r="H73" s="795"/>
      <c r="I73" s="73" t="s">
        <v>2082</v>
      </c>
      <c r="J73" s="75" t="s">
        <v>2109</v>
      </c>
      <c r="K73" s="74" t="s">
        <v>2084</v>
      </c>
      <c r="L73" s="796" t="s">
        <v>2070</v>
      </c>
      <c r="M73" s="797"/>
      <c r="N73" s="98" t="s">
        <v>2071</v>
      </c>
    </row>
    <row r="74" spans="1:15">
      <c r="A74" t="s">
        <v>718</v>
      </c>
      <c r="B74" s="49" t="str">
        <f>VLOOKUP(A74,'MANO DE OBRA'!A8:D68,3,FALSE)</f>
        <v>Obrero (8)</v>
      </c>
      <c r="C74" s="47"/>
      <c r="D74" s="47"/>
      <c r="E74" s="47"/>
      <c r="F74" s="47"/>
      <c r="G74" s="47"/>
      <c r="H74" s="47"/>
      <c r="I74" s="248">
        <f>K74/J74*100</f>
        <v>270661.59999999998</v>
      </c>
      <c r="J74" s="249">
        <v>185</v>
      </c>
      <c r="K74" s="250">
        <f>VLOOKUP(A74,'MANO DE OBRA'!A8:D99,4,FALSE)</f>
        <v>500723.95999999996</v>
      </c>
      <c r="L74" s="50"/>
      <c r="M74" s="251">
        <v>80</v>
      </c>
      <c r="N74" s="346">
        <f>K74/M74</f>
        <v>6259.0494999999992</v>
      </c>
      <c r="O74" s="106"/>
    </row>
    <row r="75" spans="1:15">
      <c r="A75" t="s">
        <v>728</v>
      </c>
      <c r="B75" s="49" t="str">
        <f>VLOOKUP(A75,'MANO DE OBRA'!A8:D69,3,FALSE)</f>
        <v>Oficial</v>
      </c>
      <c r="C75" s="47"/>
      <c r="D75" s="47"/>
      <c r="E75" s="47"/>
      <c r="F75" s="47"/>
      <c r="G75" s="47"/>
      <c r="H75" s="47"/>
      <c r="I75" s="248">
        <f>K75/J75*100</f>
        <v>57668.23979157189</v>
      </c>
      <c r="J75" s="249">
        <v>185</v>
      </c>
      <c r="K75" s="250">
        <f>VLOOKUP(A75,'MANO DE OBRA'!A8:D100,4,FALSE)</f>
        <v>106686.24361440798</v>
      </c>
      <c r="L75" s="50"/>
      <c r="M75" s="255">
        <v>80</v>
      </c>
      <c r="N75" s="346">
        <f>K75/M75</f>
        <v>1333.5780451800997</v>
      </c>
    </row>
    <row r="76" spans="1:15">
      <c r="A76" t="s">
        <v>756</v>
      </c>
      <c r="B76" s="49" t="str">
        <f>VLOOKUP(A76,'MANO DE OBRA'!A9:D70,3,FALSE)</f>
        <v>Rastrilleros (2)</v>
      </c>
      <c r="C76" s="47"/>
      <c r="D76" s="47"/>
      <c r="E76" s="47"/>
      <c r="F76" s="47"/>
      <c r="G76" s="47"/>
      <c r="H76" s="47"/>
      <c r="I76" s="248">
        <f>K76/J76*100</f>
        <v>86502.359687357821</v>
      </c>
      <c r="J76" s="249">
        <v>185</v>
      </c>
      <c r="K76" s="250">
        <f>VLOOKUP(A76,'MANO DE OBRA'!A9:D101,4,FALSE)</f>
        <v>160029.36542161196</v>
      </c>
      <c r="L76" s="50"/>
      <c r="M76" s="256">
        <v>80</v>
      </c>
      <c r="N76" s="346">
        <f>K76/M76</f>
        <v>2000.3670677701496</v>
      </c>
    </row>
    <row r="77" spans="1:15">
      <c r="B77" s="49"/>
      <c r="C77" s="47"/>
      <c r="D77" s="47"/>
      <c r="E77" s="47"/>
      <c r="F77" s="47"/>
      <c r="G77" s="47"/>
      <c r="H77" s="47"/>
      <c r="I77" s="235"/>
      <c r="J77" s="253"/>
      <c r="K77" s="254"/>
      <c r="L77" s="274"/>
      <c r="M77" s="256"/>
      <c r="N77" s="252"/>
    </row>
    <row r="78" spans="1:15">
      <c r="B78" s="49"/>
      <c r="C78" s="47"/>
      <c r="D78" s="47"/>
      <c r="E78" s="47"/>
      <c r="F78" s="47"/>
      <c r="G78" s="47"/>
      <c r="H78" s="47"/>
      <c r="I78" s="235"/>
      <c r="J78" s="253"/>
      <c r="K78" s="254"/>
      <c r="L78" s="274"/>
      <c r="M78" s="256"/>
      <c r="N78" s="252"/>
    </row>
    <row r="79" spans="1:15" ht="15.75" thickBot="1">
      <c r="B79" s="831"/>
      <c r="C79" s="832"/>
      <c r="D79" s="832"/>
      <c r="E79" s="832"/>
      <c r="F79" s="832"/>
      <c r="G79" s="832"/>
      <c r="H79" s="832"/>
      <c r="I79" s="124"/>
      <c r="J79" s="124"/>
      <c r="K79" s="124"/>
      <c r="L79" s="845"/>
      <c r="M79" s="845"/>
      <c r="N79" s="45"/>
    </row>
    <row r="80" spans="1:15" ht="15.75" thickBot="1">
      <c r="B80" s="844" t="s">
        <v>2072</v>
      </c>
      <c r="C80" s="798"/>
      <c r="D80" s="798"/>
      <c r="E80" s="798"/>
      <c r="F80" s="798"/>
      <c r="G80" s="798"/>
      <c r="H80" s="798"/>
      <c r="I80" s="798"/>
      <c r="J80" s="798"/>
      <c r="K80" s="798"/>
      <c r="L80" s="798"/>
      <c r="M80" s="799"/>
      <c r="N80" s="257">
        <f>SUM(N74:N79)</f>
        <v>9592.9946129502496</v>
      </c>
    </row>
    <row r="81" spans="1:14" ht="15.75" thickBot="1">
      <c r="B81" s="33"/>
      <c r="C81" s="34"/>
      <c r="D81" s="34"/>
      <c r="E81" s="34"/>
      <c r="F81" s="34"/>
      <c r="G81" s="34"/>
      <c r="H81" s="34"/>
      <c r="I81" s="34"/>
      <c r="J81" s="34"/>
      <c r="K81" s="34"/>
      <c r="L81" s="34"/>
      <c r="M81" s="34"/>
      <c r="N81" s="35"/>
    </row>
    <row r="82" spans="1:14" ht="15.75" thickBot="1">
      <c r="B82" s="755" t="s">
        <v>2085</v>
      </c>
      <c r="C82" s="756"/>
      <c r="D82" s="756"/>
      <c r="E82" s="756"/>
      <c r="F82" s="756"/>
      <c r="G82" s="756"/>
      <c r="H82" s="756"/>
      <c r="I82" s="756"/>
      <c r="J82" s="756"/>
      <c r="K82" s="756"/>
      <c r="L82" s="756"/>
      <c r="M82" s="757"/>
      <c r="N82" s="99">
        <f>N48+N58+N69+N80</f>
        <v>214205.23972432734</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00" t="s">
        <v>2110</v>
      </c>
      <c r="C86" s="801"/>
      <c r="D86" s="801"/>
      <c r="E86" s="801"/>
      <c r="F86" s="801"/>
      <c r="G86" s="801"/>
      <c r="H86" s="801"/>
      <c r="I86" s="270"/>
      <c r="J86" s="290"/>
      <c r="K86" s="258" t="s">
        <v>2087</v>
      </c>
      <c r="L86" s="802" t="s">
        <v>2088</v>
      </c>
      <c r="M86" s="803"/>
      <c r="N86" s="259"/>
    </row>
    <row r="87" spans="1:14">
      <c r="B87" s="788" t="s">
        <v>2111</v>
      </c>
      <c r="C87" s="789"/>
      <c r="D87" s="789"/>
      <c r="E87" s="789"/>
      <c r="F87" s="789"/>
      <c r="G87" s="789"/>
      <c r="H87" s="789"/>
      <c r="I87" s="87"/>
      <c r="J87" s="88"/>
      <c r="K87" s="260">
        <v>0.2</v>
      </c>
      <c r="L87" s="790">
        <f>N82*K87</f>
        <v>42841.047944865473</v>
      </c>
      <c r="M87" s="791"/>
      <c r="N87" s="51"/>
    </row>
    <row r="88" spans="1:14">
      <c r="B88" s="89" t="s">
        <v>2090</v>
      </c>
      <c r="C88" s="90"/>
      <c r="D88" s="90"/>
      <c r="E88" s="90"/>
      <c r="F88" s="90"/>
      <c r="G88" s="90"/>
      <c r="H88" s="90"/>
      <c r="I88" s="87"/>
      <c r="J88" s="88"/>
      <c r="K88" s="260">
        <v>0.05</v>
      </c>
      <c r="L88" s="790">
        <f>N82*K88</f>
        <v>10710.261986216368</v>
      </c>
      <c r="M88" s="791"/>
      <c r="N88" s="51"/>
    </row>
    <row r="89" spans="1:14" ht="15.75" thickBot="1">
      <c r="B89" s="91" t="s">
        <v>2091</v>
      </c>
      <c r="C89" s="92"/>
      <c r="D89" s="92"/>
      <c r="E89" s="92"/>
      <c r="F89" s="92"/>
      <c r="G89" s="92"/>
      <c r="H89" s="92"/>
      <c r="I89" s="93"/>
      <c r="J89" s="94"/>
      <c r="K89" s="261">
        <v>0.05</v>
      </c>
      <c r="L89" s="792">
        <f>N82*K89</f>
        <v>10710.261986216368</v>
      </c>
      <c r="M89" s="793"/>
      <c r="N89" s="51"/>
    </row>
    <row r="90" spans="1:14" ht="15.75" thickBot="1">
      <c r="B90" s="755" t="s">
        <v>2072</v>
      </c>
      <c r="C90" s="756"/>
      <c r="D90" s="756"/>
      <c r="E90" s="756"/>
      <c r="F90" s="756"/>
      <c r="G90" s="756"/>
      <c r="H90" s="756"/>
      <c r="I90" s="756"/>
      <c r="J90" s="756"/>
      <c r="K90" s="756"/>
      <c r="L90" s="756"/>
      <c r="M90" s="757"/>
      <c r="N90" s="52">
        <f>L87+L88+L89</f>
        <v>64261.571917298214</v>
      </c>
    </row>
    <row r="91" spans="1:14" ht="15.75" thickBot="1">
      <c r="B91" s="33"/>
      <c r="C91" s="34"/>
      <c r="D91" s="34"/>
      <c r="E91" s="34"/>
      <c r="F91" s="34"/>
      <c r="G91" s="34"/>
      <c r="H91" s="34"/>
      <c r="I91" s="34"/>
      <c r="J91" s="34"/>
      <c r="K91" s="34"/>
      <c r="L91" s="34"/>
      <c r="M91" s="34"/>
      <c r="N91" s="35"/>
    </row>
    <row r="92" spans="1:14" ht="15.75" thickBot="1">
      <c r="A92" t="s">
        <v>2114</v>
      </c>
      <c r="B92" s="755" t="s">
        <v>2113</v>
      </c>
      <c r="C92" s="756"/>
      <c r="D92" s="756"/>
      <c r="E92" s="756"/>
      <c r="F92" s="756"/>
      <c r="G92" s="756"/>
      <c r="H92" s="756"/>
      <c r="I92" s="756"/>
      <c r="J92" s="756"/>
      <c r="K92" s="756"/>
      <c r="L92" s="756"/>
      <c r="M92" s="757"/>
      <c r="N92" s="166">
        <f>N82+N90</f>
        <v>278466.81164162554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4" t="s">
        <v>2097</v>
      </c>
      <c r="C102" s="205"/>
      <c r="D102" s="205"/>
      <c r="E102" s="205"/>
      <c r="F102" s="205"/>
      <c r="G102" s="205"/>
      <c r="H102" s="205"/>
      <c r="I102" s="205"/>
      <c r="J102" s="205"/>
      <c r="K102" s="205"/>
      <c r="L102" s="205"/>
      <c r="M102" s="205"/>
      <c r="N102" s="206"/>
    </row>
    <row r="103" spans="2:14">
      <c r="B103" s="207"/>
      <c r="C103" s="208"/>
      <c r="D103" s="208"/>
      <c r="E103" s="208"/>
      <c r="F103" s="208"/>
      <c r="G103" s="208"/>
      <c r="H103" s="208"/>
      <c r="I103" s="208"/>
      <c r="J103" s="208"/>
      <c r="K103" s="208"/>
      <c r="L103" s="208"/>
      <c r="M103" s="208"/>
      <c r="N103" s="209"/>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ht="15.75" thickBot="1">
      <c r="B106" s="210"/>
      <c r="C106" s="211"/>
      <c r="D106" s="211"/>
      <c r="E106" s="211"/>
      <c r="F106" s="211"/>
      <c r="G106" s="211"/>
      <c r="H106" s="211"/>
      <c r="I106" s="211"/>
      <c r="J106" s="211"/>
      <c r="K106" s="211"/>
      <c r="L106" s="211"/>
      <c r="M106" s="211"/>
      <c r="N106" s="212"/>
    </row>
    <row r="107" spans="2:14">
      <c r="B107" s="213"/>
      <c r="C107" s="214"/>
      <c r="D107" s="214"/>
      <c r="E107" s="214"/>
      <c r="F107" s="214"/>
      <c r="G107" s="214"/>
      <c r="H107" s="214"/>
      <c r="I107" s="214"/>
      <c r="J107" s="214"/>
      <c r="K107" s="214"/>
      <c r="L107" s="214"/>
      <c r="M107" s="214"/>
      <c r="N107" s="215"/>
    </row>
    <row r="108" spans="2:14">
      <c r="B108" s="199" t="s">
        <v>2098</v>
      </c>
      <c r="C108" s="31"/>
      <c r="D108" s="31"/>
      <c r="E108" s="31"/>
      <c r="F108" s="31"/>
      <c r="G108" s="31"/>
      <c r="H108" s="31"/>
      <c r="I108" s="31"/>
      <c r="J108" s="31"/>
      <c r="K108" s="31"/>
      <c r="L108" s="31"/>
      <c r="M108" s="31"/>
      <c r="N108" s="32"/>
    </row>
    <row r="109" spans="2:14" ht="15" customHeight="1">
      <c r="B109" s="758" t="s">
        <v>2099</v>
      </c>
      <c r="C109" s="759"/>
      <c r="D109" s="759"/>
      <c r="E109" s="759"/>
      <c r="F109" s="759"/>
      <c r="G109" s="759"/>
      <c r="H109" s="759"/>
      <c r="I109" s="759"/>
      <c r="J109" s="759"/>
      <c r="K109" s="759"/>
      <c r="L109" s="759"/>
      <c r="M109" s="759"/>
      <c r="N109" s="760"/>
    </row>
    <row r="110" spans="2:14" ht="15" customHeight="1">
      <c r="B110" s="758"/>
      <c r="C110" s="759"/>
      <c r="D110" s="759"/>
      <c r="E110" s="759"/>
      <c r="F110" s="759"/>
      <c r="G110" s="759"/>
      <c r="H110" s="759"/>
      <c r="I110" s="759"/>
      <c r="J110" s="759"/>
      <c r="K110" s="759"/>
      <c r="L110" s="759"/>
      <c r="M110" s="759"/>
      <c r="N110" s="760"/>
    </row>
    <row r="111" spans="2:14" ht="30" customHeight="1">
      <c r="B111" s="761" t="s">
        <v>2100</v>
      </c>
      <c r="C111" s="762"/>
      <c r="D111" s="762"/>
      <c r="E111" s="762"/>
      <c r="F111" s="762"/>
      <c r="G111" s="762"/>
      <c r="H111" s="762"/>
      <c r="I111" s="762"/>
      <c r="J111" s="762"/>
      <c r="K111" s="762"/>
      <c r="L111" s="762"/>
      <c r="M111" s="762"/>
      <c r="N111" s="763"/>
    </row>
    <row r="112" spans="2:14">
      <c r="B112" s="761"/>
      <c r="C112" s="762"/>
      <c r="D112" s="762"/>
      <c r="E112" s="762"/>
      <c r="F112" s="762"/>
      <c r="G112" s="762"/>
      <c r="H112" s="762"/>
      <c r="I112" s="762"/>
      <c r="J112" s="762"/>
      <c r="K112" s="762"/>
      <c r="L112" s="762"/>
      <c r="M112" s="762"/>
      <c r="N112" s="763"/>
    </row>
    <row r="113" spans="2:14">
      <c r="B113" s="287"/>
      <c r="C113" s="288"/>
      <c r="D113" s="288"/>
      <c r="E113" s="288"/>
      <c r="F113" s="288"/>
      <c r="G113" s="288"/>
      <c r="H113" s="288"/>
      <c r="I113" s="288"/>
      <c r="J113" s="288"/>
      <c r="K113" s="288"/>
      <c r="L113" s="288"/>
      <c r="M113" s="288"/>
      <c r="N113" s="289"/>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199"/>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821"/>
      <c r="K122" s="821"/>
      <c r="L122" s="821"/>
      <c r="M122" s="821"/>
      <c r="N122" s="822"/>
    </row>
    <row r="123" spans="2:14" ht="15.75" thickBot="1">
      <c r="B123" s="217" t="s">
        <v>2103</v>
      </c>
      <c r="C123" s="344"/>
      <c r="D123" s="344"/>
      <c r="E123" s="57"/>
      <c r="F123" s="57"/>
      <c r="G123" s="57"/>
      <c r="H123" s="57"/>
      <c r="I123" s="57"/>
      <c r="J123" s="823"/>
      <c r="K123" s="823"/>
      <c r="L123" s="823"/>
      <c r="M123" s="823"/>
      <c r="N123" s="82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5.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316</v>
      </c>
      <c r="C31" s="81" t="s">
        <v>2174</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10</v>
      </c>
      <c r="N37" s="228">
        <f t="shared" ref="N37:N43" si="0">K37/M37</f>
        <v>15478.565418391325</v>
      </c>
    </row>
    <row r="38" spans="1:14">
      <c r="A38" t="s">
        <v>827</v>
      </c>
      <c r="B38" s="804" t="str">
        <f>VLOOKUP(A38,EQUIPOS!A8:D154,3,FALSE)</f>
        <v>Compactador de Rodillo POTENCIA: 99HP, PESO: 8 ton</v>
      </c>
      <c r="C38" s="805"/>
      <c r="D38" s="805"/>
      <c r="E38" s="805"/>
      <c r="F38" s="805"/>
      <c r="G38" s="805"/>
      <c r="H38" s="806"/>
      <c r="I38" s="223"/>
      <c r="J38" s="224"/>
      <c r="K38" s="225">
        <f>VLOOKUP(A38,EQUIPOS!A8:D165,4,FALSE)</f>
        <v>144363.72071264597</v>
      </c>
      <c r="L38" s="226"/>
      <c r="M38" s="227">
        <v>10</v>
      </c>
      <c r="N38" s="228">
        <f t="shared" si="0"/>
        <v>14436.372071264597</v>
      </c>
    </row>
    <row r="39" spans="1:14">
      <c r="A39" t="s">
        <v>975</v>
      </c>
      <c r="B39" s="804" t="str">
        <f>VLOOKUP(A39,EQUIPOS!A9:D154,3,FALSE)</f>
        <v>Planta de asfalto en caliente</v>
      </c>
      <c r="C39" s="805"/>
      <c r="D39" s="805"/>
      <c r="E39" s="805"/>
      <c r="F39" s="805"/>
      <c r="G39" s="805"/>
      <c r="H39" s="806"/>
      <c r="I39" s="223"/>
      <c r="J39" s="224"/>
      <c r="K39" s="225">
        <f>VLOOKUP(A39,EQUIPOS!A9:D166,4,FALSE)</f>
        <v>563096.54522294772</v>
      </c>
      <c r="L39" s="226"/>
      <c r="M39" s="227">
        <v>10</v>
      </c>
      <c r="N39" s="228">
        <f t="shared" si="0"/>
        <v>56309.654522294775</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10</v>
      </c>
      <c r="N42" s="228">
        <f t="shared" si="0"/>
        <v>47835.113944244309</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10</v>
      </c>
      <c r="N43" s="228">
        <f t="shared" si="0"/>
        <v>7317.8967136019946</v>
      </c>
    </row>
    <row r="44" spans="1:14">
      <c r="B44" s="276"/>
      <c r="C44" s="277"/>
      <c r="D44" s="277"/>
      <c r="E44" s="277"/>
      <c r="F44" s="277"/>
      <c r="G44" s="277"/>
      <c r="H44" s="278"/>
      <c r="I44" s="223"/>
      <c r="J44" s="224"/>
      <c r="K44" s="225"/>
      <c r="L44" s="226"/>
      <c r="M44" s="227"/>
      <c r="N44" s="228"/>
    </row>
    <row r="45" spans="1:14">
      <c r="B45" s="804"/>
      <c r="C45" s="805"/>
      <c r="D45" s="805"/>
      <c r="E45" s="805"/>
      <c r="F45" s="805"/>
      <c r="G45" s="805"/>
      <c r="H45" s="806"/>
      <c r="I45" s="807"/>
      <c r="J45" s="808"/>
      <c r="K45" s="225"/>
      <c r="L45" s="809"/>
      <c r="M45" s="810"/>
      <c r="N45" s="228"/>
    </row>
    <row r="46" spans="1:14">
      <c r="B46" s="804"/>
      <c r="C46" s="805"/>
      <c r="D46" s="805"/>
      <c r="E46" s="811"/>
      <c r="F46" s="805"/>
      <c r="G46" s="805"/>
      <c r="H46" s="806"/>
      <c r="I46" s="36"/>
      <c r="J46" s="37"/>
      <c r="K46" s="230"/>
      <c r="L46" s="232"/>
      <c r="M46" s="233"/>
      <c r="N46" s="234"/>
    </row>
    <row r="47" spans="1:14">
      <c r="B47" s="812" t="s">
        <v>2105</v>
      </c>
      <c r="C47" s="813"/>
      <c r="D47" s="813"/>
      <c r="E47" s="38"/>
      <c r="F47" s="39"/>
      <c r="G47" s="39"/>
      <c r="H47" s="40"/>
      <c r="I47" s="36"/>
      <c r="J47" s="37"/>
      <c r="K47" s="235"/>
      <c r="L47" s="232"/>
      <c r="M47" s="352">
        <v>0.1</v>
      </c>
      <c r="N47" s="296">
        <f>N81*M47</f>
        <v>959.29946129502503</v>
      </c>
    </row>
    <row r="48" spans="1:14" ht="15.75" thickBot="1">
      <c r="B48" s="804"/>
      <c r="C48" s="805"/>
      <c r="D48" s="805"/>
      <c r="E48" s="805"/>
      <c r="F48" s="805"/>
      <c r="G48" s="805"/>
      <c r="H48" s="806"/>
      <c r="I48" s="814"/>
      <c r="J48" s="815"/>
      <c r="K48" s="41"/>
      <c r="L48" s="816"/>
      <c r="M48" s="817"/>
      <c r="N48" s="105"/>
    </row>
    <row r="49" spans="1:14" ht="15.75" thickBot="1">
      <c r="B49" s="755" t="s">
        <v>2072</v>
      </c>
      <c r="C49" s="756"/>
      <c r="D49" s="756"/>
      <c r="E49" s="756"/>
      <c r="F49" s="756"/>
      <c r="G49" s="756"/>
      <c r="H49" s="756"/>
      <c r="I49" s="756"/>
      <c r="J49" s="756"/>
      <c r="K49" s="756"/>
      <c r="L49" s="756"/>
      <c r="M49" s="757"/>
      <c r="N49" s="345">
        <f>SUM(N36:N48)</f>
        <v>172028.83452184527</v>
      </c>
    </row>
    <row r="50" spans="1:14">
      <c r="B50" s="236"/>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00" t="s">
        <v>2063</v>
      </c>
      <c r="C53" s="801"/>
      <c r="D53" s="801"/>
      <c r="E53" s="801"/>
      <c r="F53" s="801"/>
      <c r="G53" s="801"/>
      <c r="H53" s="801"/>
      <c r="I53" s="835"/>
      <c r="J53" s="271" t="s">
        <v>2065</v>
      </c>
      <c r="K53" s="85" t="s">
        <v>2066</v>
      </c>
      <c r="L53" s="836" t="s">
        <v>2074</v>
      </c>
      <c r="M53" s="835"/>
      <c r="N53" s="86" t="s">
        <v>2071</v>
      </c>
    </row>
    <row r="54" spans="1:14">
      <c r="A54" t="s">
        <v>1117</v>
      </c>
      <c r="B54" s="43" t="str">
        <f>VLOOKUP(A54,MATERIALES!A5:D373,3,FALSE)</f>
        <v>Agregado Petreo para Triturar (Crudo)</v>
      </c>
      <c r="C54" s="237"/>
      <c r="D54" s="237"/>
      <c r="E54" s="237"/>
      <c r="F54" s="237"/>
      <c r="G54" s="237"/>
      <c r="H54" s="237"/>
      <c r="I54" s="224"/>
      <c r="J54" s="201" t="str">
        <f>VLOOKUP(A54,MATERIALES!A8:D646,2,FALSE)</f>
        <v>m3</v>
      </c>
      <c r="K54" s="238">
        <v>1.4</v>
      </c>
      <c r="L54" s="223"/>
      <c r="M54" s="353">
        <f>VLOOKUP(A54,MATERIALES!A5:D396,4,FALSE)</f>
        <v>19861.467989081211</v>
      </c>
      <c r="N54" s="228">
        <f>K54*M54</f>
        <v>27806.055184713696</v>
      </c>
    </row>
    <row r="55" spans="1:14">
      <c r="A55" s="108" t="s">
        <v>1131</v>
      </c>
      <c r="B55" s="43" t="str">
        <f>VLOOKUP(A55,MATERIALES!A6:D373,3,FALSE)</f>
        <v>Agua</v>
      </c>
      <c r="C55" s="237"/>
      <c r="D55" s="237"/>
      <c r="E55" s="237"/>
      <c r="F55" s="237"/>
      <c r="G55" s="237"/>
      <c r="H55" s="237"/>
      <c r="I55" s="224"/>
      <c r="J55" s="201" t="str">
        <f>VLOOKUP(A55,MATERIALES!A9:D647,2,FALSE)</f>
        <v>lt</v>
      </c>
      <c r="K55" s="238">
        <v>25</v>
      </c>
      <c r="L55" s="223"/>
      <c r="M55" s="353">
        <f>VLOOKUP(A55,MATERIALES!A6:D397,4,FALSE)</f>
        <v>57.532296573537835</v>
      </c>
      <c r="N55" s="228">
        <f>K55*M55</f>
        <v>1438.3074143384458</v>
      </c>
    </row>
    <row r="56" spans="1:14">
      <c r="B56" s="43"/>
      <c r="C56" s="237"/>
      <c r="D56" s="237"/>
      <c r="E56" s="237"/>
      <c r="F56" s="237"/>
      <c r="G56" s="237"/>
      <c r="H56" s="237"/>
      <c r="I56" s="224"/>
      <c r="J56" s="201"/>
      <c r="K56" s="238"/>
      <c r="L56" s="223"/>
      <c r="M56" s="239"/>
      <c r="N56" s="240"/>
    </row>
    <row r="57" spans="1:14">
      <c r="B57" s="43"/>
      <c r="C57" s="237"/>
      <c r="D57" s="237"/>
      <c r="E57" s="237"/>
      <c r="F57" s="237"/>
      <c r="G57" s="237"/>
      <c r="H57" s="237"/>
      <c r="I57" s="224"/>
      <c r="J57" s="201"/>
      <c r="K57" s="238"/>
      <c r="L57" s="223"/>
      <c r="M57" s="239"/>
      <c r="N57" s="240"/>
    </row>
    <row r="58" spans="1:14" ht="15.75" thickBot="1">
      <c r="B58" s="837"/>
      <c r="C58" s="838"/>
      <c r="D58" s="838"/>
      <c r="E58" s="838"/>
      <c r="F58" s="838"/>
      <c r="G58" s="838"/>
      <c r="H58" s="838"/>
      <c r="I58" s="808"/>
      <c r="J58" s="42"/>
      <c r="K58" s="44"/>
      <c r="L58" s="839"/>
      <c r="M58" s="840"/>
      <c r="N58" s="45"/>
    </row>
    <row r="59" spans="1:14" ht="15.75" thickBot="1">
      <c r="B59" s="755" t="s">
        <v>2072</v>
      </c>
      <c r="C59" s="756"/>
      <c r="D59" s="756"/>
      <c r="E59" s="756"/>
      <c r="F59" s="756"/>
      <c r="G59" s="756"/>
      <c r="H59" s="756"/>
      <c r="I59" s="756"/>
      <c r="J59" s="756"/>
      <c r="K59" s="756"/>
      <c r="L59" s="756"/>
      <c r="M59" s="757"/>
      <c r="N59" s="345">
        <f>SUM(N54:N58)</f>
        <v>29244.362599052143</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9" t="s">
        <v>2076</v>
      </c>
      <c r="C63" s="270"/>
      <c r="D63" s="270"/>
      <c r="E63" s="270"/>
      <c r="F63" s="270"/>
      <c r="G63" s="270"/>
      <c r="H63" s="73" t="s">
        <v>2065</v>
      </c>
      <c r="I63" s="74" t="s">
        <v>2077</v>
      </c>
      <c r="J63" s="75" t="s">
        <v>2106</v>
      </c>
      <c r="K63" s="73" t="s">
        <v>2107</v>
      </c>
      <c r="L63" s="841" t="s">
        <v>2080</v>
      </c>
      <c r="M63" s="820"/>
      <c r="N63" s="76" t="s">
        <v>2071</v>
      </c>
    </row>
    <row r="64" spans="1:14">
      <c r="A64" t="s">
        <v>1852</v>
      </c>
      <c r="B64" s="46" t="str">
        <f>VLOOKUP(A64,TRANSPORTE!A5:D117,3,FALSE)</f>
        <v>Transporte de Material Crudo de Rio</v>
      </c>
      <c r="C64" s="273"/>
      <c r="D64" s="273"/>
      <c r="E64" s="273"/>
      <c r="F64" s="273"/>
      <c r="G64" s="273"/>
      <c r="H64" s="267" t="s">
        <v>2122</v>
      </c>
      <c r="I64" s="235">
        <v>1.4</v>
      </c>
      <c r="J64" s="242">
        <v>1</v>
      </c>
      <c r="K64" s="235">
        <f>I64*J64</f>
        <v>1.4</v>
      </c>
      <c r="L64" s="842">
        <f>VLOOKUP(A64,TRANSPORTE!A5:D117,4,FALSE)</f>
        <v>1260.0181096149788</v>
      </c>
      <c r="M64" s="843"/>
      <c r="N64" s="243">
        <f>K64*L64</f>
        <v>1764.0253534609703</v>
      </c>
    </row>
    <row r="65" spans="1:15">
      <c r="A65" t="s">
        <v>1952</v>
      </c>
      <c r="B65" s="46" t="str">
        <f>VLOOKUP(A65,TRANSPORTE!A6:D117,3,FALSE)</f>
        <v>Transporte de mezcla gruesa en Caliente MGC</v>
      </c>
      <c r="C65" s="47"/>
      <c r="D65" s="47"/>
      <c r="E65" s="47"/>
      <c r="F65" s="47"/>
      <c r="G65" s="47"/>
      <c r="H65" s="267" t="s">
        <v>2122</v>
      </c>
      <c r="I65" s="235">
        <v>1.25</v>
      </c>
      <c r="J65" s="242">
        <v>1</v>
      </c>
      <c r="K65" s="235">
        <f>I65*J65</f>
        <v>1.25</v>
      </c>
      <c r="L65" s="842">
        <f>VLOOKUP(A65,TRANSPORTE!A6:D117,4,FALSE)</f>
        <v>1260.0181096149788</v>
      </c>
      <c r="M65" s="843"/>
      <c r="N65" s="243">
        <f>K65*L65</f>
        <v>1575.0226370187236</v>
      </c>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c r="B68" s="46"/>
      <c r="C68" s="47"/>
      <c r="D68" s="47"/>
      <c r="E68" s="47"/>
      <c r="F68" s="47"/>
      <c r="G68" s="47"/>
      <c r="H68" s="244"/>
      <c r="I68" s="235"/>
      <c r="J68" s="235"/>
      <c r="K68" s="235"/>
      <c r="L68" s="245"/>
      <c r="M68" s="246"/>
      <c r="N68" s="247"/>
    </row>
    <row r="69" spans="1:15" ht="15.75" thickBot="1">
      <c r="B69" s="265"/>
      <c r="C69" s="266"/>
      <c r="D69" s="266"/>
      <c r="E69" s="266"/>
      <c r="F69" s="266"/>
      <c r="G69" s="266"/>
      <c r="H69" s="48"/>
      <c r="I69" s="124"/>
      <c r="J69" s="124"/>
      <c r="K69" s="124"/>
      <c r="L69" s="833"/>
      <c r="M69" s="834"/>
      <c r="N69" s="125"/>
    </row>
    <row r="70" spans="1:15" ht="15.75" thickBot="1">
      <c r="B70" s="844" t="s">
        <v>2072</v>
      </c>
      <c r="C70" s="798"/>
      <c r="D70" s="798"/>
      <c r="E70" s="798"/>
      <c r="F70" s="798"/>
      <c r="G70" s="798"/>
      <c r="H70" s="798"/>
      <c r="I70" s="798"/>
      <c r="J70" s="798"/>
      <c r="K70" s="798"/>
      <c r="L70" s="798"/>
      <c r="M70" s="799"/>
      <c r="N70" s="104">
        <f>N64+N65+N66+N67+N68</f>
        <v>3339.0479904796939</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94" t="s">
        <v>2108</v>
      </c>
      <c r="C74" s="795"/>
      <c r="D74" s="795"/>
      <c r="E74" s="795"/>
      <c r="F74" s="795"/>
      <c r="G74" s="795"/>
      <c r="H74" s="795"/>
      <c r="I74" s="73" t="s">
        <v>2082</v>
      </c>
      <c r="J74" s="75" t="s">
        <v>2109</v>
      </c>
      <c r="K74" s="74" t="s">
        <v>2084</v>
      </c>
      <c r="L74" s="796" t="s">
        <v>2070</v>
      </c>
      <c r="M74" s="797"/>
      <c r="N74" s="98" t="s">
        <v>2071</v>
      </c>
    </row>
    <row r="75" spans="1:15">
      <c r="A75" t="s">
        <v>718</v>
      </c>
      <c r="B75" s="49" t="str">
        <f>VLOOKUP(A75,'MANO DE OBRA'!A8:D68,3,FALSE)</f>
        <v>Obrero (8)</v>
      </c>
      <c r="C75" s="47"/>
      <c r="D75" s="47"/>
      <c r="E75" s="47"/>
      <c r="F75" s="47"/>
      <c r="G75" s="47"/>
      <c r="H75" s="47"/>
      <c r="I75" s="248">
        <f>K75/J75*100</f>
        <v>270661.59999999998</v>
      </c>
      <c r="J75" s="249">
        <v>185</v>
      </c>
      <c r="K75" s="250">
        <f>VLOOKUP(A75,'MANO DE OBRA'!A8:D99,4,FALSE)</f>
        <v>500723.95999999996</v>
      </c>
      <c r="L75" s="50"/>
      <c r="M75" s="251">
        <v>80</v>
      </c>
      <c r="N75" s="346">
        <f>K75/M75</f>
        <v>6259.0494999999992</v>
      </c>
      <c r="O75" s="106"/>
    </row>
    <row r="76" spans="1:15">
      <c r="A76" t="s">
        <v>728</v>
      </c>
      <c r="B76" s="49" t="str">
        <f>VLOOKUP(A76,'MANO DE OBRA'!A8:D69,3,FALSE)</f>
        <v>Oficial</v>
      </c>
      <c r="C76" s="47"/>
      <c r="D76" s="47"/>
      <c r="E76" s="47"/>
      <c r="F76" s="47"/>
      <c r="G76" s="47"/>
      <c r="H76" s="47"/>
      <c r="I76" s="248">
        <f>K76/J76*100</f>
        <v>57668.23979157189</v>
      </c>
      <c r="J76" s="249">
        <v>185</v>
      </c>
      <c r="K76" s="250">
        <f>VLOOKUP(A76,'MANO DE OBRA'!A8:D100,4,FALSE)</f>
        <v>106686.24361440798</v>
      </c>
      <c r="L76" s="50"/>
      <c r="M76" s="255">
        <v>80</v>
      </c>
      <c r="N76" s="346">
        <f>K76/M76</f>
        <v>1333.5780451800997</v>
      </c>
    </row>
    <row r="77" spans="1:15">
      <c r="A77" t="s">
        <v>756</v>
      </c>
      <c r="B77" s="49" t="str">
        <f>VLOOKUP(A77,'MANO DE OBRA'!A9:D70,3,FALSE)</f>
        <v>Rastrilleros (2)</v>
      </c>
      <c r="C77" s="47"/>
      <c r="D77" s="47"/>
      <c r="E77" s="47"/>
      <c r="F77" s="47"/>
      <c r="G77" s="47"/>
      <c r="H77" s="47"/>
      <c r="I77" s="248">
        <f>K77/J77*100</f>
        <v>86502.359687357821</v>
      </c>
      <c r="J77" s="249">
        <v>185</v>
      </c>
      <c r="K77" s="250">
        <f>VLOOKUP(A77,'MANO DE OBRA'!A9:D101,4,FALSE)</f>
        <v>160029.36542161196</v>
      </c>
      <c r="L77" s="50"/>
      <c r="M77" s="256">
        <v>80</v>
      </c>
      <c r="N77" s="346">
        <f>K77/M77</f>
        <v>2000.3670677701496</v>
      </c>
    </row>
    <row r="78" spans="1:15">
      <c r="B78" s="49"/>
      <c r="C78" s="47"/>
      <c r="D78" s="47"/>
      <c r="E78" s="47"/>
      <c r="F78" s="47"/>
      <c r="G78" s="47"/>
      <c r="H78" s="47"/>
      <c r="I78" s="235"/>
      <c r="J78" s="253"/>
      <c r="K78" s="254"/>
      <c r="L78" s="274"/>
      <c r="M78" s="256"/>
      <c r="N78" s="252"/>
    </row>
    <row r="79" spans="1:15">
      <c r="B79" s="49"/>
      <c r="C79" s="47"/>
      <c r="D79" s="47"/>
      <c r="E79" s="47"/>
      <c r="F79" s="47"/>
      <c r="G79" s="47"/>
      <c r="H79" s="47"/>
      <c r="I79" s="235"/>
      <c r="J79" s="253"/>
      <c r="K79" s="254"/>
      <c r="L79" s="274"/>
      <c r="M79" s="256"/>
      <c r="N79" s="252"/>
    </row>
    <row r="80" spans="1:15" ht="15.75" thickBot="1">
      <c r="B80" s="831"/>
      <c r="C80" s="832"/>
      <c r="D80" s="832"/>
      <c r="E80" s="832"/>
      <c r="F80" s="832"/>
      <c r="G80" s="832"/>
      <c r="H80" s="832"/>
      <c r="I80" s="124"/>
      <c r="J80" s="124"/>
      <c r="K80" s="124"/>
      <c r="L80" s="845"/>
      <c r="M80" s="845"/>
      <c r="N80" s="45"/>
    </row>
    <row r="81" spans="1:14" ht="15.75" thickBot="1">
      <c r="B81" s="844" t="s">
        <v>2072</v>
      </c>
      <c r="C81" s="798"/>
      <c r="D81" s="798"/>
      <c r="E81" s="798"/>
      <c r="F81" s="798"/>
      <c r="G81" s="798"/>
      <c r="H81" s="798"/>
      <c r="I81" s="798"/>
      <c r="J81" s="798"/>
      <c r="K81" s="798"/>
      <c r="L81" s="798"/>
      <c r="M81" s="799"/>
      <c r="N81" s="257">
        <f>SUM(N75:N80)</f>
        <v>9592.9946129502496</v>
      </c>
    </row>
    <row r="82" spans="1:14" ht="15.75" thickBot="1">
      <c r="B82" s="33"/>
      <c r="C82" s="34"/>
      <c r="D82" s="34"/>
      <c r="E82" s="34"/>
      <c r="F82" s="34"/>
      <c r="G82" s="34"/>
      <c r="H82" s="34"/>
      <c r="I82" s="34"/>
      <c r="J82" s="34"/>
      <c r="K82" s="34"/>
      <c r="L82" s="34"/>
      <c r="M82" s="34"/>
      <c r="N82" s="35"/>
    </row>
    <row r="83" spans="1:14" ht="15.75" thickBot="1">
      <c r="B83" s="755" t="s">
        <v>2085</v>
      </c>
      <c r="C83" s="756"/>
      <c r="D83" s="756"/>
      <c r="E83" s="756"/>
      <c r="F83" s="756"/>
      <c r="G83" s="756"/>
      <c r="H83" s="756"/>
      <c r="I83" s="756"/>
      <c r="J83" s="756"/>
      <c r="K83" s="756"/>
      <c r="L83" s="756"/>
      <c r="M83" s="757"/>
      <c r="N83" s="99">
        <f>N49+N59+N70+N81</f>
        <v>214205.23972432734</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00" t="s">
        <v>2110</v>
      </c>
      <c r="C87" s="801"/>
      <c r="D87" s="801"/>
      <c r="E87" s="801"/>
      <c r="F87" s="801"/>
      <c r="G87" s="801"/>
      <c r="H87" s="801"/>
      <c r="I87" s="270"/>
      <c r="J87" s="290"/>
      <c r="K87" s="258" t="s">
        <v>2087</v>
      </c>
      <c r="L87" s="802" t="s">
        <v>2088</v>
      </c>
      <c r="M87" s="803"/>
      <c r="N87" s="259"/>
    </row>
    <row r="88" spans="1:14">
      <c r="B88" s="788" t="s">
        <v>2111</v>
      </c>
      <c r="C88" s="789"/>
      <c r="D88" s="789"/>
      <c r="E88" s="789"/>
      <c r="F88" s="789"/>
      <c r="G88" s="789"/>
      <c r="H88" s="789"/>
      <c r="I88" s="87"/>
      <c r="J88" s="88"/>
      <c r="K88" s="260">
        <v>0.2</v>
      </c>
      <c r="L88" s="790">
        <f>N83*K88</f>
        <v>42841.047944865473</v>
      </c>
      <c r="M88" s="791"/>
      <c r="N88" s="51"/>
    </row>
    <row r="89" spans="1:14">
      <c r="B89" s="89" t="s">
        <v>2090</v>
      </c>
      <c r="C89" s="90"/>
      <c r="D89" s="90"/>
      <c r="E89" s="90"/>
      <c r="F89" s="90"/>
      <c r="G89" s="90"/>
      <c r="H89" s="90"/>
      <c r="I89" s="87"/>
      <c r="J89" s="88"/>
      <c r="K89" s="260">
        <v>0.05</v>
      </c>
      <c r="L89" s="790">
        <f>N83*K89</f>
        <v>10710.261986216368</v>
      </c>
      <c r="M89" s="791"/>
      <c r="N89" s="51"/>
    </row>
    <row r="90" spans="1:14" ht="15.75" thickBot="1">
      <c r="B90" s="91" t="s">
        <v>2091</v>
      </c>
      <c r="C90" s="92"/>
      <c r="D90" s="92"/>
      <c r="E90" s="92"/>
      <c r="F90" s="92"/>
      <c r="G90" s="92"/>
      <c r="H90" s="92"/>
      <c r="I90" s="93"/>
      <c r="J90" s="94"/>
      <c r="K90" s="261">
        <v>0.05</v>
      </c>
      <c r="L90" s="792">
        <f>N83*K90</f>
        <v>10710.261986216368</v>
      </c>
      <c r="M90" s="793"/>
      <c r="N90" s="51"/>
    </row>
    <row r="91" spans="1:14" ht="15.75" thickBot="1">
      <c r="B91" s="755" t="s">
        <v>2072</v>
      </c>
      <c r="C91" s="756"/>
      <c r="D91" s="756"/>
      <c r="E91" s="756"/>
      <c r="F91" s="756"/>
      <c r="G91" s="756"/>
      <c r="H91" s="756"/>
      <c r="I91" s="756"/>
      <c r="J91" s="756"/>
      <c r="K91" s="756"/>
      <c r="L91" s="756"/>
      <c r="M91" s="757"/>
      <c r="N91" s="52">
        <f>L88+L89+L90</f>
        <v>64261.571917298214</v>
      </c>
    </row>
    <row r="92" spans="1:14" ht="15.75" thickBot="1">
      <c r="B92" s="33"/>
      <c r="C92" s="34"/>
      <c r="D92" s="34"/>
      <c r="E92" s="34"/>
      <c r="F92" s="34"/>
      <c r="G92" s="34"/>
      <c r="H92" s="34"/>
      <c r="I92" s="34"/>
      <c r="J92" s="34"/>
      <c r="K92" s="34"/>
      <c r="L92" s="34"/>
      <c r="M92" s="34"/>
      <c r="N92" s="35"/>
    </row>
    <row r="93" spans="1:14" ht="15.75" thickBot="1">
      <c r="A93" t="s">
        <v>2114</v>
      </c>
      <c r="B93" s="755" t="s">
        <v>2113</v>
      </c>
      <c r="C93" s="756"/>
      <c r="D93" s="756"/>
      <c r="E93" s="756"/>
      <c r="F93" s="756"/>
      <c r="G93" s="756"/>
      <c r="H93" s="756"/>
      <c r="I93" s="756"/>
      <c r="J93" s="756"/>
      <c r="K93" s="756"/>
      <c r="L93" s="756"/>
      <c r="M93" s="757"/>
      <c r="N93" s="166">
        <f>N83+N91</f>
        <v>278466.81164162554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4" t="s">
        <v>2097</v>
      </c>
      <c r="C103" s="205"/>
      <c r="D103" s="205"/>
      <c r="E103" s="205"/>
      <c r="F103" s="205"/>
      <c r="G103" s="205"/>
      <c r="H103" s="205"/>
      <c r="I103" s="205"/>
      <c r="J103" s="205"/>
      <c r="K103" s="205"/>
      <c r="L103" s="205"/>
      <c r="M103" s="205"/>
      <c r="N103" s="206"/>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c r="B106" s="207"/>
      <c r="C106" s="208"/>
      <c r="D106" s="208"/>
      <c r="E106" s="208"/>
      <c r="F106" s="208"/>
      <c r="G106" s="208"/>
      <c r="H106" s="208"/>
      <c r="I106" s="208"/>
      <c r="J106" s="208"/>
      <c r="K106" s="208"/>
      <c r="L106" s="208"/>
      <c r="M106" s="208"/>
      <c r="N106" s="209"/>
    </row>
    <row r="107" spans="2:14" ht="15.75" thickBot="1">
      <c r="B107" s="210"/>
      <c r="C107" s="211"/>
      <c r="D107" s="211"/>
      <c r="E107" s="211"/>
      <c r="F107" s="211"/>
      <c r="G107" s="211"/>
      <c r="H107" s="211"/>
      <c r="I107" s="211"/>
      <c r="J107" s="211"/>
      <c r="K107" s="211"/>
      <c r="L107" s="211"/>
      <c r="M107" s="211"/>
      <c r="N107" s="212"/>
    </row>
    <row r="108" spans="2:14">
      <c r="B108" s="213"/>
      <c r="C108" s="214"/>
      <c r="D108" s="214"/>
      <c r="E108" s="214"/>
      <c r="F108" s="214"/>
      <c r="G108" s="214"/>
      <c r="H108" s="214"/>
      <c r="I108" s="214"/>
      <c r="J108" s="214"/>
      <c r="K108" s="214"/>
      <c r="L108" s="214"/>
      <c r="M108" s="214"/>
      <c r="N108" s="215"/>
    </row>
    <row r="109" spans="2:14">
      <c r="B109" s="199" t="s">
        <v>2098</v>
      </c>
      <c r="C109" s="31"/>
      <c r="D109" s="31"/>
      <c r="E109" s="31"/>
      <c r="F109" s="31"/>
      <c r="G109" s="31"/>
      <c r="H109" s="31"/>
      <c r="I109" s="31"/>
      <c r="J109" s="31"/>
      <c r="K109" s="31"/>
      <c r="L109" s="31"/>
      <c r="M109" s="31"/>
      <c r="N109" s="32"/>
    </row>
    <row r="110" spans="2:14" ht="15" customHeight="1">
      <c r="B110" s="758" t="s">
        <v>2099</v>
      </c>
      <c r="C110" s="759"/>
      <c r="D110" s="759"/>
      <c r="E110" s="759"/>
      <c r="F110" s="759"/>
      <c r="G110" s="759"/>
      <c r="H110" s="759"/>
      <c r="I110" s="759"/>
      <c r="J110" s="759"/>
      <c r="K110" s="759"/>
      <c r="L110" s="759"/>
      <c r="M110" s="759"/>
      <c r="N110" s="760"/>
    </row>
    <row r="111" spans="2:14" ht="15" customHeight="1">
      <c r="B111" s="758"/>
      <c r="C111" s="759"/>
      <c r="D111" s="759"/>
      <c r="E111" s="759"/>
      <c r="F111" s="759"/>
      <c r="G111" s="759"/>
      <c r="H111" s="759"/>
      <c r="I111" s="759"/>
      <c r="J111" s="759"/>
      <c r="K111" s="759"/>
      <c r="L111" s="759"/>
      <c r="M111" s="759"/>
      <c r="N111" s="760"/>
    </row>
    <row r="112" spans="2:14" ht="30" customHeight="1">
      <c r="B112" s="761" t="s">
        <v>2100</v>
      </c>
      <c r="C112" s="762"/>
      <c r="D112" s="762"/>
      <c r="E112" s="762"/>
      <c r="F112" s="762"/>
      <c r="G112" s="762"/>
      <c r="H112" s="762"/>
      <c r="I112" s="762"/>
      <c r="J112" s="762"/>
      <c r="K112" s="762"/>
      <c r="L112" s="762"/>
      <c r="M112" s="762"/>
      <c r="N112" s="763"/>
    </row>
    <row r="113" spans="2:14">
      <c r="B113" s="761"/>
      <c r="C113" s="762"/>
      <c r="D113" s="762"/>
      <c r="E113" s="762"/>
      <c r="F113" s="762"/>
      <c r="G113" s="762"/>
      <c r="H113" s="762"/>
      <c r="I113" s="762"/>
      <c r="J113" s="762"/>
      <c r="K113" s="762"/>
      <c r="L113" s="762"/>
      <c r="M113" s="762"/>
      <c r="N113" s="763"/>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287"/>
      <c r="C116" s="288"/>
      <c r="D116" s="288"/>
      <c r="E116" s="288"/>
      <c r="F116" s="288"/>
      <c r="G116" s="288"/>
      <c r="H116" s="288"/>
      <c r="I116" s="288"/>
      <c r="J116" s="288"/>
      <c r="K116" s="288"/>
      <c r="L116" s="288"/>
      <c r="M116" s="288"/>
      <c r="N116" s="289"/>
    </row>
    <row r="117" spans="2:14">
      <c r="B117" s="199"/>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821"/>
      <c r="K123" s="821"/>
      <c r="L123" s="821"/>
      <c r="M123" s="821"/>
      <c r="N123" s="822"/>
    </row>
    <row r="124" spans="2:14" ht="15.75" thickBot="1">
      <c r="B124" s="217" t="s">
        <v>2103</v>
      </c>
      <c r="C124" s="344"/>
      <c r="D124" s="344"/>
      <c r="E124" s="57"/>
      <c r="F124" s="57"/>
      <c r="G124" s="57"/>
      <c r="H124" s="57"/>
      <c r="I124" s="57"/>
      <c r="J124" s="823"/>
      <c r="K124" s="823"/>
      <c r="L124" s="823"/>
      <c r="M124" s="823"/>
      <c r="N124" s="82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318</v>
      </c>
      <c r="C31" s="81" t="s">
        <v>2175</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10</v>
      </c>
      <c r="N37" s="228">
        <f t="shared" ref="N37:N43" si="0">K37/M37</f>
        <v>15478.565418391325</v>
      </c>
    </row>
    <row r="38" spans="1:14">
      <c r="A38" t="s">
        <v>827</v>
      </c>
      <c r="B38" s="804" t="str">
        <f>VLOOKUP(A38,EQUIPOS!A8:D154,3,FALSE)</f>
        <v>Compactador de Rodillo POTENCIA: 99HP, PESO: 8 ton</v>
      </c>
      <c r="C38" s="805"/>
      <c r="D38" s="805"/>
      <c r="E38" s="805"/>
      <c r="F38" s="805"/>
      <c r="G38" s="805"/>
      <c r="H38" s="806"/>
      <c r="I38" s="223"/>
      <c r="J38" s="224"/>
      <c r="K38" s="225">
        <f>VLOOKUP(A38,EQUIPOS!A8:D165,4,FALSE)</f>
        <v>144363.72071264597</v>
      </c>
      <c r="L38" s="226"/>
      <c r="M38" s="227">
        <v>10</v>
      </c>
      <c r="N38" s="228">
        <f t="shared" si="0"/>
        <v>14436.372071264597</v>
      </c>
    </row>
    <row r="39" spans="1:14">
      <c r="A39" t="s">
        <v>975</v>
      </c>
      <c r="B39" s="804" t="str">
        <f>VLOOKUP(A39,EQUIPOS!A9:D154,3,FALSE)</f>
        <v>Planta de asfalto en caliente</v>
      </c>
      <c r="C39" s="805"/>
      <c r="D39" s="805"/>
      <c r="E39" s="805"/>
      <c r="F39" s="805"/>
      <c r="G39" s="805"/>
      <c r="H39" s="806"/>
      <c r="I39" s="223"/>
      <c r="J39" s="224"/>
      <c r="K39" s="225">
        <f>VLOOKUP(A39,EQUIPOS!A9:D166,4,FALSE)</f>
        <v>563096.54522294772</v>
      </c>
      <c r="L39" s="226"/>
      <c r="M39" s="227">
        <v>10</v>
      </c>
      <c r="N39" s="228">
        <f t="shared" si="0"/>
        <v>56309.654522294775</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10</v>
      </c>
      <c r="N42" s="228">
        <f t="shared" si="0"/>
        <v>47835.113944244309</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10</v>
      </c>
      <c r="N43" s="228">
        <f t="shared" si="0"/>
        <v>7317.8967136019946</v>
      </c>
    </row>
    <row r="44" spans="1:14">
      <c r="B44" s="276"/>
      <c r="C44" s="277"/>
      <c r="D44" s="277"/>
      <c r="E44" s="277"/>
      <c r="F44" s="277"/>
      <c r="G44" s="277"/>
      <c r="H44" s="278"/>
      <c r="I44" s="223"/>
      <c r="J44" s="224"/>
      <c r="K44" s="225"/>
      <c r="L44" s="226"/>
      <c r="M44" s="227"/>
      <c r="N44" s="228"/>
    </row>
    <row r="45" spans="1:14">
      <c r="B45" s="804"/>
      <c r="C45" s="805"/>
      <c r="D45" s="805"/>
      <c r="E45" s="805"/>
      <c r="F45" s="805"/>
      <c r="G45" s="805"/>
      <c r="H45" s="806"/>
      <c r="I45" s="807"/>
      <c r="J45" s="808"/>
      <c r="K45" s="225"/>
      <c r="L45" s="809"/>
      <c r="M45" s="810"/>
      <c r="N45" s="228"/>
    </row>
    <row r="46" spans="1:14">
      <c r="B46" s="804"/>
      <c r="C46" s="805"/>
      <c r="D46" s="805"/>
      <c r="E46" s="811"/>
      <c r="F46" s="805"/>
      <c r="G46" s="805"/>
      <c r="H46" s="806"/>
      <c r="I46" s="36"/>
      <c r="J46" s="37"/>
      <c r="K46" s="230"/>
      <c r="L46" s="232"/>
      <c r="M46" s="233"/>
      <c r="N46" s="234"/>
    </row>
    <row r="47" spans="1:14">
      <c r="B47" s="812" t="s">
        <v>2105</v>
      </c>
      <c r="C47" s="813"/>
      <c r="D47" s="813"/>
      <c r="E47" s="38"/>
      <c r="F47" s="39"/>
      <c r="G47" s="39"/>
      <c r="H47" s="40"/>
      <c r="I47" s="36"/>
      <c r="J47" s="37"/>
      <c r="K47" s="235"/>
      <c r="L47" s="232"/>
      <c r="M47" s="352">
        <v>0.1</v>
      </c>
      <c r="N47" s="296">
        <f>N81*M47</f>
        <v>959.29946129502503</v>
      </c>
    </row>
    <row r="48" spans="1:14" ht="15.75" thickBot="1">
      <c r="B48" s="804"/>
      <c r="C48" s="805"/>
      <c r="D48" s="805"/>
      <c r="E48" s="805"/>
      <c r="F48" s="805"/>
      <c r="G48" s="805"/>
      <c r="H48" s="806"/>
      <c r="I48" s="814"/>
      <c r="J48" s="815"/>
      <c r="K48" s="41"/>
      <c r="L48" s="816"/>
      <c r="M48" s="817"/>
      <c r="N48" s="105"/>
    </row>
    <row r="49" spans="1:14" ht="15.75" thickBot="1">
      <c r="B49" s="755" t="s">
        <v>2072</v>
      </c>
      <c r="C49" s="756"/>
      <c r="D49" s="756"/>
      <c r="E49" s="756"/>
      <c r="F49" s="756"/>
      <c r="G49" s="756"/>
      <c r="H49" s="756"/>
      <c r="I49" s="756"/>
      <c r="J49" s="756"/>
      <c r="K49" s="756"/>
      <c r="L49" s="756"/>
      <c r="M49" s="757"/>
      <c r="N49" s="345">
        <f>SUM(N36:N48)</f>
        <v>172028.83452184527</v>
      </c>
    </row>
    <row r="50" spans="1:14">
      <c r="B50" s="236"/>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00" t="s">
        <v>2063</v>
      </c>
      <c r="C53" s="801"/>
      <c r="D53" s="801"/>
      <c r="E53" s="801"/>
      <c r="F53" s="801"/>
      <c r="G53" s="801"/>
      <c r="H53" s="801"/>
      <c r="I53" s="835"/>
      <c r="J53" s="271" t="s">
        <v>2065</v>
      </c>
      <c r="K53" s="85" t="s">
        <v>2066</v>
      </c>
      <c r="L53" s="836" t="s">
        <v>2074</v>
      </c>
      <c r="M53" s="835"/>
      <c r="N53" s="86" t="s">
        <v>2071</v>
      </c>
    </row>
    <row r="54" spans="1:14">
      <c r="A54" t="s">
        <v>1117</v>
      </c>
      <c r="B54" s="43" t="str">
        <f>VLOOKUP(A54,MATERIALES!A5:D373,3,FALSE)</f>
        <v>Agregado Petreo para Triturar (Crudo)</v>
      </c>
      <c r="C54" s="237"/>
      <c r="D54" s="237"/>
      <c r="E54" s="237"/>
      <c r="F54" s="237"/>
      <c r="G54" s="237"/>
      <c r="H54" s="237"/>
      <c r="I54" s="224"/>
      <c r="J54" s="201" t="str">
        <f>VLOOKUP(A54,MATERIALES!A8:D646,2,FALSE)</f>
        <v>m3</v>
      </c>
      <c r="K54" s="238">
        <v>1.4</v>
      </c>
      <c r="L54" s="223"/>
      <c r="M54" s="353">
        <f>VLOOKUP(A54,MATERIALES!A5:D396,4,FALSE)</f>
        <v>19861.467989081211</v>
      </c>
      <c r="N54" s="228">
        <f>K54*M54</f>
        <v>27806.055184713696</v>
      </c>
    </row>
    <row r="55" spans="1:14">
      <c r="A55" s="108" t="s">
        <v>1131</v>
      </c>
      <c r="B55" s="43" t="str">
        <f>VLOOKUP(A55,MATERIALES!A6:D373,3,FALSE)</f>
        <v>Agua</v>
      </c>
      <c r="C55" s="237"/>
      <c r="D55" s="237"/>
      <c r="E55" s="237"/>
      <c r="F55" s="237"/>
      <c r="G55" s="237"/>
      <c r="H55" s="237"/>
      <c r="I55" s="224"/>
      <c r="J55" s="201" t="str">
        <f>VLOOKUP(A55,MATERIALES!A9:D647,2,FALSE)</f>
        <v>lt</v>
      </c>
      <c r="K55" s="238">
        <v>25</v>
      </c>
      <c r="L55" s="223"/>
      <c r="M55" s="353">
        <f>VLOOKUP(A55,MATERIALES!A6:D397,4,FALSE)</f>
        <v>57.532296573537835</v>
      </c>
      <c r="N55" s="228">
        <f>K55*M55</f>
        <v>1438.3074143384458</v>
      </c>
    </row>
    <row r="56" spans="1:14">
      <c r="B56" s="43"/>
      <c r="C56" s="237"/>
      <c r="D56" s="237"/>
      <c r="E56" s="237"/>
      <c r="F56" s="237"/>
      <c r="G56" s="237"/>
      <c r="H56" s="237"/>
      <c r="I56" s="224"/>
      <c r="J56" s="201"/>
      <c r="K56" s="238"/>
      <c r="L56" s="223"/>
      <c r="M56" s="239"/>
      <c r="N56" s="240"/>
    </row>
    <row r="57" spans="1:14">
      <c r="B57" s="43"/>
      <c r="C57" s="237"/>
      <c r="D57" s="237"/>
      <c r="E57" s="237"/>
      <c r="F57" s="237"/>
      <c r="G57" s="237"/>
      <c r="H57" s="237"/>
      <c r="I57" s="224"/>
      <c r="J57" s="201"/>
      <c r="K57" s="238"/>
      <c r="L57" s="223"/>
      <c r="M57" s="239"/>
      <c r="N57" s="240"/>
    </row>
    <row r="58" spans="1:14" ht="15.75" thickBot="1">
      <c r="B58" s="837"/>
      <c r="C58" s="838"/>
      <c r="D58" s="838"/>
      <c r="E58" s="838"/>
      <c r="F58" s="838"/>
      <c r="G58" s="838"/>
      <c r="H58" s="838"/>
      <c r="I58" s="808"/>
      <c r="J58" s="42"/>
      <c r="K58" s="44"/>
      <c r="L58" s="839"/>
      <c r="M58" s="840"/>
      <c r="N58" s="45"/>
    </row>
    <row r="59" spans="1:14" ht="15.75" thickBot="1">
      <c r="B59" s="755" t="s">
        <v>2072</v>
      </c>
      <c r="C59" s="756"/>
      <c r="D59" s="756"/>
      <c r="E59" s="756"/>
      <c r="F59" s="756"/>
      <c r="G59" s="756"/>
      <c r="H59" s="756"/>
      <c r="I59" s="756"/>
      <c r="J59" s="756"/>
      <c r="K59" s="756"/>
      <c r="L59" s="756"/>
      <c r="M59" s="757"/>
      <c r="N59" s="345">
        <f>SUM(N54:N58)</f>
        <v>29244.362599052143</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9" t="s">
        <v>2076</v>
      </c>
      <c r="C63" s="270"/>
      <c r="D63" s="270"/>
      <c r="E63" s="270"/>
      <c r="F63" s="270"/>
      <c r="G63" s="270"/>
      <c r="H63" s="73" t="s">
        <v>2065</v>
      </c>
      <c r="I63" s="74" t="s">
        <v>2077</v>
      </c>
      <c r="J63" s="75" t="s">
        <v>2106</v>
      </c>
      <c r="K63" s="73" t="s">
        <v>2107</v>
      </c>
      <c r="L63" s="841" t="s">
        <v>2080</v>
      </c>
      <c r="M63" s="820"/>
      <c r="N63" s="76" t="s">
        <v>2071</v>
      </c>
    </row>
    <row r="64" spans="1:14">
      <c r="A64" t="s">
        <v>1852</v>
      </c>
      <c r="B64" s="46" t="str">
        <f>VLOOKUP(A64,TRANSPORTE!A5:D117,3,FALSE)</f>
        <v>Transporte de Material Crudo de Rio</v>
      </c>
      <c r="C64" s="273"/>
      <c r="D64" s="273"/>
      <c r="E64" s="273"/>
      <c r="F64" s="273"/>
      <c r="G64" s="273"/>
      <c r="H64" s="267" t="s">
        <v>2122</v>
      </c>
      <c r="I64" s="235">
        <v>1.4</v>
      </c>
      <c r="J64" s="242">
        <v>1</v>
      </c>
      <c r="K64" s="235">
        <f>I64*J64</f>
        <v>1.4</v>
      </c>
      <c r="L64" s="842">
        <f>VLOOKUP(A64,TRANSPORTE!A5:D117,4,FALSE)</f>
        <v>1260.0181096149788</v>
      </c>
      <c r="M64" s="843"/>
      <c r="N64" s="243">
        <f>K64*L64</f>
        <v>1764.0253534609703</v>
      </c>
    </row>
    <row r="65" spans="1:15">
      <c r="A65" t="s">
        <v>1952</v>
      </c>
      <c r="B65" s="46" t="str">
        <f>VLOOKUP(A65,TRANSPORTE!A6:D117,3,FALSE)</f>
        <v>Transporte de mezcla gruesa en Caliente MGC</v>
      </c>
      <c r="C65" s="47"/>
      <c r="D65" s="47"/>
      <c r="E65" s="47"/>
      <c r="F65" s="47"/>
      <c r="G65" s="47"/>
      <c r="H65" s="267" t="s">
        <v>2122</v>
      </c>
      <c r="I65" s="235">
        <v>1.25</v>
      </c>
      <c r="J65" s="242">
        <v>1</v>
      </c>
      <c r="K65" s="235">
        <f>I65*J65</f>
        <v>1.25</v>
      </c>
      <c r="L65" s="842">
        <f>VLOOKUP(A65,TRANSPORTE!A6:D117,4,FALSE)</f>
        <v>1260.0181096149788</v>
      </c>
      <c r="M65" s="843"/>
      <c r="N65" s="243">
        <f>K65*L65</f>
        <v>1575.0226370187236</v>
      </c>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c r="B68" s="46"/>
      <c r="C68" s="47"/>
      <c r="D68" s="47"/>
      <c r="E68" s="47"/>
      <c r="F68" s="47"/>
      <c r="G68" s="47"/>
      <c r="H68" s="244"/>
      <c r="I68" s="235"/>
      <c r="J68" s="235"/>
      <c r="K68" s="235"/>
      <c r="L68" s="245"/>
      <c r="M68" s="246"/>
      <c r="N68" s="247"/>
    </row>
    <row r="69" spans="1:15" ht="15.75" thickBot="1">
      <c r="B69" s="265"/>
      <c r="C69" s="266"/>
      <c r="D69" s="266"/>
      <c r="E69" s="266"/>
      <c r="F69" s="266"/>
      <c r="G69" s="266"/>
      <c r="H69" s="48"/>
      <c r="I69" s="124"/>
      <c r="J69" s="124"/>
      <c r="K69" s="124"/>
      <c r="L69" s="833"/>
      <c r="M69" s="834"/>
      <c r="N69" s="125"/>
    </row>
    <row r="70" spans="1:15" ht="15.75" thickBot="1">
      <c r="B70" s="844" t="s">
        <v>2072</v>
      </c>
      <c r="C70" s="798"/>
      <c r="D70" s="798"/>
      <c r="E70" s="798"/>
      <c r="F70" s="798"/>
      <c r="G70" s="798"/>
      <c r="H70" s="798"/>
      <c r="I70" s="798"/>
      <c r="J70" s="798"/>
      <c r="K70" s="798"/>
      <c r="L70" s="798"/>
      <c r="M70" s="799"/>
      <c r="N70" s="104">
        <f>N64+N65+N66+N67+N68</f>
        <v>3339.0479904796939</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94" t="s">
        <v>2108</v>
      </c>
      <c r="C74" s="795"/>
      <c r="D74" s="795"/>
      <c r="E74" s="795"/>
      <c r="F74" s="795"/>
      <c r="G74" s="795"/>
      <c r="H74" s="795"/>
      <c r="I74" s="73" t="s">
        <v>2082</v>
      </c>
      <c r="J74" s="75" t="s">
        <v>2109</v>
      </c>
      <c r="K74" s="74" t="s">
        <v>2084</v>
      </c>
      <c r="L74" s="796" t="s">
        <v>2070</v>
      </c>
      <c r="M74" s="797"/>
      <c r="N74" s="98" t="s">
        <v>2071</v>
      </c>
    </row>
    <row r="75" spans="1:15">
      <c r="A75" t="s">
        <v>718</v>
      </c>
      <c r="B75" s="49" t="str">
        <f>VLOOKUP(A75,'MANO DE OBRA'!A8:D68,3,FALSE)</f>
        <v>Obrero (8)</v>
      </c>
      <c r="C75" s="47"/>
      <c r="D75" s="47"/>
      <c r="E75" s="47"/>
      <c r="F75" s="47"/>
      <c r="G75" s="47"/>
      <c r="H75" s="47"/>
      <c r="I75" s="248">
        <f>K75/J75*100</f>
        <v>270661.59999999998</v>
      </c>
      <c r="J75" s="249">
        <v>185</v>
      </c>
      <c r="K75" s="250">
        <f>VLOOKUP(A75,'MANO DE OBRA'!A8:D99,4,FALSE)</f>
        <v>500723.95999999996</v>
      </c>
      <c r="L75" s="50"/>
      <c r="M75" s="251">
        <v>80</v>
      </c>
      <c r="N75" s="346">
        <f>K75/M75</f>
        <v>6259.0494999999992</v>
      </c>
      <c r="O75" s="106"/>
    </row>
    <row r="76" spans="1:15">
      <c r="A76" t="s">
        <v>728</v>
      </c>
      <c r="B76" s="49" t="str">
        <f>VLOOKUP(A76,'MANO DE OBRA'!A8:D69,3,FALSE)</f>
        <v>Oficial</v>
      </c>
      <c r="C76" s="47"/>
      <c r="D76" s="47"/>
      <c r="E76" s="47"/>
      <c r="F76" s="47"/>
      <c r="G76" s="47"/>
      <c r="H76" s="47"/>
      <c r="I76" s="248">
        <f>K76/J76*100</f>
        <v>57668.23979157189</v>
      </c>
      <c r="J76" s="249">
        <v>185</v>
      </c>
      <c r="K76" s="250">
        <f>VLOOKUP(A76,'MANO DE OBRA'!A8:D100,4,FALSE)</f>
        <v>106686.24361440798</v>
      </c>
      <c r="L76" s="50"/>
      <c r="M76" s="255">
        <v>80</v>
      </c>
      <c r="N76" s="346">
        <f>K76/M76</f>
        <v>1333.5780451800997</v>
      </c>
    </row>
    <row r="77" spans="1:15">
      <c r="A77" t="s">
        <v>756</v>
      </c>
      <c r="B77" s="49" t="str">
        <f>VLOOKUP(A77,'MANO DE OBRA'!A9:D70,3,FALSE)</f>
        <v>Rastrilleros (2)</v>
      </c>
      <c r="C77" s="47"/>
      <c r="D77" s="47"/>
      <c r="E77" s="47"/>
      <c r="F77" s="47"/>
      <c r="G77" s="47"/>
      <c r="H77" s="47"/>
      <c r="I77" s="248">
        <f>K77/J77*100</f>
        <v>86502.359687357821</v>
      </c>
      <c r="J77" s="249">
        <v>185</v>
      </c>
      <c r="K77" s="250">
        <f>VLOOKUP(A77,'MANO DE OBRA'!A9:D101,4,FALSE)</f>
        <v>160029.36542161196</v>
      </c>
      <c r="L77" s="50"/>
      <c r="M77" s="256">
        <v>80</v>
      </c>
      <c r="N77" s="346">
        <f>K77/M77</f>
        <v>2000.3670677701496</v>
      </c>
    </row>
    <row r="78" spans="1:15">
      <c r="B78" s="49"/>
      <c r="C78" s="47"/>
      <c r="D78" s="47"/>
      <c r="E78" s="47"/>
      <c r="F78" s="47"/>
      <c r="G78" s="47"/>
      <c r="H78" s="47"/>
      <c r="I78" s="235"/>
      <c r="J78" s="253"/>
      <c r="K78" s="254"/>
      <c r="L78" s="274"/>
      <c r="M78" s="256"/>
      <c r="N78" s="252"/>
    </row>
    <row r="79" spans="1:15">
      <c r="B79" s="49"/>
      <c r="C79" s="47"/>
      <c r="D79" s="47"/>
      <c r="E79" s="47"/>
      <c r="F79" s="47"/>
      <c r="G79" s="47"/>
      <c r="H79" s="47"/>
      <c r="I79" s="235"/>
      <c r="J79" s="253"/>
      <c r="K79" s="254"/>
      <c r="L79" s="274"/>
      <c r="M79" s="256"/>
      <c r="N79" s="252"/>
    </row>
    <row r="80" spans="1:15" ht="15.75" thickBot="1">
      <c r="B80" s="831"/>
      <c r="C80" s="832"/>
      <c r="D80" s="832"/>
      <c r="E80" s="832"/>
      <c r="F80" s="832"/>
      <c r="G80" s="832"/>
      <c r="H80" s="832"/>
      <c r="I80" s="124"/>
      <c r="J80" s="124"/>
      <c r="K80" s="124"/>
      <c r="L80" s="845"/>
      <c r="M80" s="845"/>
      <c r="N80" s="45"/>
    </row>
    <row r="81" spans="1:14" ht="15.75" thickBot="1">
      <c r="B81" s="844" t="s">
        <v>2072</v>
      </c>
      <c r="C81" s="798"/>
      <c r="D81" s="798"/>
      <c r="E81" s="798"/>
      <c r="F81" s="798"/>
      <c r="G81" s="798"/>
      <c r="H81" s="798"/>
      <c r="I81" s="798"/>
      <c r="J81" s="798"/>
      <c r="K81" s="798"/>
      <c r="L81" s="798"/>
      <c r="M81" s="799"/>
      <c r="N81" s="257">
        <f>SUM(N75:N80)</f>
        <v>9592.9946129502496</v>
      </c>
    </row>
    <row r="82" spans="1:14" ht="15.75" thickBot="1">
      <c r="B82" s="33"/>
      <c r="C82" s="34"/>
      <c r="D82" s="34"/>
      <c r="E82" s="34"/>
      <c r="F82" s="34"/>
      <c r="G82" s="34"/>
      <c r="H82" s="34"/>
      <c r="I82" s="34"/>
      <c r="J82" s="34"/>
      <c r="K82" s="34"/>
      <c r="L82" s="34"/>
      <c r="M82" s="34"/>
      <c r="N82" s="35"/>
    </row>
    <row r="83" spans="1:14" ht="15.75" thickBot="1">
      <c r="B83" s="755" t="s">
        <v>2085</v>
      </c>
      <c r="C83" s="756"/>
      <c r="D83" s="756"/>
      <c r="E83" s="756"/>
      <c r="F83" s="756"/>
      <c r="G83" s="756"/>
      <c r="H83" s="756"/>
      <c r="I83" s="756"/>
      <c r="J83" s="756"/>
      <c r="K83" s="756"/>
      <c r="L83" s="756"/>
      <c r="M83" s="757"/>
      <c r="N83" s="99">
        <f>N49+N59+N70+N81</f>
        <v>214205.23972432734</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00" t="s">
        <v>2110</v>
      </c>
      <c r="C87" s="801"/>
      <c r="D87" s="801"/>
      <c r="E87" s="801"/>
      <c r="F87" s="801"/>
      <c r="G87" s="801"/>
      <c r="H87" s="801"/>
      <c r="I87" s="270"/>
      <c r="J87" s="290"/>
      <c r="K87" s="258" t="s">
        <v>2087</v>
      </c>
      <c r="L87" s="802" t="s">
        <v>2088</v>
      </c>
      <c r="M87" s="803"/>
      <c r="N87" s="259"/>
    </row>
    <row r="88" spans="1:14">
      <c r="B88" s="788" t="s">
        <v>2111</v>
      </c>
      <c r="C88" s="789"/>
      <c r="D88" s="789"/>
      <c r="E88" s="789"/>
      <c r="F88" s="789"/>
      <c r="G88" s="789"/>
      <c r="H88" s="789"/>
      <c r="I88" s="87"/>
      <c r="J88" s="88"/>
      <c r="K88" s="260">
        <v>0.2</v>
      </c>
      <c r="L88" s="790">
        <f>N83*K88</f>
        <v>42841.047944865473</v>
      </c>
      <c r="M88" s="791"/>
      <c r="N88" s="51"/>
    </row>
    <row r="89" spans="1:14">
      <c r="B89" s="89" t="s">
        <v>2090</v>
      </c>
      <c r="C89" s="90"/>
      <c r="D89" s="90"/>
      <c r="E89" s="90"/>
      <c r="F89" s="90"/>
      <c r="G89" s="90"/>
      <c r="H89" s="90"/>
      <c r="I89" s="87"/>
      <c r="J89" s="88"/>
      <c r="K89" s="260">
        <v>0.05</v>
      </c>
      <c r="L89" s="790">
        <f>N83*K89</f>
        <v>10710.261986216368</v>
      </c>
      <c r="M89" s="791"/>
      <c r="N89" s="51"/>
    </row>
    <row r="90" spans="1:14" ht="15.75" thickBot="1">
      <c r="B90" s="91" t="s">
        <v>2091</v>
      </c>
      <c r="C90" s="92"/>
      <c r="D90" s="92"/>
      <c r="E90" s="92"/>
      <c r="F90" s="92"/>
      <c r="G90" s="92"/>
      <c r="H90" s="92"/>
      <c r="I90" s="93"/>
      <c r="J90" s="94"/>
      <c r="K90" s="261">
        <v>0.05</v>
      </c>
      <c r="L90" s="792">
        <f>N83*K90</f>
        <v>10710.261986216368</v>
      </c>
      <c r="M90" s="793"/>
      <c r="N90" s="51"/>
    </row>
    <row r="91" spans="1:14" ht="15.75" thickBot="1">
      <c r="B91" s="755" t="s">
        <v>2072</v>
      </c>
      <c r="C91" s="756"/>
      <c r="D91" s="756"/>
      <c r="E91" s="756"/>
      <c r="F91" s="756"/>
      <c r="G91" s="756"/>
      <c r="H91" s="756"/>
      <c r="I91" s="756"/>
      <c r="J91" s="756"/>
      <c r="K91" s="756"/>
      <c r="L91" s="756"/>
      <c r="M91" s="757"/>
      <c r="N91" s="52">
        <f>L88+L89+L90</f>
        <v>64261.571917298214</v>
      </c>
    </row>
    <row r="92" spans="1:14" ht="15.75" thickBot="1">
      <c r="B92" s="33"/>
      <c r="C92" s="34"/>
      <c r="D92" s="34"/>
      <c r="E92" s="34"/>
      <c r="F92" s="34"/>
      <c r="G92" s="34"/>
      <c r="H92" s="34"/>
      <c r="I92" s="34"/>
      <c r="J92" s="34"/>
      <c r="K92" s="34"/>
      <c r="L92" s="34"/>
      <c r="M92" s="34"/>
      <c r="N92" s="35"/>
    </row>
    <row r="93" spans="1:14" ht="15.75" thickBot="1">
      <c r="A93" t="s">
        <v>2114</v>
      </c>
      <c r="B93" s="755" t="s">
        <v>2113</v>
      </c>
      <c r="C93" s="756"/>
      <c r="D93" s="756"/>
      <c r="E93" s="756"/>
      <c r="F93" s="756"/>
      <c r="G93" s="756"/>
      <c r="H93" s="756"/>
      <c r="I93" s="756"/>
      <c r="J93" s="756"/>
      <c r="K93" s="756"/>
      <c r="L93" s="756"/>
      <c r="M93" s="757"/>
      <c r="N93" s="166">
        <f>N83+N91</f>
        <v>278466.81164162554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4" t="s">
        <v>2097</v>
      </c>
      <c r="C103" s="205"/>
      <c r="D103" s="205"/>
      <c r="E103" s="205"/>
      <c r="F103" s="205"/>
      <c r="G103" s="205"/>
      <c r="H103" s="205"/>
      <c r="I103" s="205"/>
      <c r="J103" s="205"/>
      <c r="K103" s="205"/>
      <c r="L103" s="205"/>
      <c r="M103" s="205"/>
      <c r="N103" s="206"/>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c r="B106" s="207"/>
      <c r="C106" s="208"/>
      <c r="D106" s="208"/>
      <c r="E106" s="208"/>
      <c r="F106" s="208"/>
      <c r="G106" s="208"/>
      <c r="H106" s="208"/>
      <c r="I106" s="208"/>
      <c r="J106" s="208"/>
      <c r="K106" s="208"/>
      <c r="L106" s="208"/>
      <c r="M106" s="208"/>
      <c r="N106" s="209"/>
    </row>
    <row r="107" spans="2:14" ht="15.75" thickBot="1">
      <c r="B107" s="210"/>
      <c r="C107" s="211"/>
      <c r="D107" s="211"/>
      <c r="E107" s="211"/>
      <c r="F107" s="211"/>
      <c r="G107" s="211"/>
      <c r="H107" s="211"/>
      <c r="I107" s="211"/>
      <c r="J107" s="211"/>
      <c r="K107" s="211"/>
      <c r="L107" s="211"/>
      <c r="M107" s="211"/>
      <c r="N107" s="212"/>
    </row>
    <row r="108" spans="2:14">
      <c r="B108" s="213"/>
      <c r="C108" s="214"/>
      <c r="D108" s="214"/>
      <c r="E108" s="214"/>
      <c r="F108" s="214"/>
      <c r="G108" s="214"/>
      <c r="H108" s="214"/>
      <c r="I108" s="214"/>
      <c r="J108" s="214"/>
      <c r="K108" s="214"/>
      <c r="L108" s="214"/>
      <c r="M108" s="214"/>
      <c r="N108" s="215"/>
    </row>
    <row r="109" spans="2:14">
      <c r="B109" s="199" t="s">
        <v>2098</v>
      </c>
      <c r="C109" s="31"/>
      <c r="D109" s="31"/>
      <c r="E109" s="31"/>
      <c r="F109" s="31"/>
      <c r="G109" s="31"/>
      <c r="H109" s="31"/>
      <c r="I109" s="31"/>
      <c r="J109" s="31"/>
      <c r="K109" s="31"/>
      <c r="L109" s="31"/>
      <c r="M109" s="31"/>
      <c r="N109" s="32"/>
    </row>
    <row r="110" spans="2:14" ht="15" customHeight="1">
      <c r="B110" s="758" t="s">
        <v>2099</v>
      </c>
      <c r="C110" s="759"/>
      <c r="D110" s="759"/>
      <c r="E110" s="759"/>
      <c r="F110" s="759"/>
      <c r="G110" s="759"/>
      <c r="H110" s="759"/>
      <c r="I110" s="759"/>
      <c r="J110" s="759"/>
      <c r="K110" s="759"/>
      <c r="L110" s="759"/>
      <c r="M110" s="759"/>
      <c r="N110" s="760"/>
    </row>
    <row r="111" spans="2:14" ht="15" customHeight="1">
      <c r="B111" s="758"/>
      <c r="C111" s="759"/>
      <c r="D111" s="759"/>
      <c r="E111" s="759"/>
      <c r="F111" s="759"/>
      <c r="G111" s="759"/>
      <c r="H111" s="759"/>
      <c r="I111" s="759"/>
      <c r="J111" s="759"/>
      <c r="K111" s="759"/>
      <c r="L111" s="759"/>
      <c r="M111" s="759"/>
      <c r="N111" s="760"/>
    </row>
    <row r="112" spans="2:14" ht="30" customHeight="1">
      <c r="B112" s="761" t="s">
        <v>2100</v>
      </c>
      <c r="C112" s="762"/>
      <c r="D112" s="762"/>
      <c r="E112" s="762"/>
      <c r="F112" s="762"/>
      <c r="G112" s="762"/>
      <c r="H112" s="762"/>
      <c r="I112" s="762"/>
      <c r="J112" s="762"/>
      <c r="K112" s="762"/>
      <c r="L112" s="762"/>
      <c r="M112" s="762"/>
      <c r="N112" s="763"/>
    </row>
    <row r="113" spans="2:14">
      <c r="B113" s="761"/>
      <c r="C113" s="762"/>
      <c r="D113" s="762"/>
      <c r="E113" s="762"/>
      <c r="F113" s="762"/>
      <c r="G113" s="762"/>
      <c r="H113" s="762"/>
      <c r="I113" s="762"/>
      <c r="J113" s="762"/>
      <c r="K113" s="762"/>
      <c r="L113" s="762"/>
      <c r="M113" s="762"/>
      <c r="N113" s="763"/>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287"/>
      <c r="C116" s="288"/>
      <c r="D116" s="288"/>
      <c r="E116" s="288"/>
      <c r="F116" s="288"/>
      <c r="G116" s="288"/>
      <c r="H116" s="288"/>
      <c r="I116" s="288"/>
      <c r="J116" s="288"/>
      <c r="K116" s="288"/>
      <c r="L116" s="288"/>
      <c r="M116" s="288"/>
      <c r="N116" s="289"/>
    </row>
    <row r="117" spans="2:14">
      <c r="B117" s="199"/>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821"/>
      <c r="K123" s="821"/>
      <c r="L123" s="821"/>
      <c r="M123" s="821"/>
      <c r="N123" s="822"/>
    </row>
    <row r="124" spans="2:14" ht="15.75" thickBot="1">
      <c r="B124" s="217" t="s">
        <v>2103</v>
      </c>
      <c r="C124" s="344"/>
      <c r="D124" s="344"/>
      <c r="E124" s="57"/>
      <c r="F124" s="57"/>
      <c r="G124" s="57"/>
      <c r="H124" s="57"/>
      <c r="I124" s="57"/>
      <c r="J124" s="823"/>
      <c r="K124" s="823"/>
      <c r="L124" s="823"/>
      <c r="M124" s="823"/>
      <c r="N124" s="82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320</v>
      </c>
      <c r="C31" s="81" t="s">
        <v>2176</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10</v>
      </c>
      <c r="N37" s="228">
        <f t="shared" ref="N37:N43" si="0">K37/M37</f>
        <v>15478.565418391325</v>
      </c>
    </row>
    <row r="38" spans="1:14">
      <c r="A38" t="s">
        <v>827</v>
      </c>
      <c r="B38" s="804" t="str">
        <f>VLOOKUP(A38,EQUIPOS!A8:D154,3,FALSE)</f>
        <v>Compactador de Rodillo POTENCIA: 99HP, PESO: 8 ton</v>
      </c>
      <c r="C38" s="805"/>
      <c r="D38" s="805"/>
      <c r="E38" s="805"/>
      <c r="F38" s="805"/>
      <c r="G38" s="805"/>
      <c r="H38" s="806"/>
      <c r="I38" s="223"/>
      <c r="J38" s="224"/>
      <c r="K38" s="225">
        <f>VLOOKUP(A38,EQUIPOS!A8:D165,4,FALSE)</f>
        <v>144363.72071264597</v>
      </c>
      <c r="L38" s="226"/>
      <c r="M38" s="227">
        <v>10</v>
      </c>
      <c r="N38" s="228">
        <f t="shared" si="0"/>
        <v>14436.372071264597</v>
      </c>
    </row>
    <row r="39" spans="1:14">
      <c r="A39" t="s">
        <v>975</v>
      </c>
      <c r="B39" s="804" t="str">
        <f>VLOOKUP(A39,EQUIPOS!A9:D154,3,FALSE)</f>
        <v>Planta de asfalto en caliente</v>
      </c>
      <c r="C39" s="805"/>
      <c r="D39" s="805"/>
      <c r="E39" s="805"/>
      <c r="F39" s="805"/>
      <c r="G39" s="805"/>
      <c r="H39" s="806"/>
      <c r="I39" s="223"/>
      <c r="J39" s="224"/>
      <c r="K39" s="225">
        <f>VLOOKUP(A39,EQUIPOS!A9:D166,4,FALSE)</f>
        <v>563096.54522294772</v>
      </c>
      <c r="L39" s="226"/>
      <c r="M39" s="227">
        <v>10</v>
      </c>
      <c r="N39" s="228">
        <f t="shared" si="0"/>
        <v>56309.654522294775</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10</v>
      </c>
      <c r="N42" s="228">
        <f t="shared" si="0"/>
        <v>47835.113944244309</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10</v>
      </c>
      <c r="N43" s="228">
        <f t="shared" si="0"/>
        <v>7317.8967136019946</v>
      </c>
    </row>
    <row r="44" spans="1:14">
      <c r="B44" s="276"/>
      <c r="C44" s="277"/>
      <c r="D44" s="277"/>
      <c r="E44" s="277"/>
      <c r="F44" s="277"/>
      <c r="G44" s="277"/>
      <c r="H44" s="278"/>
      <c r="I44" s="223"/>
      <c r="J44" s="224"/>
      <c r="K44" s="225"/>
      <c r="L44" s="226"/>
      <c r="M44" s="227"/>
      <c r="N44" s="228"/>
    </row>
    <row r="45" spans="1:14">
      <c r="B45" s="804"/>
      <c r="C45" s="805"/>
      <c r="D45" s="805"/>
      <c r="E45" s="805"/>
      <c r="F45" s="805"/>
      <c r="G45" s="805"/>
      <c r="H45" s="806"/>
      <c r="I45" s="807"/>
      <c r="J45" s="808"/>
      <c r="K45" s="225"/>
      <c r="L45" s="809"/>
      <c r="M45" s="810"/>
      <c r="N45" s="228"/>
    </row>
    <row r="46" spans="1:14">
      <c r="B46" s="804"/>
      <c r="C46" s="805"/>
      <c r="D46" s="805"/>
      <c r="E46" s="811"/>
      <c r="F46" s="805"/>
      <c r="G46" s="805"/>
      <c r="H46" s="806"/>
      <c r="I46" s="36"/>
      <c r="J46" s="37"/>
      <c r="K46" s="230"/>
      <c r="L46" s="232"/>
      <c r="M46" s="233"/>
      <c r="N46" s="234"/>
    </row>
    <row r="47" spans="1:14">
      <c r="B47" s="812" t="s">
        <v>2105</v>
      </c>
      <c r="C47" s="813"/>
      <c r="D47" s="813"/>
      <c r="E47" s="38"/>
      <c r="F47" s="39"/>
      <c r="G47" s="39"/>
      <c r="H47" s="40"/>
      <c r="I47" s="36"/>
      <c r="J47" s="37"/>
      <c r="K47" s="235"/>
      <c r="L47" s="232"/>
      <c r="M47" s="352">
        <v>0.1</v>
      </c>
      <c r="N47" s="296">
        <f>N81*M47</f>
        <v>959.29946129502503</v>
      </c>
    </row>
    <row r="48" spans="1:14" ht="15.75" thickBot="1">
      <c r="B48" s="804"/>
      <c r="C48" s="805"/>
      <c r="D48" s="805"/>
      <c r="E48" s="805"/>
      <c r="F48" s="805"/>
      <c r="G48" s="805"/>
      <c r="H48" s="806"/>
      <c r="I48" s="814"/>
      <c r="J48" s="815"/>
      <c r="K48" s="41"/>
      <c r="L48" s="816"/>
      <c r="M48" s="817"/>
      <c r="N48" s="105"/>
    </row>
    <row r="49" spans="1:14" ht="15.75" thickBot="1">
      <c r="B49" s="755" t="s">
        <v>2072</v>
      </c>
      <c r="C49" s="756"/>
      <c r="D49" s="756"/>
      <c r="E49" s="756"/>
      <c r="F49" s="756"/>
      <c r="G49" s="756"/>
      <c r="H49" s="756"/>
      <c r="I49" s="756"/>
      <c r="J49" s="756"/>
      <c r="K49" s="756"/>
      <c r="L49" s="756"/>
      <c r="M49" s="757"/>
      <c r="N49" s="345">
        <f>SUM(N36:N48)</f>
        <v>172028.83452184527</v>
      </c>
    </row>
    <row r="50" spans="1:14">
      <c r="B50" s="236"/>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00" t="s">
        <v>2063</v>
      </c>
      <c r="C53" s="801"/>
      <c r="D53" s="801"/>
      <c r="E53" s="801"/>
      <c r="F53" s="801"/>
      <c r="G53" s="801"/>
      <c r="H53" s="801"/>
      <c r="I53" s="835"/>
      <c r="J53" s="271" t="s">
        <v>2065</v>
      </c>
      <c r="K53" s="85" t="s">
        <v>2066</v>
      </c>
      <c r="L53" s="836" t="s">
        <v>2074</v>
      </c>
      <c r="M53" s="835"/>
      <c r="N53" s="86" t="s">
        <v>2071</v>
      </c>
    </row>
    <row r="54" spans="1:14">
      <c r="A54" t="s">
        <v>1117</v>
      </c>
      <c r="B54" s="43" t="str">
        <f>VLOOKUP(A54,MATERIALES!A5:D373,3,FALSE)</f>
        <v>Agregado Petreo para Triturar (Crudo)</v>
      </c>
      <c r="C54" s="237"/>
      <c r="D54" s="237"/>
      <c r="E54" s="237"/>
      <c r="F54" s="237"/>
      <c r="G54" s="237"/>
      <c r="H54" s="237"/>
      <c r="I54" s="224"/>
      <c r="J54" s="201" t="str">
        <f>VLOOKUP(A54,MATERIALES!A8:D646,2,FALSE)</f>
        <v>m3</v>
      </c>
      <c r="K54" s="238">
        <v>1.4</v>
      </c>
      <c r="L54" s="223"/>
      <c r="M54" s="353">
        <f>VLOOKUP(A54,MATERIALES!A5:D396,4,FALSE)</f>
        <v>19861.467989081211</v>
      </c>
      <c r="N54" s="228">
        <f>K54*M54</f>
        <v>27806.055184713696</v>
      </c>
    </row>
    <row r="55" spans="1:14">
      <c r="A55" s="108" t="s">
        <v>1131</v>
      </c>
      <c r="B55" s="43" t="str">
        <f>VLOOKUP(A55,MATERIALES!A6:D373,3,FALSE)</f>
        <v>Agua</v>
      </c>
      <c r="C55" s="237"/>
      <c r="D55" s="237"/>
      <c r="E55" s="237"/>
      <c r="F55" s="237"/>
      <c r="G55" s="237"/>
      <c r="H55" s="237"/>
      <c r="I55" s="224"/>
      <c r="J55" s="201" t="str">
        <f>VLOOKUP(A55,MATERIALES!A9:D647,2,FALSE)</f>
        <v>lt</v>
      </c>
      <c r="K55" s="238">
        <v>25</v>
      </c>
      <c r="L55" s="223"/>
      <c r="M55" s="353">
        <f>VLOOKUP(A55,MATERIALES!A6:D397,4,FALSE)</f>
        <v>57.532296573537835</v>
      </c>
      <c r="N55" s="228">
        <f>K55*M55</f>
        <v>1438.3074143384458</v>
      </c>
    </row>
    <row r="56" spans="1:14">
      <c r="B56" s="43"/>
      <c r="C56" s="237"/>
      <c r="D56" s="237"/>
      <c r="E56" s="237"/>
      <c r="F56" s="237"/>
      <c r="G56" s="237"/>
      <c r="H56" s="237"/>
      <c r="I56" s="224"/>
      <c r="J56" s="201"/>
      <c r="K56" s="238"/>
      <c r="L56" s="223"/>
      <c r="M56" s="239"/>
      <c r="N56" s="240"/>
    </row>
    <row r="57" spans="1:14">
      <c r="B57" s="43"/>
      <c r="C57" s="237"/>
      <c r="D57" s="237"/>
      <c r="E57" s="237"/>
      <c r="F57" s="237"/>
      <c r="G57" s="237"/>
      <c r="H57" s="237"/>
      <c r="I57" s="224"/>
      <c r="J57" s="201"/>
      <c r="K57" s="238"/>
      <c r="L57" s="223"/>
      <c r="M57" s="239"/>
      <c r="N57" s="240"/>
    </row>
    <row r="58" spans="1:14" ht="15.75" thickBot="1">
      <c r="B58" s="837"/>
      <c r="C58" s="838"/>
      <c r="D58" s="838"/>
      <c r="E58" s="838"/>
      <c r="F58" s="838"/>
      <c r="G58" s="838"/>
      <c r="H58" s="838"/>
      <c r="I58" s="808"/>
      <c r="J58" s="42"/>
      <c r="K58" s="44"/>
      <c r="L58" s="839"/>
      <c r="M58" s="840"/>
      <c r="N58" s="45"/>
    </row>
    <row r="59" spans="1:14" ht="15.75" thickBot="1">
      <c r="B59" s="755" t="s">
        <v>2072</v>
      </c>
      <c r="C59" s="756"/>
      <c r="D59" s="756"/>
      <c r="E59" s="756"/>
      <c r="F59" s="756"/>
      <c r="G59" s="756"/>
      <c r="H59" s="756"/>
      <c r="I59" s="756"/>
      <c r="J59" s="756"/>
      <c r="K59" s="756"/>
      <c r="L59" s="756"/>
      <c r="M59" s="757"/>
      <c r="N59" s="345">
        <f>SUM(N54:N58)</f>
        <v>29244.362599052143</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9" t="s">
        <v>2076</v>
      </c>
      <c r="C63" s="270"/>
      <c r="D63" s="270"/>
      <c r="E63" s="270"/>
      <c r="F63" s="270"/>
      <c r="G63" s="270"/>
      <c r="H63" s="73" t="s">
        <v>2065</v>
      </c>
      <c r="I63" s="74" t="s">
        <v>2077</v>
      </c>
      <c r="J63" s="75" t="s">
        <v>2106</v>
      </c>
      <c r="K63" s="73" t="s">
        <v>2107</v>
      </c>
      <c r="L63" s="841" t="s">
        <v>2080</v>
      </c>
      <c r="M63" s="820"/>
      <c r="N63" s="76" t="s">
        <v>2071</v>
      </c>
    </row>
    <row r="64" spans="1:14">
      <c r="A64" t="s">
        <v>1852</v>
      </c>
      <c r="B64" s="46" t="str">
        <f>VLOOKUP(A64,TRANSPORTE!A5:D117,3,FALSE)</f>
        <v>Transporte de Material Crudo de Rio</v>
      </c>
      <c r="C64" s="273"/>
      <c r="D64" s="273"/>
      <c r="E64" s="273"/>
      <c r="F64" s="273"/>
      <c r="G64" s="273"/>
      <c r="H64" s="267" t="s">
        <v>2122</v>
      </c>
      <c r="I64" s="235">
        <v>1.4</v>
      </c>
      <c r="J64" s="242">
        <v>1</v>
      </c>
      <c r="K64" s="235">
        <f>I64*J64</f>
        <v>1.4</v>
      </c>
      <c r="L64" s="842">
        <f>VLOOKUP(A64,TRANSPORTE!A5:D117,4,FALSE)</f>
        <v>1260.0181096149788</v>
      </c>
      <c r="M64" s="843"/>
      <c r="N64" s="243">
        <f>K64*L64</f>
        <v>1764.0253534609703</v>
      </c>
    </row>
    <row r="65" spans="1:15">
      <c r="A65" t="s">
        <v>1908</v>
      </c>
      <c r="B65" s="46" t="str">
        <f>VLOOKUP(A65,TRANSPORTE!A6:D117,3,FALSE)</f>
        <v>Transporte de mezcla</v>
      </c>
      <c r="C65" s="47"/>
      <c r="D65" s="47"/>
      <c r="E65" s="47"/>
      <c r="F65" s="47"/>
      <c r="G65" s="47"/>
      <c r="H65" s="267" t="s">
        <v>2122</v>
      </c>
      <c r="I65" s="235">
        <v>1.25</v>
      </c>
      <c r="J65" s="242">
        <v>1</v>
      </c>
      <c r="K65" s="235">
        <f>I65*J65</f>
        <v>1.25</v>
      </c>
      <c r="L65" s="842">
        <f>VLOOKUP(A65,TRANSPORTE!A6:D117,4,FALSE)</f>
        <v>1260.0181096149788</v>
      </c>
      <c r="M65" s="843"/>
      <c r="N65" s="243">
        <f>K65*L65</f>
        <v>1575.0226370187236</v>
      </c>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c r="B68" s="46"/>
      <c r="C68" s="47"/>
      <c r="D68" s="47"/>
      <c r="E68" s="47"/>
      <c r="F68" s="47"/>
      <c r="G68" s="47"/>
      <c r="H68" s="244"/>
      <c r="I68" s="235"/>
      <c r="J68" s="235"/>
      <c r="K68" s="235"/>
      <c r="L68" s="245"/>
      <c r="M68" s="246"/>
      <c r="N68" s="247"/>
    </row>
    <row r="69" spans="1:15" ht="15.75" thickBot="1">
      <c r="B69" s="265"/>
      <c r="C69" s="266"/>
      <c r="D69" s="266"/>
      <c r="E69" s="266"/>
      <c r="F69" s="266"/>
      <c r="G69" s="266"/>
      <c r="H69" s="48"/>
      <c r="I69" s="124"/>
      <c r="J69" s="124"/>
      <c r="K69" s="124"/>
      <c r="L69" s="833"/>
      <c r="M69" s="834"/>
      <c r="N69" s="125"/>
    </row>
    <row r="70" spans="1:15" ht="15.75" thickBot="1">
      <c r="B70" s="844" t="s">
        <v>2072</v>
      </c>
      <c r="C70" s="798"/>
      <c r="D70" s="798"/>
      <c r="E70" s="798"/>
      <c r="F70" s="798"/>
      <c r="G70" s="798"/>
      <c r="H70" s="798"/>
      <c r="I70" s="798"/>
      <c r="J70" s="798"/>
      <c r="K70" s="798"/>
      <c r="L70" s="798"/>
      <c r="M70" s="799"/>
      <c r="N70" s="104">
        <f>N64+N65+N66+N67+N68</f>
        <v>3339.0479904796939</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94" t="s">
        <v>2108</v>
      </c>
      <c r="C74" s="795"/>
      <c r="D74" s="795"/>
      <c r="E74" s="795"/>
      <c r="F74" s="795"/>
      <c r="G74" s="795"/>
      <c r="H74" s="795"/>
      <c r="I74" s="73" t="s">
        <v>2082</v>
      </c>
      <c r="J74" s="75" t="s">
        <v>2109</v>
      </c>
      <c r="K74" s="74" t="s">
        <v>2084</v>
      </c>
      <c r="L74" s="796" t="s">
        <v>2070</v>
      </c>
      <c r="M74" s="797"/>
      <c r="N74" s="98" t="s">
        <v>2071</v>
      </c>
    </row>
    <row r="75" spans="1:15">
      <c r="A75" t="s">
        <v>718</v>
      </c>
      <c r="B75" s="49" t="str">
        <f>VLOOKUP(A75,'MANO DE OBRA'!A8:D68,3,FALSE)</f>
        <v>Obrero (8)</v>
      </c>
      <c r="C75" s="47"/>
      <c r="D75" s="47"/>
      <c r="E75" s="47"/>
      <c r="F75" s="47"/>
      <c r="G75" s="47"/>
      <c r="H75" s="47"/>
      <c r="I75" s="248">
        <f>K75/J75*100</f>
        <v>270661.59999999998</v>
      </c>
      <c r="J75" s="249">
        <v>185</v>
      </c>
      <c r="K75" s="250">
        <f>VLOOKUP(A75,'MANO DE OBRA'!A8:D99,4,FALSE)</f>
        <v>500723.95999999996</v>
      </c>
      <c r="L75" s="50"/>
      <c r="M75" s="251">
        <v>80</v>
      </c>
      <c r="N75" s="346">
        <f>K75/M75</f>
        <v>6259.0494999999992</v>
      </c>
      <c r="O75" s="106"/>
    </row>
    <row r="76" spans="1:15">
      <c r="A76" t="s">
        <v>728</v>
      </c>
      <c r="B76" s="49" t="str">
        <f>VLOOKUP(A76,'MANO DE OBRA'!A8:D69,3,FALSE)</f>
        <v>Oficial</v>
      </c>
      <c r="C76" s="47"/>
      <c r="D76" s="47"/>
      <c r="E76" s="47"/>
      <c r="F76" s="47"/>
      <c r="G76" s="47"/>
      <c r="H76" s="47"/>
      <c r="I76" s="248">
        <f>K76/J76*100</f>
        <v>57668.23979157189</v>
      </c>
      <c r="J76" s="249">
        <v>185</v>
      </c>
      <c r="K76" s="250">
        <f>VLOOKUP(A76,'MANO DE OBRA'!A8:D100,4,FALSE)</f>
        <v>106686.24361440798</v>
      </c>
      <c r="L76" s="50"/>
      <c r="M76" s="255">
        <v>80</v>
      </c>
      <c r="N76" s="346">
        <f>K76/M76</f>
        <v>1333.5780451800997</v>
      </c>
    </row>
    <row r="77" spans="1:15">
      <c r="A77" t="s">
        <v>756</v>
      </c>
      <c r="B77" s="49" t="str">
        <f>VLOOKUP(A77,'MANO DE OBRA'!A9:D70,3,FALSE)</f>
        <v>Rastrilleros (2)</v>
      </c>
      <c r="C77" s="47"/>
      <c r="D77" s="47"/>
      <c r="E77" s="47"/>
      <c r="F77" s="47"/>
      <c r="G77" s="47"/>
      <c r="H77" s="47"/>
      <c r="I77" s="248">
        <f>K77/J77*100</f>
        <v>86502.359687357821</v>
      </c>
      <c r="J77" s="249">
        <v>185</v>
      </c>
      <c r="K77" s="250">
        <f>VLOOKUP(A77,'MANO DE OBRA'!A9:D101,4,FALSE)</f>
        <v>160029.36542161196</v>
      </c>
      <c r="L77" s="50"/>
      <c r="M77" s="256">
        <v>80</v>
      </c>
      <c r="N77" s="346">
        <f>K77/M77</f>
        <v>2000.3670677701496</v>
      </c>
    </row>
    <row r="78" spans="1:15">
      <c r="B78" s="49"/>
      <c r="C78" s="47"/>
      <c r="D78" s="47"/>
      <c r="E78" s="47"/>
      <c r="F78" s="47"/>
      <c r="G78" s="47"/>
      <c r="H78" s="47"/>
      <c r="I78" s="235"/>
      <c r="J78" s="253"/>
      <c r="K78" s="254"/>
      <c r="L78" s="274"/>
      <c r="M78" s="256"/>
      <c r="N78" s="252"/>
    </row>
    <row r="79" spans="1:15">
      <c r="B79" s="49"/>
      <c r="C79" s="47"/>
      <c r="D79" s="47"/>
      <c r="E79" s="47"/>
      <c r="F79" s="47"/>
      <c r="G79" s="47"/>
      <c r="H79" s="47"/>
      <c r="I79" s="235"/>
      <c r="J79" s="253"/>
      <c r="K79" s="254"/>
      <c r="L79" s="274"/>
      <c r="M79" s="256"/>
      <c r="N79" s="252"/>
    </row>
    <row r="80" spans="1:15" ht="15.75" thickBot="1">
      <c r="B80" s="831"/>
      <c r="C80" s="832"/>
      <c r="D80" s="832"/>
      <c r="E80" s="832"/>
      <c r="F80" s="832"/>
      <c r="G80" s="832"/>
      <c r="H80" s="832"/>
      <c r="I80" s="124"/>
      <c r="J80" s="124"/>
      <c r="K80" s="124"/>
      <c r="L80" s="845"/>
      <c r="M80" s="845"/>
      <c r="N80" s="45"/>
    </row>
    <row r="81" spans="1:14" ht="15.75" thickBot="1">
      <c r="B81" s="844" t="s">
        <v>2072</v>
      </c>
      <c r="C81" s="798"/>
      <c r="D81" s="798"/>
      <c r="E81" s="798"/>
      <c r="F81" s="798"/>
      <c r="G81" s="798"/>
      <c r="H81" s="798"/>
      <c r="I81" s="798"/>
      <c r="J81" s="798"/>
      <c r="K81" s="798"/>
      <c r="L81" s="798"/>
      <c r="M81" s="799"/>
      <c r="N81" s="257">
        <f>SUM(N75:N80)</f>
        <v>9592.9946129502496</v>
      </c>
    </row>
    <row r="82" spans="1:14" ht="15.75" thickBot="1">
      <c r="B82" s="33"/>
      <c r="C82" s="34"/>
      <c r="D82" s="34"/>
      <c r="E82" s="34"/>
      <c r="F82" s="34"/>
      <c r="G82" s="34"/>
      <c r="H82" s="34"/>
      <c r="I82" s="34"/>
      <c r="J82" s="34"/>
      <c r="K82" s="34"/>
      <c r="L82" s="34"/>
      <c r="M82" s="34"/>
      <c r="N82" s="35"/>
    </row>
    <row r="83" spans="1:14" ht="15.75" thickBot="1">
      <c r="B83" s="755" t="s">
        <v>2085</v>
      </c>
      <c r="C83" s="756"/>
      <c r="D83" s="756"/>
      <c r="E83" s="756"/>
      <c r="F83" s="756"/>
      <c r="G83" s="756"/>
      <c r="H83" s="756"/>
      <c r="I83" s="756"/>
      <c r="J83" s="756"/>
      <c r="K83" s="756"/>
      <c r="L83" s="756"/>
      <c r="M83" s="757"/>
      <c r="N83" s="99">
        <f>N49+N59+N70+N81</f>
        <v>214205.23972432734</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00" t="s">
        <v>2110</v>
      </c>
      <c r="C87" s="801"/>
      <c r="D87" s="801"/>
      <c r="E87" s="801"/>
      <c r="F87" s="801"/>
      <c r="G87" s="801"/>
      <c r="H87" s="801"/>
      <c r="I87" s="270"/>
      <c r="J87" s="290"/>
      <c r="K87" s="258" t="s">
        <v>2087</v>
      </c>
      <c r="L87" s="802" t="s">
        <v>2088</v>
      </c>
      <c r="M87" s="803"/>
      <c r="N87" s="259"/>
    </row>
    <row r="88" spans="1:14">
      <c r="B88" s="788" t="s">
        <v>2111</v>
      </c>
      <c r="C88" s="789"/>
      <c r="D88" s="789"/>
      <c r="E88" s="789"/>
      <c r="F88" s="789"/>
      <c r="G88" s="789"/>
      <c r="H88" s="789"/>
      <c r="I88" s="87"/>
      <c r="J88" s="88"/>
      <c r="K88" s="260">
        <v>0.2</v>
      </c>
      <c r="L88" s="790">
        <f>N83*K88</f>
        <v>42841.047944865473</v>
      </c>
      <c r="M88" s="791"/>
      <c r="N88" s="51"/>
    </row>
    <row r="89" spans="1:14">
      <c r="B89" s="89" t="s">
        <v>2090</v>
      </c>
      <c r="C89" s="90"/>
      <c r="D89" s="90"/>
      <c r="E89" s="90"/>
      <c r="F89" s="90"/>
      <c r="G89" s="90"/>
      <c r="H89" s="90"/>
      <c r="I89" s="87"/>
      <c r="J89" s="88"/>
      <c r="K89" s="260">
        <v>0.05</v>
      </c>
      <c r="L89" s="790">
        <f>N83*K89</f>
        <v>10710.261986216368</v>
      </c>
      <c r="M89" s="791"/>
      <c r="N89" s="51"/>
    </row>
    <row r="90" spans="1:14" ht="15.75" thickBot="1">
      <c r="B90" s="91" t="s">
        <v>2091</v>
      </c>
      <c r="C90" s="92"/>
      <c r="D90" s="92"/>
      <c r="E90" s="92"/>
      <c r="F90" s="92"/>
      <c r="G90" s="92"/>
      <c r="H90" s="92"/>
      <c r="I90" s="93"/>
      <c r="J90" s="94"/>
      <c r="K90" s="261">
        <v>0.05</v>
      </c>
      <c r="L90" s="792">
        <f>N83*K90</f>
        <v>10710.261986216368</v>
      </c>
      <c r="M90" s="793"/>
      <c r="N90" s="51"/>
    </row>
    <row r="91" spans="1:14" ht="15.75" thickBot="1">
      <c r="B91" s="755" t="s">
        <v>2072</v>
      </c>
      <c r="C91" s="756"/>
      <c r="D91" s="756"/>
      <c r="E91" s="756"/>
      <c r="F91" s="756"/>
      <c r="G91" s="756"/>
      <c r="H91" s="756"/>
      <c r="I91" s="756"/>
      <c r="J91" s="756"/>
      <c r="K91" s="756"/>
      <c r="L91" s="756"/>
      <c r="M91" s="757"/>
      <c r="N91" s="52">
        <f>L88+L89+L90</f>
        <v>64261.571917298214</v>
      </c>
    </row>
    <row r="92" spans="1:14" ht="15.75" thickBot="1">
      <c r="B92" s="33"/>
      <c r="C92" s="34"/>
      <c r="D92" s="34"/>
      <c r="E92" s="34"/>
      <c r="F92" s="34"/>
      <c r="G92" s="34"/>
      <c r="H92" s="34"/>
      <c r="I92" s="34"/>
      <c r="J92" s="34"/>
      <c r="K92" s="34"/>
      <c r="L92" s="34"/>
      <c r="M92" s="34"/>
      <c r="N92" s="35"/>
    </row>
    <row r="93" spans="1:14" ht="15.75" thickBot="1">
      <c r="A93" t="s">
        <v>2114</v>
      </c>
      <c r="B93" s="755" t="s">
        <v>2113</v>
      </c>
      <c r="C93" s="756"/>
      <c r="D93" s="756"/>
      <c r="E93" s="756"/>
      <c r="F93" s="756"/>
      <c r="G93" s="756"/>
      <c r="H93" s="756"/>
      <c r="I93" s="756"/>
      <c r="J93" s="756"/>
      <c r="K93" s="756"/>
      <c r="L93" s="756"/>
      <c r="M93" s="757"/>
      <c r="N93" s="166">
        <f>N83+N91</f>
        <v>278466.81164162554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4" t="s">
        <v>2097</v>
      </c>
      <c r="C103" s="205"/>
      <c r="D103" s="205"/>
      <c r="E103" s="205"/>
      <c r="F103" s="205"/>
      <c r="G103" s="205"/>
      <c r="H103" s="205"/>
      <c r="I103" s="205"/>
      <c r="J103" s="205"/>
      <c r="K103" s="205"/>
      <c r="L103" s="205"/>
      <c r="M103" s="205"/>
      <c r="N103" s="206"/>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c r="B106" s="207"/>
      <c r="C106" s="208"/>
      <c r="D106" s="208"/>
      <c r="E106" s="208"/>
      <c r="F106" s="208"/>
      <c r="G106" s="208"/>
      <c r="H106" s="208"/>
      <c r="I106" s="208"/>
      <c r="J106" s="208"/>
      <c r="K106" s="208"/>
      <c r="L106" s="208"/>
      <c r="M106" s="208"/>
      <c r="N106" s="209"/>
    </row>
    <row r="107" spans="2:14" ht="15.75" thickBot="1">
      <c r="B107" s="210"/>
      <c r="C107" s="211"/>
      <c r="D107" s="211"/>
      <c r="E107" s="211"/>
      <c r="F107" s="211"/>
      <c r="G107" s="211"/>
      <c r="H107" s="211"/>
      <c r="I107" s="211"/>
      <c r="J107" s="211"/>
      <c r="K107" s="211"/>
      <c r="L107" s="211"/>
      <c r="M107" s="211"/>
      <c r="N107" s="212"/>
    </row>
    <row r="108" spans="2:14">
      <c r="B108" s="213"/>
      <c r="C108" s="214"/>
      <c r="D108" s="214"/>
      <c r="E108" s="214"/>
      <c r="F108" s="214"/>
      <c r="G108" s="214"/>
      <c r="H108" s="214"/>
      <c r="I108" s="214"/>
      <c r="J108" s="214"/>
      <c r="K108" s="214"/>
      <c r="L108" s="214"/>
      <c r="M108" s="214"/>
      <c r="N108" s="215"/>
    </row>
    <row r="109" spans="2:14">
      <c r="B109" s="199" t="s">
        <v>2098</v>
      </c>
      <c r="C109" s="31"/>
      <c r="D109" s="31"/>
      <c r="E109" s="31"/>
      <c r="F109" s="31"/>
      <c r="G109" s="31"/>
      <c r="H109" s="31"/>
      <c r="I109" s="31"/>
      <c r="J109" s="31"/>
      <c r="K109" s="31"/>
      <c r="L109" s="31"/>
      <c r="M109" s="31"/>
      <c r="N109" s="32"/>
    </row>
    <row r="110" spans="2:14" ht="15" customHeight="1">
      <c r="B110" s="758" t="s">
        <v>2099</v>
      </c>
      <c r="C110" s="759"/>
      <c r="D110" s="759"/>
      <c r="E110" s="759"/>
      <c r="F110" s="759"/>
      <c r="G110" s="759"/>
      <c r="H110" s="759"/>
      <c r="I110" s="759"/>
      <c r="J110" s="759"/>
      <c r="K110" s="759"/>
      <c r="L110" s="759"/>
      <c r="M110" s="759"/>
      <c r="N110" s="760"/>
    </row>
    <row r="111" spans="2:14" ht="15" customHeight="1">
      <c r="B111" s="758"/>
      <c r="C111" s="759"/>
      <c r="D111" s="759"/>
      <c r="E111" s="759"/>
      <c r="F111" s="759"/>
      <c r="G111" s="759"/>
      <c r="H111" s="759"/>
      <c r="I111" s="759"/>
      <c r="J111" s="759"/>
      <c r="K111" s="759"/>
      <c r="L111" s="759"/>
      <c r="M111" s="759"/>
      <c r="N111" s="760"/>
    </row>
    <row r="112" spans="2:14" ht="30" customHeight="1">
      <c r="B112" s="761" t="s">
        <v>2100</v>
      </c>
      <c r="C112" s="762"/>
      <c r="D112" s="762"/>
      <c r="E112" s="762"/>
      <c r="F112" s="762"/>
      <c r="G112" s="762"/>
      <c r="H112" s="762"/>
      <c r="I112" s="762"/>
      <c r="J112" s="762"/>
      <c r="K112" s="762"/>
      <c r="L112" s="762"/>
      <c r="M112" s="762"/>
      <c r="N112" s="763"/>
    </row>
    <row r="113" spans="2:14">
      <c r="B113" s="761"/>
      <c r="C113" s="762"/>
      <c r="D113" s="762"/>
      <c r="E113" s="762"/>
      <c r="F113" s="762"/>
      <c r="G113" s="762"/>
      <c r="H113" s="762"/>
      <c r="I113" s="762"/>
      <c r="J113" s="762"/>
      <c r="K113" s="762"/>
      <c r="L113" s="762"/>
      <c r="M113" s="762"/>
      <c r="N113" s="763"/>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287"/>
      <c r="C116" s="288"/>
      <c r="D116" s="288"/>
      <c r="E116" s="288"/>
      <c r="F116" s="288"/>
      <c r="G116" s="288"/>
      <c r="H116" s="288"/>
      <c r="I116" s="288"/>
      <c r="J116" s="288"/>
      <c r="K116" s="288"/>
      <c r="L116" s="288"/>
      <c r="M116" s="288"/>
      <c r="N116" s="289"/>
    </row>
    <row r="117" spans="2:14">
      <c r="B117" s="199"/>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821"/>
      <c r="K123" s="821"/>
      <c r="L123" s="821"/>
      <c r="M123" s="821"/>
      <c r="N123" s="822"/>
    </row>
    <row r="124" spans="2:14" ht="15.75" thickBot="1">
      <c r="B124" s="217" t="s">
        <v>2103</v>
      </c>
      <c r="C124" s="344"/>
      <c r="D124" s="344"/>
      <c r="E124" s="57"/>
      <c r="F124" s="57"/>
      <c r="G124" s="57"/>
      <c r="H124" s="57"/>
      <c r="I124" s="57"/>
      <c r="J124" s="823"/>
      <c r="K124" s="823"/>
      <c r="L124" s="823"/>
      <c r="M124" s="823"/>
      <c r="N124" s="82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322</v>
      </c>
      <c r="C31" s="81" t="s">
        <v>2177</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8</v>
      </c>
      <c r="N37" s="228">
        <f t="shared" ref="N37:N43" si="0">K37/M37</f>
        <v>19348.206772989157</v>
      </c>
    </row>
    <row r="38" spans="1:14">
      <c r="A38" t="s">
        <v>827</v>
      </c>
      <c r="B38" s="804" t="str">
        <f>VLOOKUP(A38,EQUIPOS!A8:D154,3,FALSE)</f>
        <v>Compactador de Rodillo POTENCIA: 99HP, PESO: 8 ton</v>
      </c>
      <c r="C38" s="805"/>
      <c r="D38" s="805"/>
      <c r="E38" s="805"/>
      <c r="F38" s="805"/>
      <c r="G38" s="805"/>
      <c r="H38" s="806"/>
      <c r="I38" s="223"/>
      <c r="J38" s="224"/>
      <c r="K38" s="225">
        <f>VLOOKUP(A38,EQUIPOS!A8:D165,4,FALSE)</f>
        <v>144363.72071264597</v>
      </c>
      <c r="L38" s="226"/>
      <c r="M38" s="227">
        <v>8</v>
      </c>
      <c r="N38" s="228">
        <f t="shared" si="0"/>
        <v>18045.465089080746</v>
      </c>
    </row>
    <row r="39" spans="1:14">
      <c r="A39" t="s">
        <v>975</v>
      </c>
      <c r="B39" s="804" t="str">
        <f>VLOOKUP(A39,EQUIPOS!A9:D154,3,FALSE)</f>
        <v>Planta de asfalto en caliente</v>
      </c>
      <c r="C39" s="805"/>
      <c r="D39" s="805"/>
      <c r="E39" s="805"/>
      <c r="F39" s="805"/>
      <c r="G39" s="805"/>
      <c r="H39" s="806"/>
      <c r="I39" s="223"/>
      <c r="J39" s="224"/>
      <c r="K39" s="225">
        <f>VLOOKUP(A39,EQUIPOS!A9:D166,4,FALSE)</f>
        <v>563096.54522294772</v>
      </c>
      <c r="L39" s="226"/>
      <c r="M39" s="227">
        <v>8</v>
      </c>
      <c r="N39" s="228">
        <f t="shared" si="0"/>
        <v>70387.068152868465</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8</v>
      </c>
      <c r="N42" s="228">
        <f t="shared" si="0"/>
        <v>59793.892430305386</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8</v>
      </c>
      <c r="N43" s="228">
        <f t="shared" si="0"/>
        <v>9147.3708920024928</v>
      </c>
    </row>
    <row r="44" spans="1:14">
      <c r="B44" s="804"/>
      <c r="C44" s="805"/>
      <c r="D44" s="805"/>
      <c r="E44" s="805"/>
      <c r="F44" s="805"/>
      <c r="G44" s="805"/>
      <c r="H44" s="806"/>
      <c r="I44" s="807"/>
      <c r="J44" s="808"/>
      <c r="K44" s="225"/>
      <c r="L44" s="809"/>
      <c r="M44" s="810"/>
      <c r="N44" s="228"/>
    </row>
    <row r="45" spans="1:14">
      <c r="B45" s="804"/>
      <c r="C45" s="805"/>
      <c r="D45" s="805"/>
      <c r="E45" s="811"/>
      <c r="F45" s="805"/>
      <c r="G45" s="805"/>
      <c r="H45" s="806"/>
      <c r="I45" s="36"/>
      <c r="J45" s="37"/>
      <c r="K45" s="230"/>
      <c r="L45" s="232"/>
      <c r="M45" s="233"/>
      <c r="N45" s="234"/>
    </row>
    <row r="46" spans="1:14">
      <c r="B46" s="812" t="s">
        <v>2105</v>
      </c>
      <c r="C46" s="813"/>
      <c r="D46" s="813"/>
      <c r="E46" s="38"/>
      <c r="F46" s="39"/>
      <c r="G46" s="39"/>
      <c r="H46" s="40"/>
      <c r="I46" s="36"/>
      <c r="J46" s="37"/>
      <c r="K46" s="235"/>
      <c r="L46" s="232"/>
      <c r="M46" s="352">
        <v>0.1</v>
      </c>
      <c r="N46" s="296">
        <f>N80*M46</f>
        <v>1065.8882903278056</v>
      </c>
    </row>
    <row r="47" spans="1:14" ht="15.75" thickBot="1">
      <c r="B47" s="804"/>
      <c r="C47" s="805"/>
      <c r="D47" s="805"/>
      <c r="E47" s="805"/>
      <c r="F47" s="805"/>
      <c r="G47" s="805"/>
      <c r="H47" s="806"/>
      <c r="I47" s="814"/>
      <c r="J47" s="815"/>
      <c r="K47" s="41"/>
      <c r="L47" s="816"/>
      <c r="M47" s="817"/>
      <c r="N47" s="105"/>
    </row>
    <row r="48" spans="1:14" ht="15.75" thickBot="1">
      <c r="B48" s="755" t="s">
        <v>2072</v>
      </c>
      <c r="C48" s="756"/>
      <c r="D48" s="756"/>
      <c r="E48" s="756"/>
      <c r="F48" s="756"/>
      <c r="G48" s="756"/>
      <c r="H48" s="756"/>
      <c r="I48" s="756"/>
      <c r="J48" s="756"/>
      <c r="K48" s="756"/>
      <c r="L48" s="756"/>
      <c r="M48" s="757"/>
      <c r="N48" s="345">
        <f>SUM(N36:N47)</f>
        <v>207479.82401832732</v>
      </c>
    </row>
    <row r="49" spans="1:14">
      <c r="B49" s="236"/>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00" t="s">
        <v>2063</v>
      </c>
      <c r="C52" s="801"/>
      <c r="D52" s="801"/>
      <c r="E52" s="801"/>
      <c r="F52" s="801"/>
      <c r="G52" s="801"/>
      <c r="H52" s="801"/>
      <c r="I52" s="835"/>
      <c r="J52" s="271" t="s">
        <v>2065</v>
      </c>
      <c r="K52" s="85" t="s">
        <v>2066</v>
      </c>
      <c r="L52" s="836" t="s">
        <v>2074</v>
      </c>
      <c r="M52" s="835"/>
      <c r="N52" s="86" t="s">
        <v>2071</v>
      </c>
    </row>
    <row r="53" spans="1:14">
      <c r="A53" t="s">
        <v>1117</v>
      </c>
      <c r="B53" s="43" t="str">
        <f>VLOOKUP(A53,MATERIALES!A5:D373,3,FALSE)</f>
        <v>Agregado Petreo para Triturar (Crudo)</v>
      </c>
      <c r="C53" s="237"/>
      <c r="D53" s="237"/>
      <c r="E53" s="237"/>
      <c r="F53" s="237"/>
      <c r="G53" s="237"/>
      <c r="H53" s="237"/>
      <c r="I53" s="224"/>
      <c r="J53" s="201" t="str">
        <f>VLOOKUP(A53,MATERIALES!A7:D645,2,FALSE)</f>
        <v>m3</v>
      </c>
      <c r="K53" s="238">
        <v>1.4</v>
      </c>
      <c r="L53" s="223"/>
      <c r="M53" s="353">
        <f>VLOOKUP(A53,MATERIALES!A5:D396,4,FALSE)</f>
        <v>19861.467989081211</v>
      </c>
      <c r="N53" s="228">
        <f>K53*M53</f>
        <v>27806.055184713696</v>
      </c>
    </row>
    <row r="54" spans="1:14">
      <c r="A54" s="108" t="s">
        <v>1131</v>
      </c>
      <c r="B54" s="43" t="str">
        <f>VLOOKUP(A54,MATERIALES!A6:D373,3,FALSE)</f>
        <v>Agua</v>
      </c>
      <c r="C54" s="237"/>
      <c r="D54" s="237"/>
      <c r="E54" s="237"/>
      <c r="F54" s="237"/>
      <c r="G54" s="237"/>
      <c r="H54" s="237"/>
      <c r="I54" s="224"/>
      <c r="J54" s="201" t="str">
        <f>VLOOKUP(A54,MATERIALES!A8:D646,2,FALSE)</f>
        <v>lt</v>
      </c>
      <c r="K54" s="238">
        <v>25</v>
      </c>
      <c r="L54" s="223"/>
      <c r="M54" s="353">
        <f>VLOOKUP(A54,MATERIALES!A6:D397,4,FALSE)</f>
        <v>57.532296573537835</v>
      </c>
      <c r="N54" s="228">
        <f>K54*M54</f>
        <v>1438.3074143384458</v>
      </c>
    </row>
    <row r="55" spans="1:14">
      <c r="B55" s="43"/>
      <c r="C55" s="237"/>
      <c r="D55" s="237"/>
      <c r="E55" s="237"/>
      <c r="F55" s="237"/>
      <c r="G55" s="237"/>
      <c r="H55" s="237"/>
      <c r="I55" s="224"/>
      <c r="J55" s="201"/>
      <c r="K55" s="238"/>
      <c r="L55" s="223"/>
      <c r="M55" s="239"/>
      <c r="N55" s="240"/>
    </row>
    <row r="56" spans="1:14">
      <c r="B56" s="43"/>
      <c r="C56" s="237"/>
      <c r="D56" s="237"/>
      <c r="E56" s="237"/>
      <c r="F56" s="237"/>
      <c r="G56" s="237"/>
      <c r="H56" s="237"/>
      <c r="I56" s="224"/>
      <c r="J56" s="201"/>
      <c r="K56" s="238"/>
      <c r="L56" s="223"/>
      <c r="M56" s="239"/>
      <c r="N56" s="240"/>
    </row>
    <row r="57" spans="1:14" ht="15.75" thickBot="1">
      <c r="B57" s="837"/>
      <c r="C57" s="838"/>
      <c r="D57" s="838"/>
      <c r="E57" s="838"/>
      <c r="F57" s="838"/>
      <c r="G57" s="838"/>
      <c r="H57" s="838"/>
      <c r="I57" s="808"/>
      <c r="J57" s="42"/>
      <c r="K57" s="44"/>
      <c r="L57" s="839"/>
      <c r="M57" s="840"/>
      <c r="N57" s="45"/>
    </row>
    <row r="58" spans="1:14" ht="15.75" thickBot="1">
      <c r="B58" s="755" t="s">
        <v>2072</v>
      </c>
      <c r="C58" s="756"/>
      <c r="D58" s="756"/>
      <c r="E58" s="756"/>
      <c r="F58" s="756"/>
      <c r="G58" s="756"/>
      <c r="H58" s="756"/>
      <c r="I58" s="756"/>
      <c r="J58" s="756"/>
      <c r="K58" s="756"/>
      <c r="L58" s="756"/>
      <c r="M58" s="757"/>
      <c r="N58" s="345">
        <f>SUM(N53:N57)</f>
        <v>29244.362599052143</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9" t="s">
        <v>2076</v>
      </c>
      <c r="C62" s="270"/>
      <c r="D62" s="270"/>
      <c r="E62" s="270"/>
      <c r="F62" s="270"/>
      <c r="G62" s="270"/>
      <c r="H62" s="73" t="s">
        <v>2065</v>
      </c>
      <c r="I62" s="74" t="s">
        <v>2077</v>
      </c>
      <c r="J62" s="75" t="s">
        <v>2106</v>
      </c>
      <c r="K62" s="73" t="s">
        <v>2107</v>
      </c>
      <c r="L62" s="841" t="s">
        <v>2080</v>
      </c>
      <c r="M62" s="820"/>
      <c r="N62" s="76" t="s">
        <v>2071</v>
      </c>
    </row>
    <row r="63" spans="1:14">
      <c r="A63" t="s">
        <v>1852</v>
      </c>
      <c r="B63" s="46" t="str">
        <f>VLOOKUP(A63,TRANSPORTE!A5:D117,3,FALSE)</f>
        <v>Transporte de Material Crudo de Rio</v>
      </c>
      <c r="C63" s="273"/>
      <c r="D63" s="273"/>
      <c r="E63" s="273"/>
      <c r="F63" s="273"/>
      <c r="G63" s="273"/>
      <c r="H63" s="267" t="s">
        <v>2122</v>
      </c>
      <c r="I63" s="235">
        <v>1.4</v>
      </c>
      <c r="J63" s="242">
        <v>1</v>
      </c>
      <c r="K63" s="235">
        <f>I63*J63</f>
        <v>1.4</v>
      </c>
      <c r="L63" s="842">
        <f>VLOOKUP(A63,TRANSPORTE!A5:D117,4,FALSE)</f>
        <v>1260.0181096149788</v>
      </c>
      <c r="M63" s="843"/>
      <c r="N63" s="243">
        <f>K63*L63</f>
        <v>1764.0253534609703</v>
      </c>
    </row>
    <row r="64" spans="1:14">
      <c r="A64" t="s">
        <v>1819</v>
      </c>
      <c r="B64" s="46" t="str">
        <f>VLOOKUP(A64,TRANSPORTE!A6:D117,3,FALSE)</f>
        <v>Transporte de Mezcla densa en Caliente MDC-25</v>
      </c>
      <c r="C64" s="47"/>
      <c r="D64" s="47"/>
      <c r="E64" s="47"/>
      <c r="F64" s="47"/>
      <c r="G64" s="47"/>
      <c r="H64" s="267" t="s">
        <v>2122</v>
      </c>
      <c r="I64" s="235">
        <v>1.25</v>
      </c>
      <c r="J64" s="242">
        <v>1</v>
      </c>
      <c r="K64" s="235">
        <f>I64*J64</f>
        <v>1.25</v>
      </c>
      <c r="L64" s="842">
        <f>VLOOKUP(A64,TRANSPORTE!A6:D117,4,FALSE)</f>
        <v>1260.0181096149788</v>
      </c>
      <c r="M64" s="843"/>
      <c r="N64" s="243">
        <f>K64*L64</f>
        <v>1575.0226370187236</v>
      </c>
    </row>
    <row r="65" spans="1:15">
      <c r="B65" s="46"/>
      <c r="C65" s="47"/>
      <c r="D65" s="47"/>
      <c r="E65" s="47"/>
      <c r="F65" s="47"/>
      <c r="G65" s="47"/>
      <c r="H65" s="244"/>
      <c r="I65" s="235"/>
      <c r="J65" s="235"/>
      <c r="K65" s="235"/>
      <c r="L65" s="245"/>
      <c r="M65" s="246"/>
      <c r="N65" s="247"/>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ht="15.75" thickBot="1">
      <c r="B68" s="265"/>
      <c r="C68" s="266"/>
      <c r="D68" s="266"/>
      <c r="E68" s="266"/>
      <c r="F68" s="266"/>
      <c r="G68" s="266"/>
      <c r="H68" s="48"/>
      <c r="I68" s="124"/>
      <c r="J68" s="124"/>
      <c r="K68" s="124"/>
      <c r="L68" s="833"/>
      <c r="M68" s="834"/>
      <c r="N68" s="125"/>
    </row>
    <row r="69" spans="1:15" ht="15.75" thickBot="1">
      <c r="B69" s="844" t="s">
        <v>2072</v>
      </c>
      <c r="C69" s="798"/>
      <c r="D69" s="798"/>
      <c r="E69" s="798"/>
      <c r="F69" s="798"/>
      <c r="G69" s="798"/>
      <c r="H69" s="798"/>
      <c r="I69" s="798"/>
      <c r="J69" s="798"/>
      <c r="K69" s="798"/>
      <c r="L69" s="798"/>
      <c r="M69" s="799"/>
      <c r="N69" s="104">
        <f>N63+N64+N65+N66+N67</f>
        <v>3339.0479904796939</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94" t="s">
        <v>2108</v>
      </c>
      <c r="C73" s="795"/>
      <c r="D73" s="795"/>
      <c r="E73" s="795"/>
      <c r="F73" s="795"/>
      <c r="G73" s="795"/>
      <c r="H73" s="795"/>
      <c r="I73" s="73" t="s">
        <v>2082</v>
      </c>
      <c r="J73" s="75" t="s">
        <v>2109</v>
      </c>
      <c r="K73" s="74" t="s">
        <v>2084</v>
      </c>
      <c r="L73" s="796" t="s">
        <v>2070</v>
      </c>
      <c r="M73" s="797"/>
      <c r="N73" s="98" t="s">
        <v>2071</v>
      </c>
    </row>
    <row r="74" spans="1:15">
      <c r="A74" t="s">
        <v>718</v>
      </c>
      <c r="B74" s="49" t="str">
        <f>VLOOKUP(A74,'MANO DE OBRA'!A8:D68,3,FALSE)</f>
        <v>Obrero (8)</v>
      </c>
      <c r="C74" s="47"/>
      <c r="D74" s="47"/>
      <c r="E74" s="47"/>
      <c r="F74" s="47"/>
      <c r="G74" s="47"/>
      <c r="H74" s="47"/>
      <c r="I74" s="248">
        <f>K74/J74*100</f>
        <v>270661.59999999998</v>
      </c>
      <c r="J74" s="249">
        <v>185</v>
      </c>
      <c r="K74" s="250">
        <f>VLOOKUP(A74,'MANO DE OBRA'!A8:D99,4,FALSE)</f>
        <v>500723.95999999996</v>
      </c>
      <c r="L74" s="50"/>
      <c r="M74" s="251">
        <v>72</v>
      </c>
      <c r="N74" s="346">
        <f>K74/M74</f>
        <v>6954.4994444444437</v>
      </c>
      <c r="O74" s="106"/>
    </row>
    <row r="75" spans="1:15">
      <c r="A75" t="s">
        <v>728</v>
      </c>
      <c r="B75" s="49" t="str">
        <f>VLOOKUP(A75,'MANO DE OBRA'!A8:D69,3,FALSE)</f>
        <v>Oficial</v>
      </c>
      <c r="C75" s="47"/>
      <c r="D75" s="47"/>
      <c r="E75" s="47"/>
      <c r="F75" s="47"/>
      <c r="G75" s="47"/>
      <c r="H75" s="47"/>
      <c r="I75" s="248">
        <f>K75/J75*100</f>
        <v>57668.23979157189</v>
      </c>
      <c r="J75" s="249">
        <v>185</v>
      </c>
      <c r="K75" s="250">
        <f>VLOOKUP(A75,'MANO DE OBRA'!A8:D100,4,FALSE)</f>
        <v>106686.24361440798</v>
      </c>
      <c r="L75" s="50"/>
      <c r="M75" s="255">
        <v>72</v>
      </c>
      <c r="N75" s="346">
        <f>K75/M75</f>
        <v>1481.7533835334443</v>
      </c>
    </row>
    <row r="76" spans="1:15">
      <c r="A76" t="s">
        <v>756</v>
      </c>
      <c r="B76" s="49" t="str">
        <f>VLOOKUP(A76,'MANO DE OBRA'!A9:D70,3,FALSE)</f>
        <v>Rastrilleros (2)</v>
      </c>
      <c r="C76" s="47"/>
      <c r="D76" s="47"/>
      <c r="E76" s="47"/>
      <c r="F76" s="47"/>
      <c r="G76" s="47"/>
      <c r="H76" s="47"/>
      <c r="I76" s="248">
        <f>K76/J76*100</f>
        <v>86502.359687357821</v>
      </c>
      <c r="J76" s="249">
        <v>185</v>
      </c>
      <c r="K76" s="250">
        <f>VLOOKUP(A76,'MANO DE OBRA'!A9:D101,4,FALSE)</f>
        <v>160029.36542161196</v>
      </c>
      <c r="L76" s="50"/>
      <c r="M76" s="256">
        <v>72</v>
      </c>
      <c r="N76" s="346">
        <f>K76/M76</f>
        <v>2222.630075300166</v>
      </c>
    </row>
    <row r="77" spans="1:15">
      <c r="B77" s="49"/>
      <c r="C77" s="47"/>
      <c r="D77" s="47"/>
      <c r="E77" s="47"/>
      <c r="F77" s="47"/>
      <c r="G77" s="47"/>
      <c r="H77" s="47"/>
      <c r="I77" s="235"/>
      <c r="J77" s="253"/>
      <c r="K77" s="254"/>
      <c r="L77" s="274"/>
      <c r="M77" s="256"/>
      <c r="N77" s="252"/>
    </row>
    <row r="78" spans="1:15">
      <c r="B78" s="49"/>
      <c r="C78" s="47"/>
      <c r="D78" s="47"/>
      <c r="E78" s="47"/>
      <c r="F78" s="47"/>
      <c r="G78" s="47"/>
      <c r="H78" s="47"/>
      <c r="I78" s="235"/>
      <c r="J78" s="253"/>
      <c r="K78" s="254"/>
      <c r="L78" s="274"/>
      <c r="M78" s="256"/>
      <c r="N78" s="252"/>
    </row>
    <row r="79" spans="1:15" ht="15.75" thickBot="1">
      <c r="B79" s="831"/>
      <c r="C79" s="832"/>
      <c r="D79" s="832"/>
      <c r="E79" s="832"/>
      <c r="F79" s="832"/>
      <c r="G79" s="832"/>
      <c r="H79" s="832"/>
      <c r="I79" s="124"/>
      <c r="J79" s="124"/>
      <c r="K79" s="124"/>
      <c r="L79" s="845"/>
      <c r="M79" s="845"/>
      <c r="N79" s="45"/>
    </row>
    <row r="80" spans="1:15" ht="15.75" thickBot="1">
      <c r="B80" s="844" t="s">
        <v>2072</v>
      </c>
      <c r="C80" s="798"/>
      <c r="D80" s="798"/>
      <c r="E80" s="798"/>
      <c r="F80" s="798"/>
      <c r="G80" s="798"/>
      <c r="H80" s="798"/>
      <c r="I80" s="798"/>
      <c r="J80" s="798"/>
      <c r="K80" s="798"/>
      <c r="L80" s="798"/>
      <c r="M80" s="799"/>
      <c r="N80" s="257">
        <f>SUM(N74:N79)</f>
        <v>10658.882903278056</v>
      </c>
    </row>
    <row r="81" spans="1:14" ht="15.75" thickBot="1">
      <c r="B81" s="33"/>
      <c r="C81" s="34"/>
      <c r="D81" s="34"/>
      <c r="E81" s="34"/>
      <c r="F81" s="34"/>
      <c r="G81" s="34"/>
      <c r="H81" s="34"/>
      <c r="I81" s="34"/>
      <c r="J81" s="34"/>
      <c r="K81" s="34"/>
      <c r="L81" s="34"/>
      <c r="M81" s="34"/>
      <c r="N81" s="35"/>
    </row>
    <row r="82" spans="1:14" ht="15.75" thickBot="1">
      <c r="B82" s="755" t="s">
        <v>2085</v>
      </c>
      <c r="C82" s="756"/>
      <c r="D82" s="756"/>
      <c r="E82" s="756"/>
      <c r="F82" s="756"/>
      <c r="G82" s="756"/>
      <c r="H82" s="756"/>
      <c r="I82" s="756"/>
      <c r="J82" s="756"/>
      <c r="K82" s="756"/>
      <c r="L82" s="756"/>
      <c r="M82" s="757"/>
      <c r="N82" s="99">
        <f>N48+N58+N69+N80</f>
        <v>250722.11751113718</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00" t="s">
        <v>2110</v>
      </c>
      <c r="C86" s="801"/>
      <c r="D86" s="801"/>
      <c r="E86" s="801"/>
      <c r="F86" s="801"/>
      <c r="G86" s="801"/>
      <c r="H86" s="801"/>
      <c r="I86" s="270"/>
      <c r="J86" s="290"/>
      <c r="K86" s="258" t="s">
        <v>2087</v>
      </c>
      <c r="L86" s="802" t="s">
        <v>2088</v>
      </c>
      <c r="M86" s="803"/>
      <c r="N86" s="259"/>
    </row>
    <row r="87" spans="1:14">
      <c r="B87" s="788" t="s">
        <v>2111</v>
      </c>
      <c r="C87" s="789"/>
      <c r="D87" s="789"/>
      <c r="E87" s="789"/>
      <c r="F87" s="789"/>
      <c r="G87" s="789"/>
      <c r="H87" s="789"/>
      <c r="I87" s="87"/>
      <c r="J87" s="88"/>
      <c r="K87" s="260">
        <v>0.2</v>
      </c>
      <c r="L87" s="790">
        <f>N82*K87</f>
        <v>50144.423502227437</v>
      </c>
      <c r="M87" s="791"/>
      <c r="N87" s="51"/>
    </row>
    <row r="88" spans="1:14">
      <c r="B88" s="89" t="s">
        <v>2090</v>
      </c>
      <c r="C88" s="90"/>
      <c r="D88" s="90"/>
      <c r="E88" s="90"/>
      <c r="F88" s="90"/>
      <c r="G88" s="90"/>
      <c r="H88" s="90"/>
      <c r="I88" s="87"/>
      <c r="J88" s="88"/>
      <c r="K88" s="260">
        <v>0.05</v>
      </c>
      <c r="L88" s="790">
        <f>N82*K88</f>
        <v>12536.105875556859</v>
      </c>
      <c r="M88" s="791"/>
      <c r="N88" s="51"/>
    </row>
    <row r="89" spans="1:14" ht="15.75" thickBot="1">
      <c r="B89" s="91" t="s">
        <v>2091</v>
      </c>
      <c r="C89" s="92"/>
      <c r="D89" s="92"/>
      <c r="E89" s="92"/>
      <c r="F89" s="92"/>
      <c r="G89" s="92"/>
      <c r="H89" s="92"/>
      <c r="I89" s="93"/>
      <c r="J89" s="94"/>
      <c r="K89" s="261">
        <v>0.05</v>
      </c>
      <c r="L89" s="792">
        <f>N82*K89</f>
        <v>12536.105875556859</v>
      </c>
      <c r="M89" s="793"/>
      <c r="N89" s="51"/>
    </row>
    <row r="90" spans="1:14" ht="15.75" thickBot="1">
      <c r="B90" s="755" t="s">
        <v>2072</v>
      </c>
      <c r="C90" s="756"/>
      <c r="D90" s="756"/>
      <c r="E90" s="756"/>
      <c r="F90" s="756"/>
      <c r="G90" s="756"/>
      <c r="H90" s="756"/>
      <c r="I90" s="756"/>
      <c r="J90" s="756"/>
      <c r="K90" s="756"/>
      <c r="L90" s="756"/>
      <c r="M90" s="757"/>
      <c r="N90" s="52">
        <f>L87+L88+L89</f>
        <v>75216.635253341155</v>
      </c>
    </row>
    <row r="91" spans="1:14" ht="15.75" thickBot="1">
      <c r="B91" s="33"/>
      <c r="C91" s="34"/>
      <c r="D91" s="34"/>
      <c r="E91" s="34"/>
      <c r="F91" s="34"/>
      <c r="G91" s="34"/>
      <c r="H91" s="34"/>
      <c r="I91" s="34"/>
      <c r="J91" s="34"/>
      <c r="K91" s="34"/>
      <c r="L91" s="34"/>
      <c r="M91" s="34"/>
      <c r="N91" s="35"/>
    </row>
    <row r="92" spans="1:14" ht="15.75" thickBot="1">
      <c r="A92" t="s">
        <v>2114</v>
      </c>
      <c r="B92" s="755" t="s">
        <v>2113</v>
      </c>
      <c r="C92" s="756"/>
      <c r="D92" s="756"/>
      <c r="E92" s="756"/>
      <c r="F92" s="756"/>
      <c r="G92" s="756"/>
      <c r="H92" s="756"/>
      <c r="I92" s="756"/>
      <c r="J92" s="756"/>
      <c r="K92" s="756"/>
      <c r="L92" s="756"/>
      <c r="M92" s="757"/>
      <c r="N92" s="166">
        <f>N82+N90</f>
        <v>325938.75276447833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4" t="s">
        <v>2097</v>
      </c>
      <c r="C102" s="205"/>
      <c r="D102" s="205"/>
      <c r="E102" s="205"/>
      <c r="F102" s="205"/>
      <c r="G102" s="205"/>
      <c r="H102" s="205"/>
      <c r="I102" s="205"/>
      <c r="J102" s="205"/>
      <c r="K102" s="205"/>
      <c r="L102" s="205"/>
      <c r="M102" s="205"/>
      <c r="N102" s="206"/>
    </row>
    <row r="103" spans="2:14">
      <c r="B103" s="207"/>
      <c r="C103" s="208"/>
      <c r="D103" s="208"/>
      <c r="E103" s="208"/>
      <c r="F103" s="208"/>
      <c r="G103" s="208"/>
      <c r="H103" s="208"/>
      <c r="I103" s="208"/>
      <c r="J103" s="208"/>
      <c r="K103" s="208"/>
      <c r="L103" s="208"/>
      <c r="M103" s="208"/>
      <c r="N103" s="209"/>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ht="15.75" thickBot="1">
      <c r="B106" s="210"/>
      <c r="C106" s="211"/>
      <c r="D106" s="211"/>
      <c r="E106" s="211"/>
      <c r="F106" s="211"/>
      <c r="G106" s="211"/>
      <c r="H106" s="211"/>
      <c r="I106" s="211"/>
      <c r="J106" s="211"/>
      <c r="K106" s="211"/>
      <c r="L106" s="211"/>
      <c r="M106" s="211"/>
      <c r="N106" s="212"/>
    </row>
    <row r="107" spans="2:14">
      <c r="B107" s="213"/>
      <c r="C107" s="214"/>
      <c r="D107" s="214"/>
      <c r="E107" s="214"/>
      <c r="F107" s="214"/>
      <c r="G107" s="214"/>
      <c r="H107" s="214"/>
      <c r="I107" s="214"/>
      <c r="J107" s="214"/>
      <c r="K107" s="214"/>
      <c r="L107" s="214"/>
      <c r="M107" s="214"/>
      <c r="N107" s="215"/>
    </row>
    <row r="108" spans="2:14">
      <c r="B108" s="199" t="s">
        <v>2098</v>
      </c>
      <c r="C108" s="31"/>
      <c r="D108" s="31"/>
      <c r="E108" s="31"/>
      <c r="F108" s="31"/>
      <c r="G108" s="31"/>
      <c r="H108" s="31"/>
      <c r="I108" s="31"/>
      <c r="J108" s="31"/>
      <c r="K108" s="31"/>
      <c r="L108" s="31"/>
      <c r="M108" s="31"/>
      <c r="N108" s="32"/>
    </row>
    <row r="109" spans="2:14" ht="15" customHeight="1">
      <c r="B109" s="758" t="s">
        <v>2099</v>
      </c>
      <c r="C109" s="759"/>
      <c r="D109" s="759"/>
      <c r="E109" s="759"/>
      <c r="F109" s="759"/>
      <c r="G109" s="759"/>
      <c r="H109" s="759"/>
      <c r="I109" s="759"/>
      <c r="J109" s="759"/>
      <c r="K109" s="759"/>
      <c r="L109" s="759"/>
      <c r="M109" s="759"/>
      <c r="N109" s="760"/>
    </row>
    <row r="110" spans="2:14" ht="15" customHeight="1">
      <c r="B110" s="758"/>
      <c r="C110" s="759"/>
      <c r="D110" s="759"/>
      <c r="E110" s="759"/>
      <c r="F110" s="759"/>
      <c r="G110" s="759"/>
      <c r="H110" s="759"/>
      <c r="I110" s="759"/>
      <c r="J110" s="759"/>
      <c r="K110" s="759"/>
      <c r="L110" s="759"/>
      <c r="M110" s="759"/>
      <c r="N110" s="760"/>
    </row>
    <row r="111" spans="2:14" ht="30" customHeight="1">
      <c r="B111" s="761" t="s">
        <v>2100</v>
      </c>
      <c r="C111" s="762"/>
      <c r="D111" s="762"/>
      <c r="E111" s="762"/>
      <c r="F111" s="762"/>
      <c r="G111" s="762"/>
      <c r="H111" s="762"/>
      <c r="I111" s="762"/>
      <c r="J111" s="762"/>
      <c r="K111" s="762"/>
      <c r="L111" s="762"/>
      <c r="M111" s="762"/>
      <c r="N111" s="763"/>
    </row>
    <row r="112" spans="2:14">
      <c r="B112" s="761"/>
      <c r="C112" s="762"/>
      <c r="D112" s="762"/>
      <c r="E112" s="762"/>
      <c r="F112" s="762"/>
      <c r="G112" s="762"/>
      <c r="H112" s="762"/>
      <c r="I112" s="762"/>
      <c r="J112" s="762"/>
      <c r="K112" s="762"/>
      <c r="L112" s="762"/>
      <c r="M112" s="762"/>
      <c r="N112" s="763"/>
    </row>
    <row r="113" spans="2:14">
      <c r="B113" s="287"/>
      <c r="C113" s="288"/>
      <c r="D113" s="288"/>
      <c r="E113" s="288"/>
      <c r="F113" s="288"/>
      <c r="G113" s="288"/>
      <c r="H113" s="288"/>
      <c r="I113" s="288"/>
      <c r="J113" s="288"/>
      <c r="K113" s="288"/>
      <c r="L113" s="288"/>
      <c r="M113" s="288"/>
      <c r="N113" s="289"/>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199"/>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821"/>
      <c r="K122" s="821"/>
      <c r="L122" s="821"/>
      <c r="M122" s="821"/>
      <c r="N122" s="822"/>
    </row>
    <row r="123" spans="2:14" ht="15.75" thickBot="1">
      <c r="B123" s="217" t="s">
        <v>2103</v>
      </c>
      <c r="C123" s="344"/>
      <c r="D123" s="344"/>
      <c r="E123" s="57"/>
      <c r="F123" s="57"/>
      <c r="G123" s="57"/>
      <c r="H123" s="57"/>
      <c r="I123" s="57"/>
      <c r="J123" s="823"/>
      <c r="K123" s="823"/>
      <c r="L123" s="823"/>
      <c r="M123" s="823"/>
      <c r="N123" s="82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324</v>
      </c>
      <c r="C31" s="81" t="s">
        <v>2178</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8</v>
      </c>
      <c r="N37" s="228">
        <f t="shared" ref="N37:N43" si="0">K37/M37</f>
        <v>19348.206772989157</v>
      </c>
    </row>
    <row r="38" spans="1:14">
      <c r="A38" t="s">
        <v>827</v>
      </c>
      <c r="B38" s="804" t="str">
        <f>VLOOKUP(A38,EQUIPOS!A8:D154,3,FALSE)</f>
        <v>Compactador de Rodillo POTENCIA: 99HP, PESO: 8 ton</v>
      </c>
      <c r="C38" s="805"/>
      <c r="D38" s="805"/>
      <c r="E38" s="805"/>
      <c r="F38" s="805"/>
      <c r="G38" s="805"/>
      <c r="H38" s="806"/>
      <c r="I38" s="223"/>
      <c r="J38" s="224"/>
      <c r="K38" s="225">
        <f>VLOOKUP(A38,EQUIPOS!A8:D165,4,FALSE)</f>
        <v>144363.72071264597</v>
      </c>
      <c r="L38" s="226"/>
      <c r="M38" s="227">
        <v>8</v>
      </c>
      <c r="N38" s="228">
        <f t="shared" si="0"/>
        <v>18045.465089080746</v>
      </c>
    </row>
    <row r="39" spans="1:14">
      <c r="A39" t="s">
        <v>975</v>
      </c>
      <c r="B39" s="804" t="str">
        <f>VLOOKUP(A39,EQUIPOS!A9:D154,3,FALSE)</f>
        <v>Planta de asfalto en caliente</v>
      </c>
      <c r="C39" s="805"/>
      <c r="D39" s="805"/>
      <c r="E39" s="805"/>
      <c r="F39" s="805"/>
      <c r="G39" s="805"/>
      <c r="H39" s="806"/>
      <c r="I39" s="223"/>
      <c r="J39" s="224"/>
      <c r="K39" s="225">
        <f>VLOOKUP(A39,EQUIPOS!A9:D166,4,FALSE)</f>
        <v>563096.54522294772</v>
      </c>
      <c r="L39" s="226"/>
      <c r="M39" s="227">
        <v>8</v>
      </c>
      <c r="N39" s="228">
        <f t="shared" si="0"/>
        <v>70387.068152868465</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8</v>
      </c>
      <c r="N42" s="228">
        <f t="shared" si="0"/>
        <v>59793.892430305386</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8</v>
      </c>
      <c r="N43" s="228">
        <f t="shared" si="0"/>
        <v>9147.3708920024928</v>
      </c>
    </row>
    <row r="44" spans="1:14">
      <c r="B44" s="804"/>
      <c r="C44" s="805"/>
      <c r="D44" s="805"/>
      <c r="E44" s="805"/>
      <c r="F44" s="805"/>
      <c r="G44" s="805"/>
      <c r="H44" s="806"/>
      <c r="I44" s="807"/>
      <c r="J44" s="808"/>
      <c r="K44" s="225"/>
      <c r="L44" s="809"/>
      <c r="M44" s="810"/>
      <c r="N44" s="228"/>
    </row>
    <row r="45" spans="1:14">
      <c r="B45" s="804"/>
      <c r="C45" s="805"/>
      <c r="D45" s="805"/>
      <c r="E45" s="811"/>
      <c r="F45" s="805"/>
      <c r="G45" s="805"/>
      <c r="H45" s="806"/>
      <c r="I45" s="36"/>
      <c r="J45" s="37"/>
      <c r="K45" s="230"/>
      <c r="L45" s="232"/>
      <c r="M45" s="233"/>
      <c r="N45" s="234"/>
    </row>
    <row r="46" spans="1:14">
      <c r="B46" s="812" t="s">
        <v>2105</v>
      </c>
      <c r="C46" s="813"/>
      <c r="D46" s="813"/>
      <c r="E46" s="38"/>
      <c r="F46" s="39"/>
      <c r="G46" s="39"/>
      <c r="H46" s="40"/>
      <c r="I46" s="36"/>
      <c r="J46" s="37"/>
      <c r="K46" s="235"/>
      <c r="L46" s="232"/>
      <c r="M46" s="352">
        <v>0.1</v>
      </c>
      <c r="N46" s="296">
        <f>N80*M46</f>
        <v>1065.8882903278056</v>
      </c>
    </row>
    <row r="47" spans="1:14" ht="15.75" thickBot="1">
      <c r="B47" s="804"/>
      <c r="C47" s="805"/>
      <c r="D47" s="805"/>
      <c r="E47" s="805"/>
      <c r="F47" s="805"/>
      <c r="G47" s="805"/>
      <c r="H47" s="806"/>
      <c r="I47" s="814"/>
      <c r="J47" s="815"/>
      <c r="K47" s="41"/>
      <c r="L47" s="816"/>
      <c r="M47" s="817"/>
      <c r="N47" s="105"/>
    </row>
    <row r="48" spans="1:14" ht="15.75" thickBot="1">
      <c r="B48" s="755" t="s">
        <v>2072</v>
      </c>
      <c r="C48" s="756"/>
      <c r="D48" s="756"/>
      <c r="E48" s="756"/>
      <c r="F48" s="756"/>
      <c r="G48" s="756"/>
      <c r="H48" s="756"/>
      <c r="I48" s="756"/>
      <c r="J48" s="756"/>
      <c r="K48" s="756"/>
      <c r="L48" s="756"/>
      <c r="M48" s="757"/>
      <c r="N48" s="345">
        <f>SUM(N36:N47)</f>
        <v>207479.82401832732</v>
      </c>
    </row>
    <row r="49" spans="1:14">
      <c r="B49" s="236"/>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00" t="s">
        <v>2063</v>
      </c>
      <c r="C52" s="801"/>
      <c r="D52" s="801"/>
      <c r="E52" s="801"/>
      <c r="F52" s="801"/>
      <c r="G52" s="801"/>
      <c r="H52" s="801"/>
      <c r="I52" s="835"/>
      <c r="J52" s="271" t="s">
        <v>2065</v>
      </c>
      <c r="K52" s="85" t="s">
        <v>2066</v>
      </c>
      <c r="L52" s="836" t="s">
        <v>2074</v>
      </c>
      <c r="M52" s="835"/>
      <c r="N52" s="86" t="s">
        <v>2071</v>
      </c>
    </row>
    <row r="53" spans="1:14">
      <c r="A53" t="s">
        <v>1117</v>
      </c>
      <c r="B53" s="43" t="str">
        <f>VLOOKUP(A53,MATERIALES!A5:D373,3,FALSE)</f>
        <v>Agregado Petreo para Triturar (Crudo)</v>
      </c>
      <c r="C53" s="237"/>
      <c r="D53" s="237"/>
      <c r="E53" s="237"/>
      <c r="F53" s="237"/>
      <c r="G53" s="237"/>
      <c r="H53" s="237"/>
      <c r="I53" s="224"/>
      <c r="J53" s="201" t="str">
        <f>VLOOKUP(A53,MATERIALES!A7:D645,2,FALSE)</f>
        <v>m3</v>
      </c>
      <c r="K53" s="238">
        <v>1.4</v>
      </c>
      <c r="L53" s="223"/>
      <c r="M53" s="353">
        <f>VLOOKUP(A53,MATERIALES!A5:D396,4,FALSE)</f>
        <v>19861.467989081211</v>
      </c>
      <c r="N53" s="228">
        <f>K53*M53</f>
        <v>27806.055184713696</v>
      </c>
    </row>
    <row r="54" spans="1:14">
      <c r="A54" s="108" t="s">
        <v>1131</v>
      </c>
      <c r="B54" s="43" t="str">
        <f>VLOOKUP(A54,MATERIALES!A6:D373,3,FALSE)</f>
        <v>Agua</v>
      </c>
      <c r="C54" s="237"/>
      <c r="D54" s="237"/>
      <c r="E54" s="237"/>
      <c r="F54" s="237"/>
      <c r="G54" s="237"/>
      <c r="H54" s="237"/>
      <c r="I54" s="224"/>
      <c r="J54" s="201" t="str">
        <f>VLOOKUP(A54,MATERIALES!A8:D646,2,FALSE)</f>
        <v>lt</v>
      </c>
      <c r="K54" s="238">
        <v>25</v>
      </c>
      <c r="L54" s="223"/>
      <c r="M54" s="353">
        <f>VLOOKUP(A54,MATERIALES!A6:D397,4,FALSE)</f>
        <v>57.532296573537835</v>
      </c>
      <c r="N54" s="228">
        <f>K54*M54</f>
        <v>1438.3074143384458</v>
      </c>
    </row>
    <row r="55" spans="1:14">
      <c r="B55" s="43"/>
      <c r="C55" s="237"/>
      <c r="D55" s="237"/>
      <c r="E55" s="237"/>
      <c r="F55" s="237"/>
      <c r="G55" s="237"/>
      <c r="H55" s="237"/>
      <c r="I55" s="224"/>
      <c r="J55" s="201"/>
      <c r="K55" s="238"/>
      <c r="L55" s="223"/>
      <c r="M55" s="239"/>
      <c r="N55" s="240"/>
    </row>
    <row r="56" spans="1:14">
      <c r="B56" s="43"/>
      <c r="C56" s="237"/>
      <c r="D56" s="237"/>
      <c r="E56" s="237"/>
      <c r="F56" s="237"/>
      <c r="G56" s="237"/>
      <c r="H56" s="237"/>
      <c r="I56" s="224"/>
      <c r="J56" s="201"/>
      <c r="K56" s="238"/>
      <c r="L56" s="223"/>
      <c r="M56" s="239"/>
      <c r="N56" s="240"/>
    </row>
    <row r="57" spans="1:14" ht="15.75" thickBot="1">
      <c r="B57" s="837"/>
      <c r="C57" s="838"/>
      <c r="D57" s="838"/>
      <c r="E57" s="838"/>
      <c r="F57" s="838"/>
      <c r="G57" s="838"/>
      <c r="H57" s="838"/>
      <c r="I57" s="808"/>
      <c r="J57" s="42"/>
      <c r="K57" s="44"/>
      <c r="L57" s="839"/>
      <c r="M57" s="840"/>
      <c r="N57" s="45"/>
    </row>
    <row r="58" spans="1:14" ht="15.75" thickBot="1">
      <c r="B58" s="755" t="s">
        <v>2072</v>
      </c>
      <c r="C58" s="756"/>
      <c r="D58" s="756"/>
      <c r="E58" s="756"/>
      <c r="F58" s="756"/>
      <c r="G58" s="756"/>
      <c r="H58" s="756"/>
      <c r="I58" s="756"/>
      <c r="J58" s="756"/>
      <c r="K58" s="756"/>
      <c r="L58" s="756"/>
      <c r="M58" s="757"/>
      <c r="N58" s="345">
        <f>SUM(N53:N57)</f>
        <v>29244.362599052143</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9" t="s">
        <v>2076</v>
      </c>
      <c r="C62" s="270"/>
      <c r="D62" s="270"/>
      <c r="E62" s="270"/>
      <c r="F62" s="270"/>
      <c r="G62" s="270"/>
      <c r="H62" s="73" t="s">
        <v>2065</v>
      </c>
      <c r="I62" s="74" t="s">
        <v>2077</v>
      </c>
      <c r="J62" s="75" t="s">
        <v>2106</v>
      </c>
      <c r="K62" s="73" t="s">
        <v>2107</v>
      </c>
      <c r="L62" s="841" t="s">
        <v>2080</v>
      </c>
      <c r="M62" s="820"/>
      <c r="N62" s="76" t="s">
        <v>2071</v>
      </c>
    </row>
    <row r="63" spans="1:14">
      <c r="A63" t="s">
        <v>1852</v>
      </c>
      <c r="B63" s="46" t="str">
        <f>VLOOKUP(A63,TRANSPORTE!A5:D117,3,FALSE)</f>
        <v>Transporte de Material Crudo de Rio</v>
      </c>
      <c r="C63" s="273"/>
      <c r="D63" s="273"/>
      <c r="E63" s="273"/>
      <c r="F63" s="273"/>
      <c r="G63" s="273"/>
      <c r="H63" s="267" t="s">
        <v>2122</v>
      </c>
      <c r="I63" s="235">
        <v>1.4</v>
      </c>
      <c r="J63" s="242">
        <v>1</v>
      </c>
      <c r="K63" s="235">
        <f>I63*J63</f>
        <v>1.4</v>
      </c>
      <c r="L63" s="842">
        <f>VLOOKUP(A63,TRANSPORTE!A5:D117,4,FALSE)</f>
        <v>1260.0181096149788</v>
      </c>
      <c r="M63" s="843"/>
      <c r="N63" s="243">
        <f>K63*L63</f>
        <v>1764.0253534609703</v>
      </c>
    </row>
    <row r="64" spans="1:14">
      <c r="A64" t="s">
        <v>1952</v>
      </c>
      <c r="B64" s="46" t="str">
        <f>VLOOKUP(A64,TRANSPORTE!A6:D117,3,FALSE)</f>
        <v>Transporte de mezcla gruesa en Caliente MGC</v>
      </c>
      <c r="C64" s="47"/>
      <c r="D64" s="47"/>
      <c r="E64" s="47"/>
      <c r="F64" s="47"/>
      <c r="G64" s="47"/>
      <c r="H64" s="267" t="s">
        <v>2122</v>
      </c>
      <c r="I64" s="235">
        <v>1.25</v>
      </c>
      <c r="J64" s="242">
        <v>1</v>
      </c>
      <c r="K64" s="235">
        <f>I64*J64</f>
        <v>1.25</v>
      </c>
      <c r="L64" s="842">
        <f>VLOOKUP(A64,TRANSPORTE!A6:D117,4,FALSE)</f>
        <v>1260.0181096149788</v>
      </c>
      <c r="M64" s="843"/>
      <c r="N64" s="243">
        <f>K64*L64</f>
        <v>1575.0226370187236</v>
      </c>
    </row>
    <row r="65" spans="1:15">
      <c r="B65" s="46"/>
      <c r="C65" s="47"/>
      <c r="D65" s="47"/>
      <c r="E65" s="47"/>
      <c r="F65" s="47"/>
      <c r="G65" s="47"/>
      <c r="H65" s="244"/>
      <c r="I65" s="235"/>
      <c r="J65" s="235"/>
      <c r="K65" s="235"/>
      <c r="L65" s="245"/>
      <c r="M65" s="246"/>
      <c r="N65" s="247"/>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ht="15.75" thickBot="1">
      <c r="B68" s="265"/>
      <c r="C68" s="266"/>
      <c r="D68" s="266"/>
      <c r="E68" s="266"/>
      <c r="F68" s="266"/>
      <c r="G68" s="266"/>
      <c r="H68" s="48"/>
      <c r="I68" s="124"/>
      <c r="J68" s="124"/>
      <c r="K68" s="124"/>
      <c r="L68" s="833"/>
      <c r="M68" s="834"/>
      <c r="N68" s="125"/>
    </row>
    <row r="69" spans="1:15" ht="15.75" thickBot="1">
      <c r="B69" s="844" t="s">
        <v>2072</v>
      </c>
      <c r="C69" s="798"/>
      <c r="D69" s="798"/>
      <c r="E69" s="798"/>
      <c r="F69" s="798"/>
      <c r="G69" s="798"/>
      <c r="H69" s="798"/>
      <c r="I69" s="798"/>
      <c r="J69" s="798"/>
      <c r="K69" s="798"/>
      <c r="L69" s="798"/>
      <c r="M69" s="799"/>
      <c r="N69" s="104">
        <f>N63+N64+N65+N66+N67</f>
        <v>3339.0479904796939</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94" t="s">
        <v>2108</v>
      </c>
      <c r="C73" s="795"/>
      <c r="D73" s="795"/>
      <c r="E73" s="795"/>
      <c r="F73" s="795"/>
      <c r="G73" s="795"/>
      <c r="H73" s="795"/>
      <c r="I73" s="73" t="s">
        <v>2082</v>
      </c>
      <c r="J73" s="75" t="s">
        <v>2109</v>
      </c>
      <c r="K73" s="74" t="s">
        <v>2084</v>
      </c>
      <c r="L73" s="796" t="s">
        <v>2070</v>
      </c>
      <c r="M73" s="797"/>
      <c r="N73" s="98" t="s">
        <v>2071</v>
      </c>
    </row>
    <row r="74" spans="1:15">
      <c r="A74" t="s">
        <v>718</v>
      </c>
      <c r="B74" s="49" t="str">
        <f>VLOOKUP(A74,'MANO DE OBRA'!A8:D68,3,FALSE)</f>
        <v>Obrero (8)</v>
      </c>
      <c r="C74" s="47"/>
      <c r="D74" s="47"/>
      <c r="E74" s="47"/>
      <c r="F74" s="47"/>
      <c r="G74" s="47"/>
      <c r="H74" s="47"/>
      <c r="I74" s="248">
        <f>K74/J74*100</f>
        <v>270661.59999999998</v>
      </c>
      <c r="J74" s="249">
        <v>185</v>
      </c>
      <c r="K74" s="250">
        <f>VLOOKUP(A74,'MANO DE OBRA'!A8:D99,4,FALSE)</f>
        <v>500723.95999999996</v>
      </c>
      <c r="L74" s="50"/>
      <c r="M74" s="251">
        <v>72</v>
      </c>
      <c r="N74" s="346">
        <f>K74/M74</f>
        <v>6954.4994444444437</v>
      </c>
      <c r="O74" s="106"/>
    </row>
    <row r="75" spans="1:15">
      <c r="A75" t="s">
        <v>728</v>
      </c>
      <c r="B75" s="49" t="str">
        <f>VLOOKUP(A75,'MANO DE OBRA'!A8:D69,3,FALSE)</f>
        <v>Oficial</v>
      </c>
      <c r="C75" s="47"/>
      <c r="D75" s="47"/>
      <c r="E75" s="47"/>
      <c r="F75" s="47"/>
      <c r="G75" s="47"/>
      <c r="H75" s="47"/>
      <c r="I75" s="248">
        <f>K75/J75*100</f>
        <v>57668.23979157189</v>
      </c>
      <c r="J75" s="249">
        <v>185</v>
      </c>
      <c r="K75" s="250">
        <f>VLOOKUP(A75,'MANO DE OBRA'!A8:D100,4,FALSE)</f>
        <v>106686.24361440798</v>
      </c>
      <c r="L75" s="50"/>
      <c r="M75" s="255">
        <v>72</v>
      </c>
      <c r="N75" s="346">
        <f>K75/M75</f>
        <v>1481.7533835334443</v>
      </c>
    </row>
    <row r="76" spans="1:15">
      <c r="A76" t="s">
        <v>756</v>
      </c>
      <c r="B76" s="49" t="str">
        <f>VLOOKUP(A76,'MANO DE OBRA'!A9:D70,3,FALSE)</f>
        <v>Rastrilleros (2)</v>
      </c>
      <c r="C76" s="47"/>
      <c r="D76" s="47"/>
      <c r="E76" s="47"/>
      <c r="F76" s="47"/>
      <c r="G76" s="47"/>
      <c r="H76" s="47"/>
      <c r="I76" s="248">
        <f>K76/J76*100</f>
        <v>86502.359687357821</v>
      </c>
      <c r="J76" s="249">
        <v>185</v>
      </c>
      <c r="K76" s="250">
        <f>VLOOKUP(A76,'MANO DE OBRA'!A9:D101,4,FALSE)</f>
        <v>160029.36542161196</v>
      </c>
      <c r="L76" s="50"/>
      <c r="M76" s="256">
        <v>72</v>
      </c>
      <c r="N76" s="346">
        <f>K76/M76</f>
        <v>2222.630075300166</v>
      </c>
    </row>
    <row r="77" spans="1:15">
      <c r="B77" s="49"/>
      <c r="C77" s="47"/>
      <c r="D77" s="47"/>
      <c r="E77" s="47"/>
      <c r="F77" s="47"/>
      <c r="G77" s="47"/>
      <c r="H77" s="47"/>
      <c r="I77" s="235"/>
      <c r="J77" s="253"/>
      <c r="K77" s="254"/>
      <c r="L77" s="274"/>
      <c r="M77" s="256"/>
      <c r="N77" s="252"/>
    </row>
    <row r="78" spans="1:15">
      <c r="B78" s="49"/>
      <c r="C78" s="47"/>
      <c r="D78" s="47"/>
      <c r="E78" s="47"/>
      <c r="F78" s="47"/>
      <c r="G78" s="47"/>
      <c r="H78" s="47"/>
      <c r="I78" s="235"/>
      <c r="J78" s="253"/>
      <c r="K78" s="254"/>
      <c r="L78" s="274"/>
      <c r="M78" s="256"/>
      <c r="N78" s="252"/>
    </row>
    <row r="79" spans="1:15" ht="15.75" thickBot="1">
      <c r="B79" s="831"/>
      <c r="C79" s="832"/>
      <c r="D79" s="832"/>
      <c r="E79" s="832"/>
      <c r="F79" s="832"/>
      <c r="G79" s="832"/>
      <c r="H79" s="832"/>
      <c r="I79" s="124"/>
      <c r="J79" s="124"/>
      <c r="K79" s="124"/>
      <c r="L79" s="845"/>
      <c r="M79" s="845"/>
      <c r="N79" s="125"/>
    </row>
    <row r="80" spans="1:15" ht="15.75" thickBot="1">
      <c r="B80" s="844" t="s">
        <v>2072</v>
      </c>
      <c r="C80" s="798"/>
      <c r="D80" s="798"/>
      <c r="E80" s="798"/>
      <c r="F80" s="798"/>
      <c r="G80" s="798"/>
      <c r="H80" s="798"/>
      <c r="I80" s="798"/>
      <c r="J80" s="798"/>
      <c r="K80" s="798"/>
      <c r="L80" s="798"/>
      <c r="M80" s="799"/>
      <c r="N80" s="402">
        <f>SUM(N74:N79)</f>
        <v>10658.882903278056</v>
      </c>
    </row>
    <row r="81" spans="1:14" ht="15.75" thickBot="1">
      <c r="B81" s="33"/>
      <c r="C81" s="34"/>
      <c r="D81" s="34"/>
      <c r="E81" s="34"/>
      <c r="F81" s="34"/>
      <c r="G81" s="34"/>
      <c r="H81" s="34"/>
      <c r="I81" s="34"/>
      <c r="J81" s="34"/>
      <c r="K81" s="34"/>
      <c r="L81" s="34"/>
      <c r="M81" s="34"/>
      <c r="N81" s="35"/>
    </row>
    <row r="82" spans="1:14" ht="15.75" thickBot="1">
      <c r="B82" s="755" t="s">
        <v>2085</v>
      </c>
      <c r="C82" s="756"/>
      <c r="D82" s="756"/>
      <c r="E82" s="756"/>
      <c r="F82" s="756"/>
      <c r="G82" s="756"/>
      <c r="H82" s="756"/>
      <c r="I82" s="756"/>
      <c r="J82" s="756"/>
      <c r="K82" s="756"/>
      <c r="L82" s="756"/>
      <c r="M82" s="757"/>
      <c r="N82" s="99">
        <f>N48+N58+N69+N80</f>
        <v>250722.11751113718</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00" t="s">
        <v>2110</v>
      </c>
      <c r="C86" s="801"/>
      <c r="D86" s="801"/>
      <c r="E86" s="801"/>
      <c r="F86" s="801"/>
      <c r="G86" s="801"/>
      <c r="H86" s="801"/>
      <c r="I86" s="270"/>
      <c r="J86" s="290"/>
      <c r="K86" s="258" t="s">
        <v>2087</v>
      </c>
      <c r="L86" s="802" t="s">
        <v>2088</v>
      </c>
      <c r="M86" s="803"/>
      <c r="N86" s="259"/>
    </row>
    <row r="87" spans="1:14">
      <c r="B87" s="788" t="s">
        <v>2111</v>
      </c>
      <c r="C87" s="789"/>
      <c r="D87" s="789"/>
      <c r="E87" s="789"/>
      <c r="F87" s="789"/>
      <c r="G87" s="789"/>
      <c r="H87" s="789"/>
      <c r="I87" s="87"/>
      <c r="J87" s="88"/>
      <c r="K87" s="260">
        <v>0.2</v>
      </c>
      <c r="L87" s="790">
        <f>N82*K87</f>
        <v>50144.423502227437</v>
      </c>
      <c r="M87" s="791"/>
      <c r="N87" s="51"/>
    </row>
    <row r="88" spans="1:14">
      <c r="B88" s="89" t="s">
        <v>2090</v>
      </c>
      <c r="C88" s="90"/>
      <c r="D88" s="90"/>
      <c r="E88" s="90"/>
      <c r="F88" s="90"/>
      <c r="G88" s="90"/>
      <c r="H88" s="90"/>
      <c r="I88" s="87"/>
      <c r="J88" s="88"/>
      <c r="K88" s="260">
        <v>0.05</v>
      </c>
      <c r="L88" s="790">
        <f>N82*K88</f>
        <v>12536.105875556859</v>
      </c>
      <c r="M88" s="791"/>
      <c r="N88" s="51"/>
    </row>
    <row r="89" spans="1:14" ht="15.75" thickBot="1">
      <c r="B89" s="91" t="s">
        <v>2091</v>
      </c>
      <c r="C89" s="92"/>
      <c r="D89" s="92"/>
      <c r="E89" s="92"/>
      <c r="F89" s="92"/>
      <c r="G89" s="92"/>
      <c r="H89" s="92"/>
      <c r="I89" s="93"/>
      <c r="J89" s="94"/>
      <c r="K89" s="261">
        <v>0.05</v>
      </c>
      <c r="L89" s="792">
        <f>N82*K89</f>
        <v>12536.105875556859</v>
      </c>
      <c r="M89" s="793"/>
      <c r="N89" s="51"/>
    </row>
    <row r="90" spans="1:14" ht="15.75" thickBot="1">
      <c r="B90" s="755" t="s">
        <v>2072</v>
      </c>
      <c r="C90" s="756"/>
      <c r="D90" s="756"/>
      <c r="E90" s="756"/>
      <c r="F90" s="756"/>
      <c r="G90" s="756"/>
      <c r="H90" s="756"/>
      <c r="I90" s="756"/>
      <c r="J90" s="756"/>
      <c r="K90" s="756"/>
      <c r="L90" s="756"/>
      <c r="M90" s="757"/>
      <c r="N90" s="52">
        <f>L87+L88+L89</f>
        <v>75216.635253341155</v>
      </c>
    </row>
    <row r="91" spans="1:14" ht="15.75" thickBot="1">
      <c r="B91" s="33"/>
      <c r="C91" s="34"/>
      <c r="D91" s="34"/>
      <c r="E91" s="34"/>
      <c r="F91" s="34"/>
      <c r="G91" s="34"/>
      <c r="H91" s="34"/>
      <c r="I91" s="34"/>
      <c r="J91" s="34"/>
      <c r="K91" s="34"/>
      <c r="L91" s="34"/>
      <c r="M91" s="34"/>
      <c r="N91" s="35"/>
    </row>
    <row r="92" spans="1:14" ht="15.75" thickBot="1">
      <c r="A92" t="s">
        <v>2114</v>
      </c>
      <c r="B92" s="755" t="s">
        <v>2113</v>
      </c>
      <c r="C92" s="756"/>
      <c r="D92" s="756"/>
      <c r="E92" s="756"/>
      <c r="F92" s="756"/>
      <c r="G92" s="756"/>
      <c r="H92" s="756"/>
      <c r="I92" s="756"/>
      <c r="J92" s="756"/>
      <c r="K92" s="756"/>
      <c r="L92" s="756"/>
      <c r="M92" s="757"/>
      <c r="N92" s="166">
        <f>N82+N90</f>
        <v>325938.75276447833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4" t="s">
        <v>2097</v>
      </c>
      <c r="C102" s="205"/>
      <c r="D102" s="205"/>
      <c r="E102" s="205"/>
      <c r="F102" s="205"/>
      <c r="G102" s="205"/>
      <c r="H102" s="205"/>
      <c r="I102" s="205"/>
      <c r="J102" s="205"/>
      <c r="K102" s="205"/>
      <c r="L102" s="205"/>
      <c r="M102" s="205"/>
      <c r="N102" s="206"/>
    </row>
    <row r="103" spans="2:14">
      <c r="B103" s="207"/>
      <c r="C103" s="208"/>
      <c r="D103" s="208"/>
      <c r="E103" s="208"/>
      <c r="F103" s="208"/>
      <c r="G103" s="208"/>
      <c r="H103" s="208"/>
      <c r="I103" s="208"/>
      <c r="J103" s="208"/>
      <c r="K103" s="208"/>
      <c r="L103" s="208"/>
      <c r="M103" s="208"/>
      <c r="N103" s="209"/>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ht="15.75" thickBot="1">
      <c r="B106" s="210"/>
      <c r="C106" s="211"/>
      <c r="D106" s="211"/>
      <c r="E106" s="211"/>
      <c r="F106" s="211"/>
      <c r="G106" s="211"/>
      <c r="H106" s="211"/>
      <c r="I106" s="211"/>
      <c r="J106" s="211"/>
      <c r="K106" s="211"/>
      <c r="L106" s="211"/>
      <c r="M106" s="211"/>
      <c r="N106" s="212"/>
    </row>
    <row r="107" spans="2:14">
      <c r="B107" s="213"/>
      <c r="C107" s="214"/>
      <c r="D107" s="214"/>
      <c r="E107" s="214"/>
      <c r="F107" s="214"/>
      <c r="G107" s="214"/>
      <c r="H107" s="214"/>
      <c r="I107" s="214"/>
      <c r="J107" s="214"/>
      <c r="K107" s="214"/>
      <c r="L107" s="214"/>
      <c r="M107" s="214"/>
      <c r="N107" s="215"/>
    </row>
    <row r="108" spans="2:14">
      <c r="B108" s="199" t="s">
        <v>2098</v>
      </c>
      <c r="C108" s="31"/>
      <c r="D108" s="31"/>
      <c r="E108" s="31"/>
      <c r="F108" s="31"/>
      <c r="G108" s="31"/>
      <c r="H108" s="31"/>
      <c r="I108" s="31"/>
      <c r="J108" s="31"/>
      <c r="K108" s="31"/>
      <c r="L108" s="31"/>
      <c r="M108" s="31"/>
      <c r="N108" s="32"/>
    </row>
    <row r="109" spans="2:14" ht="15" customHeight="1">
      <c r="B109" s="758" t="s">
        <v>2099</v>
      </c>
      <c r="C109" s="759"/>
      <c r="D109" s="759"/>
      <c r="E109" s="759"/>
      <c r="F109" s="759"/>
      <c r="G109" s="759"/>
      <c r="H109" s="759"/>
      <c r="I109" s="759"/>
      <c r="J109" s="759"/>
      <c r="K109" s="759"/>
      <c r="L109" s="759"/>
      <c r="M109" s="759"/>
      <c r="N109" s="760"/>
    </row>
    <row r="110" spans="2:14" ht="15" customHeight="1">
      <c r="B110" s="758"/>
      <c r="C110" s="759"/>
      <c r="D110" s="759"/>
      <c r="E110" s="759"/>
      <c r="F110" s="759"/>
      <c r="G110" s="759"/>
      <c r="H110" s="759"/>
      <c r="I110" s="759"/>
      <c r="J110" s="759"/>
      <c r="K110" s="759"/>
      <c r="L110" s="759"/>
      <c r="M110" s="759"/>
      <c r="N110" s="760"/>
    </row>
    <row r="111" spans="2:14" ht="30" customHeight="1">
      <c r="B111" s="761" t="s">
        <v>2100</v>
      </c>
      <c r="C111" s="762"/>
      <c r="D111" s="762"/>
      <c r="E111" s="762"/>
      <c r="F111" s="762"/>
      <c r="G111" s="762"/>
      <c r="H111" s="762"/>
      <c r="I111" s="762"/>
      <c r="J111" s="762"/>
      <c r="K111" s="762"/>
      <c r="L111" s="762"/>
      <c r="M111" s="762"/>
      <c r="N111" s="763"/>
    </row>
    <row r="112" spans="2:14">
      <c r="B112" s="761"/>
      <c r="C112" s="762"/>
      <c r="D112" s="762"/>
      <c r="E112" s="762"/>
      <c r="F112" s="762"/>
      <c r="G112" s="762"/>
      <c r="H112" s="762"/>
      <c r="I112" s="762"/>
      <c r="J112" s="762"/>
      <c r="K112" s="762"/>
      <c r="L112" s="762"/>
      <c r="M112" s="762"/>
      <c r="N112" s="763"/>
    </row>
    <row r="113" spans="2:14">
      <c r="B113" s="287"/>
      <c r="C113" s="288"/>
      <c r="D113" s="288"/>
      <c r="E113" s="288"/>
      <c r="F113" s="288"/>
      <c r="G113" s="288"/>
      <c r="H113" s="288"/>
      <c r="I113" s="288"/>
      <c r="J113" s="288"/>
      <c r="K113" s="288"/>
      <c r="L113" s="288"/>
      <c r="M113" s="288"/>
      <c r="N113" s="289"/>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199"/>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821"/>
      <c r="K122" s="821"/>
      <c r="L122" s="821"/>
      <c r="M122" s="821"/>
      <c r="N122" s="822"/>
    </row>
    <row r="123" spans="2:14" ht="15.75" thickBot="1">
      <c r="B123" s="217" t="s">
        <v>2103</v>
      </c>
      <c r="C123" s="344"/>
      <c r="D123" s="344"/>
      <c r="E123" s="57"/>
      <c r="F123" s="57"/>
      <c r="G123" s="57"/>
      <c r="H123" s="57"/>
      <c r="I123" s="57"/>
      <c r="J123" s="823"/>
      <c r="K123" s="823"/>
      <c r="L123" s="823"/>
      <c r="M123" s="823"/>
      <c r="N123" s="82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326</v>
      </c>
      <c r="C31" s="81" t="s">
        <v>2179</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8</v>
      </c>
      <c r="N37" s="228">
        <f t="shared" ref="N37:N43" si="0">K37/M37</f>
        <v>19348.206772989157</v>
      </c>
    </row>
    <row r="38" spans="1:14">
      <c r="A38" t="s">
        <v>827</v>
      </c>
      <c r="B38" s="804" t="str">
        <f>VLOOKUP(A38,EQUIPOS!A8:D154,3,FALSE)</f>
        <v>Compactador de Rodillo POTENCIA: 99HP, PESO: 8 ton</v>
      </c>
      <c r="C38" s="805"/>
      <c r="D38" s="805"/>
      <c r="E38" s="805"/>
      <c r="F38" s="805"/>
      <c r="G38" s="805"/>
      <c r="H38" s="806"/>
      <c r="I38" s="223"/>
      <c r="J38" s="224"/>
      <c r="K38" s="225">
        <f>VLOOKUP(A38,EQUIPOS!A8:D165,4,FALSE)</f>
        <v>144363.72071264597</v>
      </c>
      <c r="L38" s="226"/>
      <c r="M38" s="227">
        <v>8</v>
      </c>
      <c r="N38" s="228">
        <f t="shared" si="0"/>
        <v>18045.465089080746</v>
      </c>
    </row>
    <row r="39" spans="1:14">
      <c r="A39" t="s">
        <v>975</v>
      </c>
      <c r="B39" s="804" t="str">
        <f>VLOOKUP(A39,EQUIPOS!A9:D154,3,FALSE)</f>
        <v>Planta de asfalto en caliente</v>
      </c>
      <c r="C39" s="805"/>
      <c r="D39" s="805"/>
      <c r="E39" s="805"/>
      <c r="F39" s="805"/>
      <c r="G39" s="805"/>
      <c r="H39" s="806"/>
      <c r="I39" s="223"/>
      <c r="J39" s="224"/>
      <c r="K39" s="225">
        <f>VLOOKUP(A39,EQUIPOS!A9:D166,4,FALSE)</f>
        <v>563096.54522294772</v>
      </c>
      <c r="L39" s="226"/>
      <c r="M39" s="227">
        <v>8</v>
      </c>
      <c r="N39" s="228">
        <f t="shared" si="0"/>
        <v>70387.068152868465</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8</v>
      </c>
      <c r="N42" s="228">
        <f t="shared" si="0"/>
        <v>59793.892430305386</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8</v>
      </c>
      <c r="N43" s="228">
        <f t="shared" si="0"/>
        <v>9147.3708920024928</v>
      </c>
    </row>
    <row r="44" spans="1:14">
      <c r="B44" s="804"/>
      <c r="C44" s="805"/>
      <c r="D44" s="805"/>
      <c r="E44" s="805"/>
      <c r="F44" s="805"/>
      <c r="G44" s="805"/>
      <c r="H44" s="806"/>
      <c r="I44" s="807"/>
      <c r="J44" s="808"/>
      <c r="K44" s="225"/>
      <c r="L44" s="809"/>
      <c r="M44" s="810"/>
      <c r="N44" s="228"/>
    </row>
    <row r="45" spans="1:14">
      <c r="B45" s="804"/>
      <c r="C45" s="805"/>
      <c r="D45" s="805"/>
      <c r="E45" s="811"/>
      <c r="F45" s="805"/>
      <c r="G45" s="805"/>
      <c r="H45" s="806"/>
      <c r="I45" s="36"/>
      <c r="J45" s="37"/>
      <c r="K45" s="230"/>
      <c r="L45" s="232"/>
      <c r="M45" s="233"/>
      <c r="N45" s="234"/>
    </row>
    <row r="46" spans="1:14">
      <c r="B46" s="812" t="s">
        <v>2105</v>
      </c>
      <c r="C46" s="813"/>
      <c r="D46" s="813"/>
      <c r="E46" s="38"/>
      <c r="F46" s="39"/>
      <c r="G46" s="39"/>
      <c r="H46" s="40"/>
      <c r="I46" s="36"/>
      <c r="J46" s="37"/>
      <c r="K46" s="235"/>
      <c r="L46" s="232"/>
      <c r="M46" s="352">
        <v>0.1</v>
      </c>
      <c r="N46" s="296">
        <f>N80*M46</f>
        <v>1065.8882903278056</v>
      </c>
    </row>
    <row r="47" spans="1:14" ht="15.75" thickBot="1">
      <c r="B47" s="804"/>
      <c r="C47" s="805"/>
      <c r="D47" s="805"/>
      <c r="E47" s="805"/>
      <c r="F47" s="805"/>
      <c r="G47" s="805"/>
      <c r="H47" s="806"/>
      <c r="I47" s="814"/>
      <c r="J47" s="815"/>
      <c r="K47" s="41"/>
      <c r="L47" s="816"/>
      <c r="M47" s="817"/>
      <c r="N47" s="105"/>
    </row>
    <row r="48" spans="1:14" ht="15.75" thickBot="1">
      <c r="B48" s="755" t="s">
        <v>2072</v>
      </c>
      <c r="C48" s="756"/>
      <c r="D48" s="756"/>
      <c r="E48" s="756"/>
      <c r="F48" s="756"/>
      <c r="G48" s="756"/>
      <c r="H48" s="756"/>
      <c r="I48" s="756"/>
      <c r="J48" s="756"/>
      <c r="K48" s="756"/>
      <c r="L48" s="756"/>
      <c r="M48" s="757"/>
      <c r="N48" s="345">
        <f>SUM(N36:N47)</f>
        <v>207479.82401832732</v>
      </c>
    </row>
    <row r="49" spans="1:14">
      <c r="B49" s="236"/>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00" t="s">
        <v>2063</v>
      </c>
      <c r="C52" s="801"/>
      <c r="D52" s="801"/>
      <c r="E52" s="801"/>
      <c r="F52" s="801"/>
      <c r="G52" s="801"/>
      <c r="H52" s="801"/>
      <c r="I52" s="835"/>
      <c r="J52" s="271" t="s">
        <v>2065</v>
      </c>
      <c r="K52" s="85" t="s">
        <v>2066</v>
      </c>
      <c r="L52" s="836" t="s">
        <v>2074</v>
      </c>
      <c r="M52" s="835"/>
      <c r="N52" s="86" t="s">
        <v>2071</v>
      </c>
    </row>
    <row r="53" spans="1:14">
      <c r="A53" t="s">
        <v>1117</v>
      </c>
      <c r="B53" s="43" t="str">
        <f>VLOOKUP(A53,MATERIALES!A5:D373,3,FALSE)</f>
        <v>Agregado Petreo para Triturar (Crudo)</v>
      </c>
      <c r="C53" s="237"/>
      <c r="D53" s="237"/>
      <c r="E53" s="237"/>
      <c r="F53" s="237"/>
      <c r="G53" s="237"/>
      <c r="H53" s="237"/>
      <c r="I53" s="224"/>
      <c r="J53" s="201" t="str">
        <f>VLOOKUP(A53,MATERIALES!A7:D645,2,FALSE)</f>
        <v>m3</v>
      </c>
      <c r="K53" s="238">
        <v>1.4</v>
      </c>
      <c r="L53" s="223"/>
      <c r="M53" s="353">
        <f>VLOOKUP(A53,MATERIALES!A5:D396,4,FALSE)</f>
        <v>19861.467989081211</v>
      </c>
      <c r="N53" s="228">
        <f>K53*M53</f>
        <v>27806.055184713696</v>
      </c>
    </row>
    <row r="54" spans="1:14">
      <c r="A54" s="108" t="s">
        <v>1131</v>
      </c>
      <c r="B54" s="43" t="str">
        <f>VLOOKUP(A54,MATERIALES!A6:D373,3,FALSE)</f>
        <v>Agua</v>
      </c>
      <c r="C54" s="237"/>
      <c r="D54" s="237"/>
      <c r="E54" s="237"/>
      <c r="F54" s="237"/>
      <c r="G54" s="237"/>
      <c r="H54" s="237"/>
      <c r="I54" s="224"/>
      <c r="J54" s="201" t="str">
        <f>VLOOKUP(A54,MATERIALES!A8:D646,2,FALSE)</f>
        <v>lt</v>
      </c>
      <c r="K54" s="238">
        <v>25</v>
      </c>
      <c r="L54" s="223"/>
      <c r="M54" s="353">
        <f>VLOOKUP(A54,MATERIALES!A6:D397,4,FALSE)</f>
        <v>57.532296573537835</v>
      </c>
      <c r="N54" s="228">
        <f>K54*M54</f>
        <v>1438.3074143384458</v>
      </c>
    </row>
    <row r="55" spans="1:14">
      <c r="B55" s="43"/>
      <c r="C55" s="237"/>
      <c r="D55" s="237"/>
      <c r="E55" s="237"/>
      <c r="F55" s="237"/>
      <c r="G55" s="237"/>
      <c r="H55" s="237"/>
      <c r="I55" s="224"/>
      <c r="J55" s="201"/>
      <c r="K55" s="238"/>
      <c r="L55" s="223"/>
      <c r="M55" s="239"/>
      <c r="N55" s="240"/>
    </row>
    <row r="56" spans="1:14">
      <c r="B56" s="43"/>
      <c r="C56" s="237"/>
      <c r="D56" s="237"/>
      <c r="E56" s="237"/>
      <c r="F56" s="237"/>
      <c r="G56" s="237"/>
      <c r="H56" s="237"/>
      <c r="I56" s="224"/>
      <c r="J56" s="201"/>
      <c r="K56" s="238"/>
      <c r="L56" s="223"/>
      <c r="M56" s="239"/>
      <c r="N56" s="240"/>
    </row>
    <row r="57" spans="1:14" ht="15.75" thickBot="1">
      <c r="B57" s="837"/>
      <c r="C57" s="838"/>
      <c r="D57" s="838"/>
      <c r="E57" s="838"/>
      <c r="F57" s="838"/>
      <c r="G57" s="838"/>
      <c r="H57" s="838"/>
      <c r="I57" s="808"/>
      <c r="J57" s="42"/>
      <c r="K57" s="44"/>
      <c r="L57" s="839"/>
      <c r="M57" s="840"/>
      <c r="N57" s="45"/>
    </row>
    <row r="58" spans="1:14" ht="15.75" thickBot="1">
      <c r="B58" s="755" t="s">
        <v>2072</v>
      </c>
      <c r="C58" s="756"/>
      <c r="D58" s="756"/>
      <c r="E58" s="756"/>
      <c r="F58" s="756"/>
      <c r="G58" s="756"/>
      <c r="H58" s="756"/>
      <c r="I58" s="756"/>
      <c r="J58" s="756"/>
      <c r="K58" s="756"/>
      <c r="L58" s="756"/>
      <c r="M58" s="757"/>
      <c r="N58" s="345">
        <f>SUM(N53:N57)</f>
        <v>29244.362599052143</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9" t="s">
        <v>2076</v>
      </c>
      <c r="C62" s="270"/>
      <c r="D62" s="270"/>
      <c r="E62" s="270"/>
      <c r="F62" s="270"/>
      <c r="G62" s="270"/>
      <c r="H62" s="73" t="s">
        <v>2065</v>
      </c>
      <c r="I62" s="74" t="s">
        <v>2077</v>
      </c>
      <c r="J62" s="75" t="s">
        <v>2106</v>
      </c>
      <c r="K62" s="73" t="s">
        <v>2107</v>
      </c>
      <c r="L62" s="841" t="s">
        <v>2080</v>
      </c>
      <c r="M62" s="820"/>
      <c r="N62" s="76" t="s">
        <v>2071</v>
      </c>
    </row>
    <row r="63" spans="1:14">
      <c r="A63" t="s">
        <v>1852</v>
      </c>
      <c r="B63" s="46" t="str">
        <f>VLOOKUP(A63,TRANSPORTE!A5:D117,3,FALSE)</f>
        <v>Transporte de Material Crudo de Rio</v>
      </c>
      <c r="C63" s="273"/>
      <c r="D63" s="273"/>
      <c r="E63" s="273"/>
      <c r="F63" s="273"/>
      <c r="G63" s="273"/>
      <c r="H63" s="267" t="s">
        <v>2122</v>
      </c>
      <c r="I63" s="235">
        <v>1.4</v>
      </c>
      <c r="J63" s="242">
        <v>1</v>
      </c>
      <c r="K63" s="235">
        <f>I63*J63</f>
        <v>1.4</v>
      </c>
      <c r="L63" s="842">
        <f>VLOOKUP(A63,TRANSPORTE!A5:D117,4,FALSE)</f>
        <v>1260.0181096149788</v>
      </c>
      <c r="M63" s="843"/>
      <c r="N63" s="243">
        <f>K63*L63</f>
        <v>1764.0253534609703</v>
      </c>
    </row>
    <row r="64" spans="1:14">
      <c r="A64" t="s">
        <v>1952</v>
      </c>
      <c r="B64" s="46" t="str">
        <f>VLOOKUP(A64,TRANSPORTE!A6:D117,3,FALSE)</f>
        <v>Transporte de mezcla gruesa en Caliente MGC</v>
      </c>
      <c r="C64" s="47"/>
      <c r="D64" s="47"/>
      <c r="E64" s="47"/>
      <c r="F64" s="47"/>
      <c r="G64" s="47"/>
      <c r="H64" s="267" t="s">
        <v>2122</v>
      </c>
      <c r="I64" s="235">
        <v>1.25</v>
      </c>
      <c r="J64" s="242">
        <v>1</v>
      </c>
      <c r="K64" s="235">
        <f>I64*J64</f>
        <v>1.25</v>
      </c>
      <c r="L64" s="842">
        <f>VLOOKUP(A64,TRANSPORTE!A6:D117,4,FALSE)</f>
        <v>1260.0181096149788</v>
      </c>
      <c r="M64" s="843"/>
      <c r="N64" s="243">
        <f>K64*L64</f>
        <v>1575.0226370187236</v>
      </c>
    </row>
    <row r="65" spans="1:15">
      <c r="B65" s="46"/>
      <c r="C65" s="47"/>
      <c r="D65" s="47"/>
      <c r="E65" s="47"/>
      <c r="F65" s="47"/>
      <c r="G65" s="47"/>
      <c r="H65" s="244"/>
      <c r="I65" s="235"/>
      <c r="J65" s="235"/>
      <c r="K65" s="235"/>
      <c r="L65" s="245"/>
      <c r="M65" s="246"/>
      <c r="N65" s="247"/>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ht="15.75" thickBot="1">
      <c r="B68" s="265"/>
      <c r="C68" s="266"/>
      <c r="D68" s="266"/>
      <c r="E68" s="266"/>
      <c r="F68" s="266"/>
      <c r="G68" s="266"/>
      <c r="H68" s="48"/>
      <c r="I68" s="124"/>
      <c r="J68" s="124"/>
      <c r="K68" s="124"/>
      <c r="L68" s="833"/>
      <c r="M68" s="834"/>
      <c r="N68" s="125"/>
    </row>
    <row r="69" spans="1:15" ht="15.75" thickBot="1">
      <c r="B69" s="844" t="s">
        <v>2072</v>
      </c>
      <c r="C69" s="798"/>
      <c r="D69" s="798"/>
      <c r="E69" s="798"/>
      <c r="F69" s="798"/>
      <c r="G69" s="798"/>
      <c r="H69" s="798"/>
      <c r="I69" s="798"/>
      <c r="J69" s="798"/>
      <c r="K69" s="798"/>
      <c r="L69" s="798"/>
      <c r="M69" s="799"/>
      <c r="N69" s="104">
        <f>N63+N64+N65+N66+N67</f>
        <v>3339.0479904796939</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94" t="s">
        <v>2108</v>
      </c>
      <c r="C73" s="795"/>
      <c r="D73" s="795"/>
      <c r="E73" s="795"/>
      <c r="F73" s="795"/>
      <c r="G73" s="795"/>
      <c r="H73" s="795"/>
      <c r="I73" s="73" t="s">
        <v>2082</v>
      </c>
      <c r="J73" s="75" t="s">
        <v>2109</v>
      </c>
      <c r="K73" s="74" t="s">
        <v>2084</v>
      </c>
      <c r="L73" s="796" t="s">
        <v>2070</v>
      </c>
      <c r="M73" s="797"/>
      <c r="N73" s="98" t="s">
        <v>2071</v>
      </c>
    </row>
    <row r="74" spans="1:15">
      <c r="A74" t="s">
        <v>718</v>
      </c>
      <c r="B74" s="49" t="str">
        <f>VLOOKUP(A74,'MANO DE OBRA'!A8:D68,3,FALSE)</f>
        <v>Obrero (8)</v>
      </c>
      <c r="C74" s="47"/>
      <c r="D74" s="47"/>
      <c r="E74" s="47"/>
      <c r="F74" s="47"/>
      <c r="G74" s="47"/>
      <c r="H74" s="47"/>
      <c r="I74" s="248">
        <f>K74/J74*100</f>
        <v>270661.59999999998</v>
      </c>
      <c r="J74" s="249">
        <v>185</v>
      </c>
      <c r="K74" s="250">
        <f>VLOOKUP(A74,'MANO DE OBRA'!A8:D99,4,FALSE)</f>
        <v>500723.95999999996</v>
      </c>
      <c r="L74" s="50"/>
      <c r="M74" s="251">
        <v>72</v>
      </c>
      <c r="N74" s="346">
        <f>K74/M74</f>
        <v>6954.4994444444437</v>
      </c>
      <c r="O74" s="106"/>
    </row>
    <row r="75" spans="1:15">
      <c r="A75" t="s">
        <v>728</v>
      </c>
      <c r="B75" s="49" t="str">
        <f>VLOOKUP(A75,'MANO DE OBRA'!A8:D69,3,FALSE)</f>
        <v>Oficial</v>
      </c>
      <c r="C75" s="47"/>
      <c r="D75" s="47"/>
      <c r="E75" s="47"/>
      <c r="F75" s="47"/>
      <c r="G75" s="47"/>
      <c r="H75" s="47"/>
      <c r="I75" s="248">
        <f>K75/J75*100</f>
        <v>57668.23979157189</v>
      </c>
      <c r="J75" s="249">
        <v>185</v>
      </c>
      <c r="K75" s="250">
        <f>VLOOKUP(A75,'MANO DE OBRA'!A8:D100,4,FALSE)</f>
        <v>106686.24361440798</v>
      </c>
      <c r="L75" s="50"/>
      <c r="M75" s="255">
        <v>72</v>
      </c>
      <c r="N75" s="346">
        <f>K75/M75</f>
        <v>1481.7533835334443</v>
      </c>
    </row>
    <row r="76" spans="1:15">
      <c r="A76" t="s">
        <v>756</v>
      </c>
      <c r="B76" s="49" t="str">
        <f>VLOOKUP(A76,'MANO DE OBRA'!A9:D70,3,FALSE)</f>
        <v>Rastrilleros (2)</v>
      </c>
      <c r="C76" s="47"/>
      <c r="D76" s="47"/>
      <c r="E76" s="47"/>
      <c r="F76" s="47"/>
      <c r="G76" s="47"/>
      <c r="H76" s="47"/>
      <c r="I76" s="248">
        <f>K76/J76*100</f>
        <v>86502.359687357821</v>
      </c>
      <c r="J76" s="249">
        <v>185</v>
      </c>
      <c r="K76" s="250">
        <f>VLOOKUP(A76,'MANO DE OBRA'!A9:D101,4,FALSE)</f>
        <v>160029.36542161196</v>
      </c>
      <c r="L76" s="50"/>
      <c r="M76" s="256">
        <v>72</v>
      </c>
      <c r="N76" s="346">
        <f>K76/M76</f>
        <v>2222.630075300166</v>
      </c>
    </row>
    <row r="77" spans="1:15">
      <c r="B77" s="49"/>
      <c r="C77" s="47"/>
      <c r="D77" s="47"/>
      <c r="E77" s="47"/>
      <c r="F77" s="47"/>
      <c r="G77" s="47"/>
      <c r="H77" s="47"/>
      <c r="I77" s="235"/>
      <c r="J77" s="253"/>
      <c r="K77" s="254"/>
      <c r="L77" s="274"/>
      <c r="M77" s="256"/>
      <c r="N77" s="252"/>
    </row>
    <row r="78" spans="1:15">
      <c r="B78" s="49"/>
      <c r="C78" s="47"/>
      <c r="D78" s="47"/>
      <c r="E78" s="47"/>
      <c r="F78" s="47"/>
      <c r="G78" s="47"/>
      <c r="H78" s="47"/>
      <c r="I78" s="235"/>
      <c r="J78" s="253"/>
      <c r="K78" s="254"/>
      <c r="L78" s="274"/>
      <c r="M78" s="256"/>
      <c r="N78" s="252"/>
    </row>
    <row r="79" spans="1:15" ht="15.75" thickBot="1">
      <c r="B79" s="831"/>
      <c r="C79" s="832"/>
      <c r="D79" s="832"/>
      <c r="E79" s="832"/>
      <c r="F79" s="832"/>
      <c r="G79" s="832"/>
      <c r="H79" s="832"/>
      <c r="I79" s="124"/>
      <c r="J79" s="124"/>
      <c r="K79" s="124"/>
      <c r="L79" s="845"/>
      <c r="M79" s="845"/>
      <c r="N79" s="45"/>
    </row>
    <row r="80" spans="1:15" ht="15.75" thickBot="1">
      <c r="B80" s="844" t="s">
        <v>2072</v>
      </c>
      <c r="C80" s="798"/>
      <c r="D80" s="798"/>
      <c r="E80" s="798"/>
      <c r="F80" s="798"/>
      <c r="G80" s="798"/>
      <c r="H80" s="798"/>
      <c r="I80" s="798"/>
      <c r="J80" s="798"/>
      <c r="K80" s="798"/>
      <c r="L80" s="798"/>
      <c r="M80" s="799"/>
      <c r="N80" s="257">
        <f>SUM(N74:N79)</f>
        <v>10658.882903278056</v>
      </c>
    </row>
    <row r="81" spans="1:14" ht="15.75" thickBot="1">
      <c r="B81" s="33"/>
      <c r="C81" s="34"/>
      <c r="D81" s="34"/>
      <c r="E81" s="34"/>
      <c r="F81" s="34"/>
      <c r="G81" s="34"/>
      <c r="H81" s="34"/>
      <c r="I81" s="34"/>
      <c r="J81" s="34"/>
      <c r="K81" s="34"/>
      <c r="L81" s="34"/>
      <c r="M81" s="34"/>
      <c r="N81" s="35"/>
    </row>
    <row r="82" spans="1:14" ht="15.75" thickBot="1">
      <c r="B82" s="755" t="s">
        <v>2085</v>
      </c>
      <c r="C82" s="756"/>
      <c r="D82" s="756"/>
      <c r="E82" s="756"/>
      <c r="F82" s="756"/>
      <c r="G82" s="756"/>
      <c r="H82" s="756"/>
      <c r="I82" s="756"/>
      <c r="J82" s="756"/>
      <c r="K82" s="756"/>
      <c r="L82" s="756"/>
      <c r="M82" s="757"/>
      <c r="N82" s="99">
        <f>N48+N58+N69+N80</f>
        <v>250722.11751113718</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00" t="s">
        <v>2110</v>
      </c>
      <c r="C86" s="801"/>
      <c r="D86" s="801"/>
      <c r="E86" s="801"/>
      <c r="F86" s="801"/>
      <c r="G86" s="801"/>
      <c r="H86" s="801"/>
      <c r="I86" s="270"/>
      <c r="J86" s="290"/>
      <c r="K86" s="258" t="s">
        <v>2087</v>
      </c>
      <c r="L86" s="802" t="s">
        <v>2088</v>
      </c>
      <c r="M86" s="803"/>
      <c r="N86" s="259"/>
    </row>
    <row r="87" spans="1:14">
      <c r="B87" s="788" t="s">
        <v>2111</v>
      </c>
      <c r="C87" s="789"/>
      <c r="D87" s="789"/>
      <c r="E87" s="789"/>
      <c r="F87" s="789"/>
      <c r="G87" s="789"/>
      <c r="H87" s="789"/>
      <c r="I87" s="87"/>
      <c r="J87" s="88"/>
      <c r="K87" s="260">
        <v>0.2</v>
      </c>
      <c r="L87" s="790">
        <f>N82*K87</f>
        <v>50144.423502227437</v>
      </c>
      <c r="M87" s="791"/>
      <c r="N87" s="51"/>
    </row>
    <row r="88" spans="1:14">
      <c r="B88" s="89" t="s">
        <v>2090</v>
      </c>
      <c r="C88" s="90"/>
      <c r="D88" s="90"/>
      <c r="E88" s="90"/>
      <c r="F88" s="90"/>
      <c r="G88" s="90"/>
      <c r="H88" s="90"/>
      <c r="I88" s="87"/>
      <c r="J88" s="88"/>
      <c r="K88" s="260">
        <v>0.05</v>
      </c>
      <c r="L88" s="790">
        <f>N82*K88</f>
        <v>12536.105875556859</v>
      </c>
      <c r="M88" s="791"/>
      <c r="N88" s="51"/>
    </row>
    <row r="89" spans="1:14" ht="15.75" thickBot="1">
      <c r="B89" s="91" t="s">
        <v>2091</v>
      </c>
      <c r="C89" s="92"/>
      <c r="D89" s="92"/>
      <c r="E89" s="92"/>
      <c r="F89" s="92"/>
      <c r="G89" s="92"/>
      <c r="H89" s="92"/>
      <c r="I89" s="93"/>
      <c r="J89" s="94"/>
      <c r="K89" s="261">
        <v>0.05</v>
      </c>
      <c r="L89" s="792">
        <f>N82*K89</f>
        <v>12536.105875556859</v>
      </c>
      <c r="M89" s="793"/>
      <c r="N89" s="51"/>
    </row>
    <row r="90" spans="1:14" ht="15.75" thickBot="1">
      <c r="B90" s="755" t="s">
        <v>2072</v>
      </c>
      <c r="C90" s="756"/>
      <c r="D90" s="756"/>
      <c r="E90" s="756"/>
      <c r="F90" s="756"/>
      <c r="G90" s="756"/>
      <c r="H90" s="756"/>
      <c r="I90" s="756"/>
      <c r="J90" s="756"/>
      <c r="K90" s="756"/>
      <c r="L90" s="756"/>
      <c r="M90" s="757"/>
      <c r="N90" s="52">
        <f>L87+L88+L89</f>
        <v>75216.635253341155</v>
      </c>
    </row>
    <row r="91" spans="1:14" ht="15.75" thickBot="1">
      <c r="B91" s="33"/>
      <c r="C91" s="34"/>
      <c r="D91" s="34"/>
      <c r="E91" s="34"/>
      <c r="F91" s="34"/>
      <c r="G91" s="34"/>
      <c r="H91" s="34"/>
      <c r="I91" s="34"/>
      <c r="J91" s="34"/>
      <c r="K91" s="34"/>
      <c r="L91" s="34"/>
      <c r="M91" s="34"/>
      <c r="N91" s="35"/>
    </row>
    <row r="92" spans="1:14" ht="15.75" thickBot="1">
      <c r="A92" t="s">
        <v>2114</v>
      </c>
      <c r="B92" s="755" t="s">
        <v>2113</v>
      </c>
      <c r="C92" s="756"/>
      <c r="D92" s="756"/>
      <c r="E92" s="756"/>
      <c r="F92" s="756"/>
      <c r="G92" s="756"/>
      <c r="H92" s="756"/>
      <c r="I92" s="756"/>
      <c r="J92" s="756"/>
      <c r="K92" s="756"/>
      <c r="L92" s="756"/>
      <c r="M92" s="757"/>
      <c r="N92" s="166">
        <f>N82+N90</f>
        <v>325938.75276447833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4" t="s">
        <v>2097</v>
      </c>
      <c r="C102" s="205"/>
      <c r="D102" s="205"/>
      <c r="E102" s="205"/>
      <c r="F102" s="205"/>
      <c r="G102" s="205"/>
      <c r="H102" s="205"/>
      <c r="I102" s="205"/>
      <c r="J102" s="205"/>
      <c r="K102" s="205"/>
      <c r="L102" s="205"/>
      <c r="M102" s="205"/>
      <c r="N102" s="206"/>
    </row>
    <row r="103" spans="2:14">
      <c r="B103" s="207"/>
      <c r="C103" s="208"/>
      <c r="D103" s="208"/>
      <c r="E103" s="208"/>
      <c r="F103" s="208"/>
      <c r="G103" s="208"/>
      <c r="H103" s="208"/>
      <c r="I103" s="208"/>
      <c r="J103" s="208"/>
      <c r="K103" s="208"/>
      <c r="L103" s="208"/>
      <c r="M103" s="208"/>
      <c r="N103" s="209"/>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ht="15.75" thickBot="1">
      <c r="B106" s="210"/>
      <c r="C106" s="211"/>
      <c r="D106" s="211"/>
      <c r="E106" s="211"/>
      <c r="F106" s="211"/>
      <c r="G106" s="211"/>
      <c r="H106" s="211"/>
      <c r="I106" s="211"/>
      <c r="J106" s="211"/>
      <c r="K106" s="211"/>
      <c r="L106" s="211"/>
      <c r="M106" s="211"/>
      <c r="N106" s="212"/>
    </row>
    <row r="107" spans="2:14">
      <c r="B107" s="213"/>
      <c r="C107" s="214"/>
      <c r="D107" s="214"/>
      <c r="E107" s="214"/>
      <c r="F107" s="214"/>
      <c r="G107" s="214"/>
      <c r="H107" s="214"/>
      <c r="I107" s="214"/>
      <c r="J107" s="214"/>
      <c r="K107" s="214"/>
      <c r="L107" s="214"/>
      <c r="M107" s="214"/>
      <c r="N107" s="215"/>
    </row>
    <row r="108" spans="2:14">
      <c r="B108" s="199" t="s">
        <v>2098</v>
      </c>
      <c r="C108" s="31"/>
      <c r="D108" s="31"/>
      <c r="E108" s="31"/>
      <c r="F108" s="31"/>
      <c r="G108" s="31"/>
      <c r="H108" s="31"/>
      <c r="I108" s="31"/>
      <c r="J108" s="31"/>
      <c r="K108" s="31"/>
      <c r="L108" s="31"/>
      <c r="M108" s="31"/>
      <c r="N108" s="32"/>
    </row>
    <row r="109" spans="2:14" ht="15" customHeight="1">
      <c r="B109" s="758" t="s">
        <v>2099</v>
      </c>
      <c r="C109" s="759"/>
      <c r="D109" s="759"/>
      <c r="E109" s="759"/>
      <c r="F109" s="759"/>
      <c r="G109" s="759"/>
      <c r="H109" s="759"/>
      <c r="I109" s="759"/>
      <c r="J109" s="759"/>
      <c r="K109" s="759"/>
      <c r="L109" s="759"/>
      <c r="M109" s="759"/>
      <c r="N109" s="760"/>
    </row>
    <row r="110" spans="2:14" ht="15" customHeight="1">
      <c r="B110" s="758"/>
      <c r="C110" s="759"/>
      <c r="D110" s="759"/>
      <c r="E110" s="759"/>
      <c r="F110" s="759"/>
      <c r="G110" s="759"/>
      <c r="H110" s="759"/>
      <c r="I110" s="759"/>
      <c r="J110" s="759"/>
      <c r="K110" s="759"/>
      <c r="L110" s="759"/>
      <c r="M110" s="759"/>
      <c r="N110" s="760"/>
    </row>
    <row r="111" spans="2:14" ht="30" customHeight="1">
      <c r="B111" s="761" t="s">
        <v>2100</v>
      </c>
      <c r="C111" s="762"/>
      <c r="D111" s="762"/>
      <c r="E111" s="762"/>
      <c r="F111" s="762"/>
      <c r="G111" s="762"/>
      <c r="H111" s="762"/>
      <c r="I111" s="762"/>
      <c r="J111" s="762"/>
      <c r="K111" s="762"/>
      <c r="L111" s="762"/>
      <c r="M111" s="762"/>
      <c r="N111" s="763"/>
    </row>
    <row r="112" spans="2:14">
      <c r="B112" s="761"/>
      <c r="C112" s="762"/>
      <c r="D112" s="762"/>
      <c r="E112" s="762"/>
      <c r="F112" s="762"/>
      <c r="G112" s="762"/>
      <c r="H112" s="762"/>
      <c r="I112" s="762"/>
      <c r="J112" s="762"/>
      <c r="K112" s="762"/>
      <c r="L112" s="762"/>
      <c r="M112" s="762"/>
      <c r="N112" s="763"/>
    </row>
    <row r="113" spans="2:14">
      <c r="B113" s="287"/>
      <c r="C113" s="288"/>
      <c r="D113" s="288"/>
      <c r="E113" s="288"/>
      <c r="F113" s="288"/>
      <c r="G113" s="288"/>
      <c r="H113" s="288"/>
      <c r="I113" s="288"/>
      <c r="J113" s="288"/>
      <c r="K113" s="288"/>
      <c r="L113" s="288"/>
      <c r="M113" s="288"/>
      <c r="N113" s="289"/>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199"/>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821"/>
      <c r="K122" s="821"/>
      <c r="L122" s="821"/>
      <c r="M122" s="821"/>
      <c r="N122" s="822"/>
    </row>
    <row r="123" spans="2:14" ht="15.75" thickBot="1">
      <c r="B123" s="217" t="s">
        <v>2103</v>
      </c>
      <c r="C123" s="344"/>
      <c r="D123" s="344"/>
      <c r="E123" s="57"/>
      <c r="F123" s="57"/>
      <c r="G123" s="57"/>
      <c r="H123" s="57"/>
      <c r="I123" s="57"/>
      <c r="J123" s="823"/>
      <c r="K123" s="823"/>
      <c r="L123" s="823"/>
      <c r="M123" s="823"/>
      <c r="N123" s="82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328</v>
      </c>
      <c r="C31" s="81" t="s">
        <v>2180</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10</v>
      </c>
      <c r="N37" s="228">
        <f t="shared" ref="N37:N43" si="0">K37/M37</f>
        <v>15478.565418391325</v>
      </c>
    </row>
    <row r="38" spans="1:14">
      <c r="A38" t="s">
        <v>827</v>
      </c>
      <c r="B38" s="804" t="str">
        <f>VLOOKUP(A38,EQUIPOS!A8:D154,3,FALSE)</f>
        <v>Compactador de Rodillo POTENCIA: 99HP, PESO: 8 ton</v>
      </c>
      <c r="C38" s="805"/>
      <c r="D38" s="805"/>
      <c r="E38" s="805"/>
      <c r="F38" s="805"/>
      <c r="G38" s="805"/>
      <c r="H38" s="806"/>
      <c r="I38" s="223"/>
      <c r="J38" s="224"/>
      <c r="K38" s="225">
        <f>VLOOKUP(A38,EQUIPOS!A8:D165,4,FALSE)</f>
        <v>144363.72071264597</v>
      </c>
      <c r="L38" s="226"/>
      <c r="M38" s="227">
        <v>10</v>
      </c>
      <c r="N38" s="228">
        <f t="shared" si="0"/>
        <v>14436.372071264597</v>
      </c>
    </row>
    <row r="39" spans="1:14">
      <c r="A39" t="s">
        <v>975</v>
      </c>
      <c r="B39" s="804" t="str">
        <f>VLOOKUP(A39,EQUIPOS!A9:D154,3,FALSE)</f>
        <v>Planta de asfalto en caliente</v>
      </c>
      <c r="C39" s="805"/>
      <c r="D39" s="805"/>
      <c r="E39" s="805"/>
      <c r="F39" s="805"/>
      <c r="G39" s="805"/>
      <c r="H39" s="806"/>
      <c r="I39" s="223"/>
      <c r="J39" s="224"/>
      <c r="K39" s="225">
        <f>VLOOKUP(A39,EQUIPOS!A9:D166,4,FALSE)</f>
        <v>563096.54522294772</v>
      </c>
      <c r="L39" s="226"/>
      <c r="M39" s="227">
        <v>10</v>
      </c>
      <c r="N39" s="228">
        <f t="shared" si="0"/>
        <v>56309.654522294775</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10</v>
      </c>
      <c r="N42" s="228">
        <f t="shared" si="0"/>
        <v>47835.113944244309</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10</v>
      </c>
      <c r="N43" s="228">
        <f t="shared" si="0"/>
        <v>7317.8967136019946</v>
      </c>
    </row>
    <row r="44" spans="1:14">
      <c r="B44" s="804"/>
      <c r="C44" s="805"/>
      <c r="D44" s="805"/>
      <c r="E44" s="805"/>
      <c r="F44" s="805"/>
      <c r="G44" s="805"/>
      <c r="H44" s="806"/>
      <c r="I44" s="807"/>
      <c r="J44" s="808"/>
      <c r="K44" s="225"/>
      <c r="L44" s="809"/>
      <c r="M44" s="810"/>
      <c r="N44" s="228"/>
    </row>
    <row r="45" spans="1:14">
      <c r="B45" s="804"/>
      <c r="C45" s="805"/>
      <c r="D45" s="805"/>
      <c r="E45" s="811"/>
      <c r="F45" s="805"/>
      <c r="G45" s="805"/>
      <c r="H45" s="806"/>
      <c r="I45" s="36"/>
      <c r="J45" s="37"/>
      <c r="K45" s="230"/>
      <c r="L45" s="232"/>
      <c r="M45" s="233"/>
      <c r="N45" s="234"/>
    </row>
    <row r="46" spans="1:14">
      <c r="B46" s="812" t="s">
        <v>2105</v>
      </c>
      <c r="C46" s="813"/>
      <c r="D46" s="813"/>
      <c r="E46" s="38"/>
      <c r="F46" s="39"/>
      <c r="G46" s="39"/>
      <c r="H46" s="40"/>
      <c r="I46" s="36"/>
      <c r="J46" s="37"/>
      <c r="K46" s="235"/>
      <c r="L46" s="232"/>
      <c r="M46" s="352">
        <v>0.1</v>
      </c>
      <c r="N46" s="296">
        <f>N80*M46</f>
        <v>959.29946129502503</v>
      </c>
    </row>
    <row r="47" spans="1:14" ht="15.75" thickBot="1">
      <c r="B47" s="804"/>
      <c r="C47" s="805"/>
      <c r="D47" s="805"/>
      <c r="E47" s="805"/>
      <c r="F47" s="805"/>
      <c r="G47" s="805"/>
      <c r="H47" s="806"/>
      <c r="I47" s="814"/>
      <c r="J47" s="815"/>
      <c r="K47" s="41"/>
      <c r="L47" s="816"/>
      <c r="M47" s="817"/>
      <c r="N47" s="105"/>
    </row>
    <row r="48" spans="1:14" ht="15.75" thickBot="1">
      <c r="B48" s="755" t="s">
        <v>2072</v>
      </c>
      <c r="C48" s="756"/>
      <c r="D48" s="756"/>
      <c r="E48" s="756"/>
      <c r="F48" s="756"/>
      <c r="G48" s="756"/>
      <c r="H48" s="756"/>
      <c r="I48" s="756"/>
      <c r="J48" s="756"/>
      <c r="K48" s="756"/>
      <c r="L48" s="756"/>
      <c r="M48" s="757"/>
      <c r="N48" s="345">
        <f>SUM(N36:N47)</f>
        <v>172028.83452184527</v>
      </c>
    </row>
    <row r="49" spans="1:14">
      <c r="B49" s="236"/>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00" t="s">
        <v>2063</v>
      </c>
      <c r="C52" s="801"/>
      <c r="D52" s="801"/>
      <c r="E52" s="801"/>
      <c r="F52" s="801"/>
      <c r="G52" s="801"/>
      <c r="H52" s="801"/>
      <c r="I52" s="835"/>
      <c r="J52" s="271" t="s">
        <v>2065</v>
      </c>
      <c r="K52" s="85" t="s">
        <v>2066</v>
      </c>
      <c r="L52" s="836" t="s">
        <v>2074</v>
      </c>
      <c r="M52" s="835"/>
      <c r="N52" s="86" t="s">
        <v>2071</v>
      </c>
    </row>
    <row r="53" spans="1:14">
      <c r="A53" t="s">
        <v>1117</v>
      </c>
      <c r="B53" s="43" t="str">
        <f>VLOOKUP(A53,MATERIALES!A5:D373,3,FALSE)</f>
        <v>Agregado Petreo para Triturar (Crudo)</v>
      </c>
      <c r="C53" s="237"/>
      <c r="D53" s="237"/>
      <c r="E53" s="237"/>
      <c r="F53" s="237"/>
      <c r="G53" s="237"/>
      <c r="H53" s="237"/>
      <c r="I53" s="224"/>
      <c r="J53" s="201" t="str">
        <f>VLOOKUP(A53,MATERIALES!A7:D645,2,FALSE)</f>
        <v>m3</v>
      </c>
      <c r="K53" s="238">
        <v>1.4</v>
      </c>
      <c r="L53" s="223"/>
      <c r="M53" s="353">
        <f>VLOOKUP(A53,MATERIALES!A5:D396,4,FALSE)</f>
        <v>19861.467989081211</v>
      </c>
      <c r="N53" s="228">
        <f>K53*M53</f>
        <v>27806.055184713696</v>
      </c>
    </row>
    <row r="54" spans="1:14">
      <c r="A54" s="108" t="s">
        <v>1131</v>
      </c>
      <c r="B54" s="43" t="str">
        <f>VLOOKUP(A54,MATERIALES!A6:D373,3,FALSE)</f>
        <v>Agua</v>
      </c>
      <c r="C54" s="237"/>
      <c r="D54" s="237"/>
      <c r="E54" s="237"/>
      <c r="F54" s="237"/>
      <c r="G54" s="237"/>
      <c r="H54" s="237"/>
      <c r="I54" s="224"/>
      <c r="J54" s="201" t="str">
        <f>VLOOKUP(A54,MATERIALES!A8:D646,2,FALSE)</f>
        <v>lt</v>
      </c>
      <c r="K54" s="238">
        <v>25</v>
      </c>
      <c r="L54" s="223"/>
      <c r="M54" s="353">
        <f>VLOOKUP(A54,MATERIALES!A6:D397,4,FALSE)</f>
        <v>57.532296573537835</v>
      </c>
      <c r="N54" s="228">
        <f>K54*M54</f>
        <v>1438.3074143384458</v>
      </c>
    </row>
    <row r="55" spans="1:14">
      <c r="B55" s="43"/>
      <c r="C55" s="237"/>
      <c r="D55" s="237"/>
      <c r="E55" s="237"/>
      <c r="F55" s="237"/>
      <c r="G55" s="237"/>
      <c r="H55" s="237"/>
      <c r="I55" s="224"/>
      <c r="J55" s="201"/>
      <c r="K55" s="238"/>
      <c r="L55" s="223"/>
      <c r="M55" s="239"/>
      <c r="N55" s="240"/>
    </row>
    <row r="56" spans="1:14">
      <c r="B56" s="43"/>
      <c r="C56" s="237"/>
      <c r="D56" s="237"/>
      <c r="E56" s="237"/>
      <c r="F56" s="237"/>
      <c r="G56" s="237"/>
      <c r="H56" s="237"/>
      <c r="I56" s="224"/>
      <c r="J56" s="201"/>
      <c r="K56" s="238"/>
      <c r="L56" s="223"/>
      <c r="M56" s="239"/>
      <c r="N56" s="240"/>
    </row>
    <row r="57" spans="1:14" ht="15.75" thickBot="1">
      <c r="B57" s="837"/>
      <c r="C57" s="838"/>
      <c r="D57" s="838"/>
      <c r="E57" s="838"/>
      <c r="F57" s="838"/>
      <c r="G57" s="838"/>
      <c r="H57" s="838"/>
      <c r="I57" s="808"/>
      <c r="J57" s="42"/>
      <c r="K57" s="44"/>
      <c r="L57" s="839"/>
      <c r="M57" s="840"/>
      <c r="N57" s="45"/>
    </row>
    <row r="58" spans="1:14" ht="15.75" thickBot="1">
      <c r="B58" s="755" t="s">
        <v>2072</v>
      </c>
      <c r="C58" s="756"/>
      <c r="D58" s="756"/>
      <c r="E58" s="756"/>
      <c r="F58" s="756"/>
      <c r="G58" s="756"/>
      <c r="H58" s="756"/>
      <c r="I58" s="756"/>
      <c r="J58" s="756"/>
      <c r="K58" s="756"/>
      <c r="L58" s="756"/>
      <c r="M58" s="757"/>
      <c r="N58" s="345">
        <f>SUM(N53:N57)</f>
        <v>29244.362599052143</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9" t="s">
        <v>2076</v>
      </c>
      <c r="C62" s="270"/>
      <c r="D62" s="270"/>
      <c r="E62" s="270"/>
      <c r="F62" s="270"/>
      <c r="G62" s="270"/>
      <c r="H62" s="73" t="s">
        <v>2065</v>
      </c>
      <c r="I62" s="74" t="s">
        <v>2077</v>
      </c>
      <c r="J62" s="75" t="s">
        <v>2106</v>
      </c>
      <c r="K62" s="73" t="s">
        <v>2107</v>
      </c>
      <c r="L62" s="841" t="s">
        <v>2080</v>
      </c>
      <c r="M62" s="820"/>
      <c r="N62" s="76" t="s">
        <v>2071</v>
      </c>
    </row>
    <row r="63" spans="1:14">
      <c r="A63" t="s">
        <v>1852</v>
      </c>
      <c r="B63" s="46" t="str">
        <f>VLOOKUP(A63,TRANSPORTE!A5:D117,3,FALSE)</f>
        <v>Transporte de Material Crudo de Rio</v>
      </c>
      <c r="C63" s="273"/>
      <c r="D63" s="273"/>
      <c r="E63" s="273"/>
      <c r="F63" s="273"/>
      <c r="G63" s="273"/>
      <c r="H63" s="267" t="s">
        <v>2122</v>
      </c>
      <c r="I63" s="235">
        <v>1.4</v>
      </c>
      <c r="J63" s="242">
        <v>1</v>
      </c>
      <c r="K63" s="235">
        <f>I63*J63</f>
        <v>1.4</v>
      </c>
      <c r="L63" s="842">
        <f>VLOOKUP(A63,TRANSPORTE!A5:D117,4,FALSE)</f>
        <v>1260.0181096149788</v>
      </c>
      <c r="M63" s="843"/>
      <c r="N63" s="243">
        <f>K63*L63</f>
        <v>1764.0253534609703</v>
      </c>
    </row>
    <row r="64" spans="1:14">
      <c r="A64" t="s">
        <v>1910</v>
      </c>
      <c r="B64" s="46" t="str">
        <f>VLOOKUP(A64,TRANSPORTE!A6:D117,3,FALSE)</f>
        <v>Transporte de mezcla abierta en caliente MAC-75</v>
      </c>
      <c r="C64" s="47"/>
      <c r="D64" s="47"/>
      <c r="E64" s="47"/>
      <c r="F64" s="47"/>
      <c r="G64" s="47"/>
      <c r="H64" s="267" t="s">
        <v>2122</v>
      </c>
      <c r="I64" s="235">
        <v>1.25</v>
      </c>
      <c r="J64" s="242">
        <v>1</v>
      </c>
      <c r="K64" s="235">
        <f>I64*J64</f>
        <v>1.25</v>
      </c>
      <c r="L64" s="842">
        <f>VLOOKUP(A64,TRANSPORTE!A6:D117,4,FALSE)</f>
        <v>1260.0181096149788</v>
      </c>
      <c r="M64" s="843"/>
      <c r="N64" s="243">
        <f>K64*L64</f>
        <v>1575.0226370187236</v>
      </c>
    </row>
    <row r="65" spans="1:15">
      <c r="B65" s="46"/>
      <c r="C65" s="47"/>
      <c r="D65" s="47"/>
      <c r="E65" s="47"/>
      <c r="F65" s="47"/>
      <c r="G65" s="47"/>
      <c r="H65" s="244"/>
      <c r="I65" s="235"/>
      <c r="J65" s="235"/>
      <c r="K65" s="235"/>
      <c r="L65" s="245"/>
      <c r="M65" s="246"/>
      <c r="N65" s="247"/>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ht="15.75" thickBot="1">
      <c r="B68" s="265"/>
      <c r="C68" s="266"/>
      <c r="D68" s="266"/>
      <c r="E68" s="266"/>
      <c r="F68" s="266"/>
      <c r="G68" s="266"/>
      <c r="H68" s="48"/>
      <c r="I68" s="124"/>
      <c r="J68" s="124"/>
      <c r="K68" s="124"/>
      <c r="L68" s="833"/>
      <c r="M68" s="834"/>
      <c r="N68" s="125"/>
    </row>
    <row r="69" spans="1:15" ht="15.75" thickBot="1">
      <c r="B69" s="844" t="s">
        <v>2072</v>
      </c>
      <c r="C69" s="798"/>
      <c r="D69" s="798"/>
      <c r="E69" s="798"/>
      <c r="F69" s="798"/>
      <c r="G69" s="798"/>
      <c r="H69" s="798"/>
      <c r="I69" s="798"/>
      <c r="J69" s="798"/>
      <c r="K69" s="798"/>
      <c r="L69" s="798"/>
      <c r="M69" s="799"/>
      <c r="N69" s="104">
        <f>N63+N64+N65+N66+N67</f>
        <v>3339.0479904796939</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94" t="s">
        <v>2108</v>
      </c>
      <c r="C73" s="795"/>
      <c r="D73" s="795"/>
      <c r="E73" s="795"/>
      <c r="F73" s="795"/>
      <c r="G73" s="795"/>
      <c r="H73" s="795"/>
      <c r="I73" s="73" t="s">
        <v>2082</v>
      </c>
      <c r="J73" s="75" t="s">
        <v>2109</v>
      </c>
      <c r="K73" s="74" t="s">
        <v>2084</v>
      </c>
      <c r="L73" s="796" t="s">
        <v>2070</v>
      </c>
      <c r="M73" s="797"/>
      <c r="N73" s="98" t="s">
        <v>2071</v>
      </c>
    </row>
    <row r="74" spans="1:15">
      <c r="A74" t="s">
        <v>718</v>
      </c>
      <c r="B74" s="49" t="str">
        <f>VLOOKUP(A74,'MANO DE OBRA'!A8:D68,3,FALSE)</f>
        <v>Obrero (8)</v>
      </c>
      <c r="C74" s="47"/>
      <c r="D74" s="47"/>
      <c r="E74" s="47"/>
      <c r="F74" s="47"/>
      <c r="G74" s="47"/>
      <c r="H74" s="47"/>
      <c r="I74" s="248">
        <f>K74/J74*100</f>
        <v>270661.59999999998</v>
      </c>
      <c r="J74" s="249">
        <v>185</v>
      </c>
      <c r="K74" s="250">
        <f>VLOOKUP(A74,'MANO DE OBRA'!A8:D99,4,FALSE)</f>
        <v>500723.95999999996</v>
      </c>
      <c r="L74" s="50"/>
      <c r="M74" s="251">
        <v>80</v>
      </c>
      <c r="N74" s="346">
        <f>K74/M74</f>
        <v>6259.0494999999992</v>
      </c>
      <c r="O74" s="106"/>
    </row>
    <row r="75" spans="1:15">
      <c r="A75" t="s">
        <v>728</v>
      </c>
      <c r="B75" s="49" t="str">
        <f>VLOOKUP(A75,'MANO DE OBRA'!A8:D69,3,FALSE)</f>
        <v>Oficial</v>
      </c>
      <c r="C75" s="47"/>
      <c r="D75" s="47"/>
      <c r="E75" s="47"/>
      <c r="F75" s="47"/>
      <c r="G75" s="47"/>
      <c r="H75" s="47"/>
      <c r="I75" s="248">
        <f>K75/J75*100</f>
        <v>57668.23979157189</v>
      </c>
      <c r="J75" s="249">
        <v>185</v>
      </c>
      <c r="K75" s="250">
        <f>VLOOKUP(A75,'MANO DE OBRA'!A8:D100,4,FALSE)</f>
        <v>106686.24361440798</v>
      </c>
      <c r="L75" s="50"/>
      <c r="M75" s="255">
        <v>80</v>
      </c>
      <c r="N75" s="346">
        <f>K75/M75</f>
        <v>1333.5780451800997</v>
      </c>
    </row>
    <row r="76" spans="1:15">
      <c r="A76" t="s">
        <v>756</v>
      </c>
      <c r="B76" s="49" t="str">
        <f>VLOOKUP(A76,'MANO DE OBRA'!A9:D70,3,FALSE)</f>
        <v>Rastrilleros (2)</v>
      </c>
      <c r="C76" s="47"/>
      <c r="D76" s="47"/>
      <c r="E76" s="47"/>
      <c r="F76" s="47"/>
      <c r="G76" s="47"/>
      <c r="H76" s="47"/>
      <c r="I76" s="248">
        <f>K76/J76*100</f>
        <v>86502.359687357821</v>
      </c>
      <c r="J76" s="249">
        <v>185</v>
      </c>
      <c r="K76" s="250">
        <f>VLOOKUP(A76,'MANO DE OBRA'!A9:D101,4,FALSE)</f>
        <v>160029.36542161196</v>
      </c>
      <c r="L76" s="50"/>
      <c r="M76" s="256">
        <v>80</v>
      </c>
      <c r="N76" s="346">
        <f>K76/M76</f>
        <v>2000.3670677701496</v>
      </c>
    </row>
    <row r="77" spans="1:15">
      <c r="B77" s="49"/>
      <c r="C77" s="47"/>
      <c r="D77" s="47"/>
      <c r="E77" s="47"/>
      <c r="F77" s="47"/>
      <c r="G77" s="47"/>
      <c r="H77" s="47"/>
      <c r="I77" s="235"/>
      <c r="J77" s="253"/>
      <c r="K77" s="254"/>
      <c r="L77" s="274"/>
      <c r="M77" s="256"/>
      <c r="N77" s="252"/>
    </row>
    <row r="78" spans="1:15">
      <c r="B78" s="49"/>
      <c r="C78" s="47"/>
      <c r="D78" s="47"/>
      <c r="E78" s="47"/>
      <c r="F78" s="47"/>
      <c r="G78" s="47"/>
      <c r="H78" s="47"/>
      <c r="I78" s="235"/>
      <c r="J78" s="253"/>
      <c r="K78" s="254"/>
      <c r="L78" s="274"/>
      <c r="M78" s="256"/>
      <c r="N78" s="252"/>
    </row>
    <row r="79" spans="1:15" ht="15.75" thickBot="1">
      <c r="B79" s="831"/>
      <c r="C79" s="832"/>
      <c r="D79" s="832"/>
      <c r="E79" s="832"/>
      <c r="F79" s="832"/>
      <c r="G79" s="832"/>
      <c r="H79" s="832"/>
      <c r="I79" s="124"/>
      <c r="J79" s="124"/>
      <c r="K79" s="124"/>
      <c r="L79" s="845"/>
      <c r="M79" s="845"/>
      <c r="N79" s="45"/>
    </row>
    <row r="80" spans="1:15" ht="15.75" thickBot="1">
      <c r="B80" s="844" t="s">
        <v>2072</v>
      </c>
      <c r="C80" s="798"/>
      <c r="D80" s="798"/>
      <c r="E80" s="798"/>
      <c r="F80" s="798"/>
      <c r="G80" s="798"/>
      <c r="H80" s="798"/>
      <c r="I80" s="798"/>
      <c r="J80" s="798"/>
      <c r="K80" s="798"/>
      <c r="L80" s="798"/>
      <c r="M80" s="799"/>
      <c r="N80" s="257">
        <f>SUM(N74:N79)</f>
        <v>9592.9946129502496</v>
      </c>
    </row>
    <row r="81" spans="1:14" ht="15.75" thickBot="1">
      <c r="B81" s="33"/>
      <c r="C81" s="34"/>
      <c r="D81" s="34"/>
      <c r="E81" s="34"/>
      <c r="F81" s="34"/>
      <c r="G81" s="34"/>
      <c r="H81" s="34"/>
      <c r="I81" s="34"/>
      <c r="J81" s="34"/>
      <c r="K81" s="34"/>
      <c r="L81" s="34"/>
      <c r="M81" s="34"/>
      <c r="N81" s="35"/>
    </row>
    <row r="82" spans="1:14" ht="15.75" thickBot="1">
      <c r="B82" s="755" t="s">
        <v>2085</v>
      </c>
      <c r="C82" s="756"/>
      <c r="D82" s="756"/>
      <c r="E82" s="756"/>
      <c r="F82" s="756"/>
      <c r="G82" s="756"/>
      <c r="H82" s="756"/>
      <c r="I82" s="756"/>
      <c r="J82" s="756"/>
      <c r="K82" s="756"/>
      <c r="L82" s="756"/>
      <c r="M82" s="757"/>
      <c r="N82" s="99">
        <f>N48+N58+N69+N80</f>
        <v>214205.23972432734</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00" t="s">
        <v>2110</v>
      </c>
      <c r="C86" s="801"/>
      <c r="D86" s="801"/>
      <c r="E86" s="801"/>
      <c r="F86" s="801"/>
      <c r="G86" s="801"/>
      <c r="H86" s="801"/>
      <c r="I86" s="270"/>
      <c r="J86" s="290"/>
      <c r="K86" s="258" t="s">
        <v>2087</v>
      </c>
      <c r="L86" s="802" t="s">
        <v>2088</v>
      </c>
      <c r="M86" s="803"/>
      <c r="N86" s="259"/>
    </row>
    <row r="87" spans="1:14">
      <c r="B87" s="788" t="s">
        <v>2111</v>
      </c>
      <c r="C87" s="789"/>
      <c r="D87" s="789"/>
      <c r="E87" s="789"/>
      <c r="F87" s="789"/>
      <c r="G87" s="789"/>
      <c r="H87" s="789"/>
      <c r="I87" s="87"/>
      <c r="J87" s="88"/>
      <c r="K87" s="260">
        <v>0.2</v>
      </c>
      <c r="L87" s="790">
        <f>N82*K87</f>
        <v>42841.047944865473</v>
      </c>
      <c r="M87" s="791"/>
      <c r="N87" s="51"/>
    </row>
    <row r="88" spans="1:14">
      <c r="B88" s="89" t="s">
        <v>2090</v>
      </c>
      <c r="C88" s="90"/>
      <c r="D88" s="90"/>
      <c r="E88" s="90"/>
      <c r="F88" s="90"/>
      <c r="G88" s="90"/>
      <c r="H88" s="90"/>
      <c r="I88" s="87"/>
      <c r="J88" s="88"/>
      <c r="K88" s="260">
        <v>0.05</v>
      </c>
      <c r="L88" s="790">
        <f>N82*K88</f>
        <v>10710.261986216368</v>
      </c>
      <c r="M88" s="791"/>
      <c r="N88" s="51"/>
    </row>
    <row r="89" spans="1:14" ht="15.75" thickBot="1">
      <c r="B89" s="91" t="s">
        <v>2091</v>
      </c>
      <c r="C89" s="92"/>
      <c r="D89" s="92"/>
      <c r="E89" s="92"/>
      <c r="F89" s="92"/>
      <c r="G89" s="92"/>
      <c r="H89" s="92"/>
      <c r="I89" s="93"/>
      <c r="J89" s="94"/>
      <c r="K89" s="261">
        <v>0.05</v>
      </c>
      <c r="L89" s="792">
        <f>N82*K89</f>
        <v>10710.261986216368</v>
      </c>
      <c r="M89" s="793"/>
      <c r="N89" s="51"/>
    </row>
    <row r="90" spans="1:14" ht="15.75" thickBot="1">
      <c r="B90" s="755" t="s">
        <v>2072</v>
      </c>
      <c r="C90" s="756"/>
      <c r="D90" s="756"/>
      <c r="E90" s="756"/>
      <c r="F90" s="756"/>
      <c r="G90" s="756"/>
      <c r="H90" s="756"/>
      <c r="I90" s="756"/>
      <c r="J90" s="756"/>
      <c r="K90" s="756"/>
      <c r="L90" s="756"/>
      <c r="M90" s="757"/>
      <c r="N90" s="52">
        <f>L87+L88+L89</f>
        <v>64261.571917298214</v>
      </c>
    </row>
    <row r="91" spans="1:14" ht="15.75" thickBot="1">
      <c r="B91" s="33"/>
      <c r="C91" s="34"/>
      <c r="D91" s="34"/>
      <c r="E91" s="34"/>
      <c r="F91" s="34"/>
      <c r="G91" s="34"/>
      <c r="H91" s="34"/>
      <c r="I91" s="34"/>
      <c r="J91" s="34"/>
      <c r="K91" s="34"/>
      <c r="L91" s="34"/>
      <c r="M91" s="34"/>
      <c r="N91" s="35"/>
    </row>
    <row r="92" spans="1:14" ht="15.75" thickBot="1">
      <c r="A92" t="s">
        <v>2114</v>
      </c>
      <c r="B92" s="755" t="s">
        <v>2113</v>
      </c>
      <c r="C92" s="756"/>
      <c r="D92" s="756"/>
      <c r="E92" s="756"/>
      <c r="F92" s="756"/>
      <c r="G92" s="756"/>
      <c r="H92" s="756"/>
      <c r="I92" s="756"/>
      <c r="J92" s="756"/>
      <c r="K92" s="756"/>
      <c r="L92" s="756"/>
      <c r="M92" s="757"/>
      <c r="N92" s="166">
        <f>N82+N90</f>
        <v>278466.81164162554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4" t="s">
        <v>2097</v>
      </c>
      <c r="C102" s="205"/>
      <c r="D102" s="205"/>
      <c r="E102" s="205"/>
      <c r="F102" s="205"/>
      <c r="G102" s="205"/>
      <c r="H102" s="205"/>
      <c r="I102" s="205"/>
      <c r="J102" s="205"/>
      <c r="K102" s="205"/>
      <c r="L102" s="205"/>
      <c r="M102" s="205"/>
      <c r="N102" s="206"/>
    </row>
    <row r="103" spans="2:14">
      <c r="B103" s="207"/>
      <c r="C103" s="208"/>
      <c r="D103" s="208"/>
      <c r="E103" s="208"/>
      <c r="F103" s="208"/>
      <c r="G103" s="208"/>
      <c r="H103" s="208"/>
      <c r="I103" s="208"/>
      <c r="J103" s="208"/>
      <c r="K103" s="208"/>
      <c r="L103" s="208"/>
      <c r="M103" s="208"/>
      <c r="N103" s="209"/>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ht="15.75" thickBot="1">
      <c r="B106" s="210"/>
      <c r="C106" s="211"/>
      <c r="D106" s="211"/>
      <c r="E106" s="211"/>
      <c r="F106" s="211"/>
      <c r="G106" s="211"/>
      <c r="H106" s="211"/>
      <c r="I106" s="211"/>
      <c r="J106" s="211"/>
      <c r="K106" s="211"/>
      <c r="L106" s="211"/>
      <c r="M106" s="211"/>
      <c r="N106" s="212"/>
    </row>
    <row r="107" spans="2:14">
      <c r="B107" s="213"/>
      <c r="C107" s="214"/>
      <c r="D107" s="214"/>
      <c r="E107" s="214"/>
      <c r="F107" s="214"/>
      <c r="G107" s="214"/>
      <c r="H107" s="214"/>
      <c r="I107" s="214"/>
      <c r="J107" s="214"/>
      <c r="K107" s="214"/>
      <c r="L107" s="214"/>
      <c r="M107" s="214"/>
      <c r="N107" s="215"/>
    </row>
    <row r="108" spans="2:14">
      <c r="B108" s="199" t="s">
        <v>2098</v>
      </c>
      <c r="C108" s="31"/>
      <c r="D108" s="31"/>
      <c r="E108" s="31"/>
      <c r="F108" s="31"/>
      <c r="G108" s="31"/>
      <c r="H108" s="31"/>
      <c r="I108" s="31"/>
      <c r="J108" s="31"/>
      <c r="K108" s="31"/>
      <c r="L108" s="31"/>
      <c r="M108" s="31"/>
      <c r="N108" s="32"/>
    </row>
    <row r="109" spans="2:14" ht="15" customHeight="1">
      <c r="B109" s="758" t="s">
        <v>2099</v>
      </c>
      <c r="C109" s="759"/>
      <c r="D109" s="759"/>
      <c r="E109" s="759"/>
      <c r="F109" s="759"/>
      <c r="G109" s="759"/>
      <c r="H109" s="759"/>
      <c r="I109" s="759"/>
      <c r="J109" s="759"/>
      <c r="K109" s="759"/>
      <c r="L109" s="759"/>
      <c r="M109" s="759"/>
      <c r="N109" s="760"/>
    </row>
    <row r="110" spans="2:14" ht="15" customHeight="1">
      <c r="B110" s="758"/>
      <c r="C110" s="759"/>
      <c r="D110" s="759"/>
      <c r="E110" s="759"/>
      <c r="F110" s="759"/>
      <c r="G110" s="759"/>
      <c r="H110" s="759"/>
      <c r="I110" s="759"/>
      <c r="J110" s="759"/>
      <c r="K110" s="759"/>
      <c r="L110" s="759"/>
      <c r="M110" s="759"/>
      <c r="N110" s="760"/>
    </row>
    <row r="111" spans="2:14" ht="30" customHeight="1">
      <c r="B111" s="761" t="s">
        <v>2100</v>
      </c>
      <c r="C111" s="762"/>
      <c r="D111" s="762"/>
      <c r="E111" s="762"/>
      <c r="F111" s="762"/>
      <c r="G111" s="762"/>
      <c r="H111" s="762"/>
      <c r="I111" s="762"/>
      <c r="J111" s="762"/>
      <c r="K111" s="762"/>
      <c r="L111" s="762"/>
      <c r="M111" s="762"/>
      <c r="N111" s="763"/>
    </row>
    <row r="112" spans="2:14">
      <c r="B112" s="761"/>
      <c r="C112" s="762"/>
      <c r="D112" s="762"/>
      <c r="E112" s="762"/>
      <c r="F112" s="762"/>
      <c r="G112" s="762"/>
      <c r="H112" s="762"/>
      <c r="I112" s="762"/>
      <c r="J112" s="762"/>
      <c r="K112" s="762"/>
      <c r="L112" s="762"/>
      <c r="M112" s="762"/>
      <c r="N112" s="763"/>
    </row>
    <row r="113" spans="2:14">
      <c r="B113" s="287"/>
      <c r="C113" s="288"/>
      <c r="D113" s="288"/>
      <c r="E113" s="288"/>
      <c r="F113" s="288"/>
      <c r="G113" s="288"/>
      <c r="H113" s="288"/>
      <c r="I113" s="288"/>
      <c r="J113" s="288"/>
      <c r="K113" s="288"/>
      <c r="L113" s="288"/>
      <c r="M113" s="288"/>
      <c r="N113" s="289"/>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199"/>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821"/>
      <c r="K122" s="821"/>
      <c r="L122" s="821"/>
      <c r="M122" s="821"/>
      <c r="N122" s="822"/>
    </row>
    <row r="123" spans="2:14" ht="15.75" thickBot="1">
      <c r="B123" s="217" t="s">
        <v>2103</v>
      </c>
      <c r="C123" s="344"/>
      <c r="D123" s="344"/>
      <c r="E123" s="57"/>
      <c r="F123" s="57"/>
      <c r="G123" s="57"/>
      <c r="H123" s="57"/>
      <c r="I123" s="57"/>
      <c r="J123" s="823"/>
      <c r="K123" s="823"/>
      <c r="L123" s="823"/>
      <c r="M123" s="823"/>
      <c r="N123" s="82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330</v>
      </c>
      <c r="C31" s="81" t="s">
        <v>2181</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10</v>
      </c>
      <c r="N37" s="228">
        <f t="shared" ref="N37:N43" si="0">K37/M37</f>
        <v>15478.565418391325</v>
      </c>
    </row>
    <row r="38" spans="1:14">
      <c r="A38" t="s">
        <v>827</v>
      </c>
      <c r="B38" s="804" t="str">
        <f>VLOOKUP(A38,EQUIPOS!A8:D154,3,FALSE)</f>
        <v>Compactador de Rodillo POTENCIA: 99HP, PESO: 8 ton</v>
      </c>
      <c r="C38" s="805"/>
      <c r="D38" s="805"/>
      <c r="E38" s="805"/>
      <c r="F38" s="805"/>
      <c r="G38" s="805"/>
      <c r="H38" s="806"/>
      <c r="I38" s="223"/>
      <c r="J38" s="224"/>
      <c r="K38" s="225">
        <f>VLOOKUP(A38,EQUIPOS!A8:D165,4,FALSE)</f>
        <v>144363.72071264597</v>
      </c>
      <c r="L38" s="226"/>
      <c r="M38" s="227">
        <v>10</v>
      </c>
      <c r="N38" s="228">
        <f t="shared" si="0"/>
        <v>14436.372071264597</v>
      </c>
    </row>
    <row r="39" spans="1:14">
      <c r="A39" t="s">
        <v>975</v>
      </c>
      <c r="B39" s="804" t="str">
        <f>VLOOKUP(A39,EQUIPOS!A9:D154,3,FALSE)</f>
        <v>Planta de asfalto en caliente</v>
      </c>
      <c r="C39" s="805"/>
      <c r="D39" s="805"/>
      <c r="E39" s="805"/>
      <c r="F39" s="805"/>
      <c r="G39" s="805"/>
      <c r="H39" s="806"/>
      <c r="I39" s="223"/>
      <c r="J39" s="224"/>
      <c r="K39" s="225">
        <f>VLOOKUP(A39,EQUIPOS!A9:D166,4,FALSE)</f>
        <v>563096.54522294772</v>
      </c>
      <c r="L39" s="226"/>
      <c r="M39" s="227">
        <v>10</v>
      </c>
      <c r="N39" s="228">
        <f t="shared" si="0"/>
        <v>56309.654522294775</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10</v>
      </c>
      <c r="N42" s="228">
        <f t="shared" si="0"/>
        <v>47835.113944244309</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10</v>
      </c>
      <c r="N43" s="228">
        <f t="shared" si="0"/>
        <v>7317.8967136019946</v>
      </c>
    </row>
    <row r="44" spans="1:14">
      <c r="B44" s="276"/>
      <c r="C44" s="277"/>
      <c r="D44" s="277"/>
      <c r="E44" s="277"/>
      <c r="F44" s="277"/>
      <c r="G44" s="277"/>
      <c r="H44" s="278"/>
      <c r="I44" s="223"/>
      <c r="J44" s="224"/>
      <c r="K44" s="225"/>
      <c r="L44" s="226"/>
      <c r="M44" s="227"/>
      <c r="N44" s="228"/>
    </row>
    <row r="45" spans="1:14">
      <c r="B45" s="804"/>
      <c r="C45" s="805"/>
      <c r="D45" s="805"/>
      <c r="E45" s="805"/>
      <c r="F45" s="805"/>
      <c r="G45" s="805"/>
      <c r="H45" s="806"/>
      <c r="I45" s="807"/>
      <c r="J45" s="808"/>
      <c r="K45" s="225"/>
      <c r="L45" s="809"/>
      <c r="M45" s="810"/>
      <c r="N45" s="228"/>
    </row>
    <row r="46" spans="1:14">
      <c r="B46" s="804"/>
      <c r="C46" s="805"/>
      <c r="D46" s="805"/>
      <c r="E46" s="811"/>
      <c r="F46" s="805"/>
      <c r="G46" s="805"/>
      <c r="H46" s="806"/>
      <c r="I46" s="36"/>
      <c r="J46" s="37"/>
      <c r="K46" s="230"/>
      <c r="L46" s="232"/>
      <c r="M46" s="233"/>
      <c r="N46" s="234"/>
    </row>
    <row r="47" spans="1:14">
      <c r="B47" s="812" t="s">
        <v>2105</v>
      </c>
      <c r="C47" s="813"/>
      <c r="D47" s="813"/>
      <c r="E47" s="38"/>
      <c r="F47" s="39"/>
      <c r="G47" s="39"/>
      <c r="H47" s="40"/>
      <c r="I47" s="36"/>
      <c r="J47" s="37"/>
      <c r="K47" s="235"/>
      <c r="L47" s="232"/>
      <c r="M47" s="352">
        <v>0.1</v>
      </c>
      <c r="N47" s="296">
        <f>N81*M47</f>
        <v>959.29946129502503</v>
      </c>
    </row>
    <row r="48" spans="1:14" ht="15.75" thickBot="1">
      <c r="B48" s="804"/>
      <c r="C48" s="805"/>
      <c r="D48" s="805"/>
      <c r="E48" s="805"/>
      <c r="F48" s="805"/>
      <c r="G48" s="805"/>
      <c r="H48" s="806"/>
      <c r="I48" s="814"/>
      <c r="J48" s="815"/>
      <c r="K48" s="41"/>
      <c r="L48" s="816"/>
      <c r="M48" s="817"/>
      <c r="N48" s="105"/>
    </row>
    <row r="49" spans="1:14" ht="15.75" thickBot="1">
      <c r="B49" s="755" t="s">
        <v>2072</v>
      </c>
      <c r="C49" s="756"/>
      <c r="D49" s="756"/>
      <c r="E49" s="756"/>
      <c r="F49" s="756"/>
      <c r="G49" s="756"/>
      <c r="H49" s="756"/>
      <c r="I49" s="756"/>
      <c r="J49" s="756"/>
      <c r="K49" s="756"/>
      <c r="L49" s="756"/>
      <c r="M49" s="757"/>
      <c r="N49" s="345">
        <f>SUM(N36:N48)</f>
        <v>172028.83452184527</v>
      </c>
    </row>
    <row r="50" spans="1:14">
      <c r="B50" s="236"/>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00" t="s">
        <v>2063</v>
      </c>
      <c r="C53" s="801"/>
      <c r="D53" s="801"/>
      <c r="E53" s="801"/>
      <c r="F53" s="801"/>
      <c r="G53" s="801"/>
      <c r="H53" s="801"/>
      <c r="I53" s="835"/>
      <c r="J53" s="271" t="s">
        <v>2065</v>
      </c>
      <c r="K53" s="85" t="s">
        <v>2066</v>
      </c>
      <c r="L53" s="836" t="s">
        <v>2074</v>
      </c>
      <c r="M53" s="835"/>
      <c r="N53" s="86" t="s">
        <v>2071</v>
      </c>
    </row>
    <row r="54" spans="1:14">
      <c r="A54" t="s">
        <v>1117</v>
      </c>
      <c r="B54" s="43" t="str">
        <f>VLOOKUP(A54,MATERIALES!A5:D373,3,FALSE)</f>
        <v>Agregado Petreo para Triturar (Crudo)</v>
      </c>
      <c r="C54" s="237"/>
      <c r="D54" s="237"/>
      <c r="E54" s="237"/>
      <c r="F54" s="237"/>
      <c r="G54" s="237"/>
      <c r="H54" s="237"/>
      <c r="I54" s="224"/>
      <c r="J54" s="201" t="str">
        <f>VLOOKUP(A54,MATERIALES!A8:D646,2,FALSE)</f>
        <v>m3</v>
      </c>
      <c r="K54" s="238">
        <v>1.4</v>
      </c>
      <c r="L54" s="223"/>
      <c r="M54" s="353">
        <f>VLOOKUP(A54,MATERIALES!A5:D396,4,FALSE)</f>
        <v>19861.467989081211</v>
      </c>
      <c r="N54" s="228">
        <f>K54*M54</f>
        <v>27806.055184713696</v>
      </c>
    </row>
    <row r="55" spans="1:14">
      <c r="A55" s="108" t="s">
        <v>1131</v>
      </c>
      <c r="B55" s="43" t="str">
        <f>VLOOKUP(A55,MATERIALES!A6:D373,3,FALSE)</f>
        <v>Agua</v>
      </c>
      <c r="C55" s="237"/>
      <c r="D55" s="237"/>
      <c r="E55" s="237"/>
      <c r="F55" s="237"/>
      <c r="G55" s="237"/>
      <c r="H55" s="237"/>
      <c r="I55" s="224"/>
      <c r="J55" s="201" t="str">
        <f>VLOOKUP(A55,MATERIALES!A9:D647,2,FALSE)</f>
        <v>lt</v>
      </c>
      <c r="K55" s="238">
        <v>25</v>
      </c>
      <c r="L55" s="223"/>
      <c r="M55" s="353">
        <f>VLOOKUP(A55,MATERIALES!A6:D397,4,FALSE)</f>
        <v>57.532296573537835</v>
      </c>
      <c r="N55" s="228">
        <f>K55*M55</f>
        <v>1438.3074143384458</v>
      </c>
    </row>
    <row r="56" spans="1:14">
      <c r="B56" s="43"/>
      <c r="C56" s="237"/>
      <c r="D56" s="237"/>
      <c r="E56" s="237"/>
      <c r="F56" s="237"/>
      <c r="G56" s="237"/>
      <c r="H56" s="237"/>
      <c r="I56" s="224"/>
      <c r="J56" s="201"/>
      <c r="K56" s="238"/>
      <c r="L56" s="223"/>
      <c r="M56" s="239"/>
      <c r="N56" s="240"/>
    </row>
    <row r="57" spans="1:14">
      <c r="B57" s="43"/>
      <c r="C57" s="237"/>
      <c r="D57" s="237"/>
      <c r="E57" s="237"/>
      <c r="F57" s="237"/>
      <c r="G57" s="237"/>
      <c r="H57" s="237"/>
      <c r="I57" s="224"/>
      <c r="J57" s="201"/>
      <c r="K57" s="238"/>
      <c r="L57" s="223"/>
      <c r="M57" s="239"/>
      <c r="N57" s="240"/>
    </row>
    <row r="58" spans="1:14" ht="15.75" thickBot="1">
      <c r="B58" s="837"/>
      <c r="C58" s="838"/>
      <c r="D58" s="838"/>
      <c r="E58" s="838"/>
      <c r="F58" s="838"/>
      <c r="G58" s="838"/>
      <c r="H58" s="838"/>
      <c r="I58" s="808"/>
      <c r="J58" s="42"/>
      <c r="K58" s="44"/>
      <c r="L58" s="839"/>
      <c r="M58" s="840"/>
      <c r="N58" s="45"/>
    </row>
    <row r="59" spans="1:14" ht="15.75" thickBot="1">
      <c r="B59" s="755" t="s">
        <v>2072</v>
      </c>
      <c r="C59" s="756"/>
      <c r="D59" s="756"/>
      <c r="E59" s="756"/>
      <c r="F59" s="756"/>
      <c r="G59" s="756"/>
      <c r="H59" s="756"/>
      <c r="I59" s="756"/>
      <c r="J59" s="756"/>
      <c r="K59" s="756"/>
      <c r="L59" s="756"/>
      <c r="M59" s="757"/>
      <c r="N59" s="345">
        <f>SUM(N54:N58)</f>
        <v>29244.362599052143</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9" t="s">
        <v>2076</v>
      </c>
      <c r="C63" s="270"/>
      <c r="D63" s="270"/>
      <c r="E63" s="270"/>
      <c r="F63" s="270"/>
      <c r="G63" s="270"/>
      <c r="H63" s="73" t="s">
        <v>2065</v>
      </c>
      <c r="I63" s="74" t="s">
        <v>2077</v>
      </c>
      <c r="J63" s="75" t="s">
        <v>2106</v>
      </c>
      <c r="K63" s="73" t="s">
        <v>2107</v>
      </c>
      <c r="L63" s="841" t="s">
        <v>2080</v>
      </c>
      <c r="M63" s="820"/>
      <c r="N63" s="76" t="s">
        <v>2071</v>
      </c>
    </row>
    <row r="64" spans="1:14">
      <c r="A64" t="s">
        <v>1852</v>
      </c>
      <c r="B64" s="46" t="str">
        <f>VLOOKUP(A64,TRANSPORTE!A5:D117,3,FALSE)</f>
        <v>Transporte de Material Crudo de Rio</v>
      </c>
      <c r="C64" s="273"/>
      <c r="D64" s="273"/>
      <c r="E64" s="273"/>
      <c r="F64" s="273"/>
      <c r="G64" s="273"/>
      <c r="H64" s="267" t="s">
        <v>2122</v>
      </c>
      <c r="I64" s="235">
        <v>1.4</v>
      </c>
      <c r="J64" s="242">
        <v>1</v>
      </c>
      <c r="K64" s="235">
        <f>I64*J64</f>
        <v>1.4</v>
      </c>
      <c r="L64" s="842">
        <f>VLOOKUP(A64,TRANSPORTE!A5:D117,4,FALSE)</f>
        <v>1260.0181096149788</v>
      </c>
      <c r="M64" s="843"/>
      <c r="N64" s="243">
        <f>K64*L64</f>
        <v>1764.0253534609703</v>
      </c>
    </row>
    <row r="65" spans="1:15">
      <c r="A65" t="s">
        <v>1912</v>
      </c>
      <c r="B65" s="46" t="str">
        <f>VLOOKUP(A65,TRANSPORTE!A6:D117,3,FALSE)</f>
        <v>Transporte de mezcla abierta en caliente MAC-63</v>
      </c>
      <c r="C65" s="47"/>
      <c r="D65" s="47"/>
      <c r="E65" s="47"/>
      <c r="F65" s="47"/>
      <c r="G65" s="47"/>
      <c r="H65" s="267" t="s">
        <v>2122</v>
      </c>
      <c r="I65" s="235">
        <v>1.25</v>
      </c>
      <c r="J65" s="242">
        <v>1</v>
      </c>
      <c r="K65" s="235">
        <f>I65*J65</f>
        <v>1.25</v>
      </c>
      <c r="L65" s="842">
        <f>VLOOKUP(A65,TRANSPORTE!A6:D117,4,FALSE)</f>
        <v>1260.0181096149788</v>
      </c>
      <c r="M65" s="843"/>
      <c r="N65" s="243">
        <f>K65*L65</f>
        <v>1575.0226370187236</v>
      </c>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c r="B68" s="46"/>
      <c r="C68" s="47"/>
      <c r="D68" s="47"/>
      <c r="E68" s="47"/>
      <c r="F68" s="47"/>
      <c r="G68" s="47"/>
      <c r="H68" s="244"/>
      <c r="I68" s="235"/>
      <c r="J68" s="235"/>
      <c r="K68" s="235"/>
      <c r="L68" s="245"/>
      <c r="M68" s="246"/>
      <c r="N68" s="247"/>
    </row>
    <row r="69" spans="1:15" ht="15.75" thickBot="1">
      <c r="B69" s="265"/>
      <c r="C69" s="266"/>
      <c r="D69" s="266"/>
      <c r="E69" s="266"/>
      <c r="F69" s="266"/>
      <c r="G69" s="266"/>
      <c r="H69" s="48"/>
      <c r="I69" s="124"/>
      <c r="J69" s="124"/>
      <c r="K69" s="124"/>
      <c r="L69" s="833"/>
      <c r="M69" s="834"/>
      <c r="N69" s="125"/>
    </row>
    <row r="70" spans="1:15" ht="15.75" thickBot="1">
      <c r="B70" s="844" t="s">
        <v>2072</v>
      </c>
      <c r="C70" s="798"/>
      <c r="D70" s="798"/>
      <c r="E70" s="798"/>
      <c r="F70" s="798"/>
      <c r="G70" s="798"/>
      <c r="H70" s="798"/>
      <c r="I70" s="798"/>
      <c r="J70" s="798"/>
      <c r="K70" s="798"/>
      <c r="L70" s="798"/>
      <c r="M70" s="799"/>
      <c r="N70" s="104">
        <f>N64+N65+N66+N67+N68</f>
        <v>3339.0479904796939</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94" t="s">
        <v>2108</v>
      </c>
      <c r="C74" s="795"/>
      <c r="D74" s="795"/>
      <c r="E74" s="795"/>
      <c r="F74" s="795"/>
      <c r="G74" s="795"/>
      <c r="H74" s="795"/>
      <c r="I74" s="73" t="s">
        <v>2082</v>
      </c>
      <c r="J74" s="75" t="s">
        <v>2109</v>
      </c>
      <c r="K74" s="74" t="s">
        <v>2084</v>
      </c>
      <c r="L74" s="796" t="s">
        <v>2070</v>
      </c>
      <c r="M74" s="797"/>
      <c r="N74" s="98" t="s">
        <v>2071</v>
      </c>
    </row>
    <row r="75" spans="1:15">
      <c r="A75" t="s">
        <v>718</v>
      </c>
      <c r="B75" s="49" t="str">
        <f>VLOOKUP(A75,'MANO DE OBRA'!A8:D68,3,FALSE)</f>
        <v>Obrero (8)</v>
      </c>
      <c r="C75" s="47"/>
      <c r="D75" s="47"/>
      <c r="E75" s="47"/>
      <c r="F75" s="47"/>
      <c r="G75" s="47"/>
      <c r="H75" s="47"/>
      <c r="I75" s="248">
        <f>K75/J75*100</f>
        <v>270661.59999999998</v>
      </c>
      <c r="J75" s="249">
        <v>185</v>
      </c>
      <c r="K75" s="250">
        <f>VLOOKUP(A75,'MANO DE OBRA'!A8:D99,4,FALSE)</f>
        <v>500723.95999999996</v>
      </c>
      <c r="L75" s="50"/>
      <c r="M75" s="251">
        <v>80</v>
      </c>
      <c r="N75" s="346">
        <f>K75/M75</f>
        <v>6259.0494999999992</v>
      </c>
      <c r="O75" s="106"/>
    </row>
    <row r="76" spans="1:15">
      <c r="A76" t="s">
        <v>728</v>
      </c>
      <c r="B76" s="49" t="str">
        <f>VLOOKUP(A76,'MANO DE OBRA'!A8:D69,3,FALSE)</f>
        <v>Oficial</v>
      </c>
      <c r="C76" s="47"/>
      <c r="D76" s="47"/>
      <c r="E76" s="47"/>
      <c r="F76" s="47"/>
      <c r="G76" s="47"/>
      <c r="H76" s="47"/>
      <c r="I76" s="248">
        <f>K76/J76*100</f>
        <v>57668.23979157189</v>
      </c>
      <c r="J76" s="249">
        <v>185</v>
      </c>
      <c r="K76" s="250">
        <f>VLOOKUP(A76,'MANO DE OBRA'!A8:D100,4,FALSE)</f>
        <v>106686.24361440798</v>
      </c>
      <c r="L76" s="50"/>
      <c r="M76" s="255">
        <v>80</v>
      </c>
      <c r="N76" s="346">
        <f>K76/M76</f>
        <v>1333.5780451800997</v>
      </c>
    </row>
    <row r="77" spans="1:15">
      <c r="A77" t="s">
        <v>756</v>
      </c>
      <c r="B77" s="49" t="str">
        <f>VLOOKUP(A77,'MANO DE OBRA'!A9:D70,3,FALSE)</f>
        <v>Rastrilleros (2)</v>
      </c>
      <c r="C77" s="47"/>
      <c r="D77" s="47"/>
      <c r="E77" s="47"/>
      <c r="F77" s="47"/>
      <c r="G77" s="47"/>
      <c r="H77" s="47"/>
      <c r="I77" s="248">
        <f>K77/J77*100</f>
        <v>86502.359687357821</v>
      </c>
      <c r="J77" s="249">
        <v>185</v>
      </c>
      <c r="K77" s="250">
        <f>VLOOKUP(A77,'MANO DE OBRA'!A9:D101,4,FALSE)</f>
        <v>160029.36542161196</v>
      </c>
      <c r="L77" s="50"/>
      <c r="M77" s="256">
        <v>80</v>
      </c>
      <c r="N77" s="346">
        <f>K77/M77</f>
        <v>2000.3670677701496</v>
      </c>
    </row>
    <row r="78" spans="1:15">
      <c r="B78" s="49"/>
      <c r="C78" s="47"/>
      <c r="D78" s="47"/>
      <c r="E78" s="47"/>
      <c r="F78" s="47"/>
      <c r="G78" s="47"/>
      <c r="H78" s="47"/>
      <c r="I78" s="235"/>
      <c r="J78" s="253"/>
      <c r="K78" s="254"/>
      <c r="L78" s="274"/>
      <c r="M78" s="256"/>
      <c r="N78" s="252"/>
    </row>
    <row r="79" spans="1:15">
      <c r="B79" s="49"/>
      <c r="C79" s="47"/>
      <c r="D79" s="47"/>
      <c r="E79" s="47"/>
      <c r="F79" s="47"/>
      <c r="G79" s="47"/>
      <c r="H79" s="47"/>
      <c r="I79" s="235"/>
      <c r="J79" s="253"/>
      <c r="K79" s="254"/>
      <c r="L79" s="274"/>
      <c r="M79" s="256"/>
      <c r="N79" s="252"/>
    </row>
    <row r="80" spans="1:15" ht="15.75" thickBot="1">
      <c r="B80" s="831"/>
      <c r="C80" s="832"/>
      <c r="D80" s="832"/>
      <c r="E80" s="832"/>
      <c r="F80" s="832"/>
      <c r="G80" s="832"/>
      <c r="H80" s="832"/>
      <c r="I80" s="124"/>
      <c r="J80" s="124"/>
      <c r="K80" s="124"/>
      <c r="L80" s="845"/>
      <c r="M80" s="845"/>
      <c r="N80" s="125"/>
    </row>
    <row r="81" spans="1:14" ht="15.75" thickBot="1">
      <c r="B81" s="844" t="s">
        <v>2072</v>
      </c>
      <c r="C81" s="798"/>
      <c r="D81" s="798"/>
      <c r="E81" s="798"/>
      <c r="F81" s="798"/>
      <c r="G81" s="798"/>
      <c r="H81" s="798"/>
      <c r="I81" s="798"/>
      <c r="J81" s="798"/>
      <c r="K81" s="798"/>
      <c r="L81" s="798"/>
      <c r="M81" s="799"/>
      <c r="N81" s="402">
        <f>SUM(N75:N80)</f>
        <v>9592.9946129502496</v>
      </c>
    </row>
    <row r="82" spans="1:14" ht="15.75" thickBot="1">
      <c r="B82" s="33"/>
      <c r="C82" s="34"/>
      <c r="D82" s="34"/>
      <c r="E82" s="34"/>
      <c r="F82" s="34"/>
      <c r="G82" s="34"/>
      <c r="H82" s="34"/>
      <c r="I82" s="34"/>
      <c r="J82" s="34"/>
      <c r="K82" s="34"/>
      <c r="L82" s="34"/>
      <c r="M82" s="34"/>
      <c r="N82" s="35"/>
    </row>
    <row r="83" spans="1:14" ht="15.75" thickBot="1">
      <c r="B83" s="755" t="s">
        <v>2085</v>
      </c>
      <c r="C83" s="756"/>
      <c r="D83" s="756"/>
      <c r="E83" s="756"/>
      <c r="F83" s="756"/>
      <c r="G83" s="756"/>
      <c r="H83" s="756"/>
      <c r="I83" s="756"/>
      <c r="J83" s="756"/>
      <c r="K83" s="756"/>
      <c r="L83" s="756"/>
      <c r="M83" s="757"/>
      <c r="N83" s="99">
        <f>N49+N59+N70+N81</f>
        <v>214205.23972432734</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00" t="s">
        <v>2110</v>
      </c>
      <c r="C87" s="801"/>
      <c r="D87" s="801"/>
      <c r="E87" s="801"/>
      <c r="F87" s="801"/>
      <c r="G87" s="801"/>
      <c r="H87" s="801"/>
      <c r="I87" s="270"/>
      <c r="J87" s="290"/>
      <c r="K87" s="258" t="s">
        <v>2087</v>
      </c>
      <c r="L87" s="802" t="s">
        <v>2088</v>
      </c>
      <c r="M87" s="803"/>
      <c r="N87" s="259"/>
    </row>
    <row r="88" spans="1:14">
      <c r="B88" s="788" t="s">
        <v>2111</v>
      </c>
      <c r="C88" s="789"/>
      <c r="D88" s="789"/>
      <c r="E88" s="789"/>
      <c r="F88" s="789"/>
      <c r="G88" s="789"/>
      <c r="H88" s="789"/>
      <c r="I88" s="87"/>
      <c r="J88" s="88"/>
      <c r="K88" s="260">
        <v>0.2</v>
      </c>
      <c r="L88" s="790">
        <f>N83*K88</f>
        <v>42841.047944865473</v>
      </c>
      <c r="M88" s="791"/>
      <c r="N88" s="51"/>
    </row>
    <row r="89" spans="1:14">
      <c r="B89" s="89" t="s">
        <v>2090</v>
      </c>
      <c r="C89" s="90"/>
      <c r="D89" s="90"/>
      <c r="E89" s="90"/>
      <c r="F89" s="90"/>
      <c r="G89" s="90"/>
      <c r="H89" s="90"/>
      <c r="I89" s="87"/>
      <c r="J89" s="88"/>
      <c r="K89" s="260">
        <v>0.05</v>
      </c>
      <c r="L89" s="790">
        <f>N83*K89</f>
        <v>10710.261986216368</v>
      </c>
      <c r="M89" s="791"/>
      <c r="N89" s="51"/>
    </row>
    <row r="90" spans="1:14" ht="15.75" thickBot="1">
      <c r="B90" s="91" t="s">
        <v>2091</v>
      </c>
      <c r="C90" s="92"/>
      <c r="D90" s="92"/>
      <c r="E90" s="92"/>
      <c r="F90" s="92"/>
      <c r="G90" s="92"/>
      <c r="H90" s="92"/>
      <c r="I90" s="93"/>
      <c r="J90" s="94"/>
      <c r="K90" s="261">
        <v>0.05</v>
      </c>
      <c r="L90" s="792">
        <f>N83*K90</f>
        <v>10710.261986216368</v>
      </c>
      <c r="M90" s="793"/>
      <c r="N90" s="51"/>
    </row>
    <row r="91" spans="1:14" ht="15.75" thickBot="1">
      <c r="B91" s="755" t="s">
        <v>2072</v>
      </c>
      <c r="C91" s="756"/>
      <c r="D91" s="756"/>
      <c r="E91" s="756"/>
      <c r="F91" s="756"/>
      <c r="G91" s="756"/>
      <c r="H91" s="756"/>
      <c r="I91" s="756"/>
      <c r="J91" s="756"/>
      <c r="K91" s="756"/>
      <c r="L91" s="756"/>
      <c r="M91" s="757"/>
      <c r="N91" s="52">
        <f>L88+L89+L90</f>
        <v>64261.571917298214</v>
      </c>
    </row>
    <row r="92" spans="1:14" ht="15.75" thickBot="1">
      <c r="B92" s="33"/>
      <c r="C92" s="34"/>
      <c r="D92" s="34"/>
      <c r="E92" s="34"/>
      <c r="F92" s="34"/>
      <c r="G92" s="34"/>
      <c r="H92" s="34"/>
      <c r="I92" s="34"/>
      <c r="J92" s="34"/>
      <c r="K92" s="34"/>
      <c r="L92" s="34"/>
      <c r="M92" s="34"/>
      <c r="N92" s="35"/>
    </row>
    <row r="93" spans="1:14" ht="15.75" thickBot="1">
      <c r="A93" t="s">
        <v>2114</v>
      </c>
      <c r="B93" s="755" t="s">
        <v>2113</v>
      </c>
      <c r="C93" s="756"/>
      <c r="D93" s="756"/>
      <c r="E93" s="756"/>
      <c r="F93" s="756"/>
      <c r="G93" s="756"/>
      <c r="H93" s="756"/>
      <c r="I93" s="756"/>
      <c r="J93" s="756"/>
      <c r="K93" s="756"/>
      <c r="L93" s="756"/>
      <c r="M93" s="757"/>
      <c r="N93" s="166">
        <f>N83+N91</f>
        <v>278466.81164162554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4" t="s">
        <v>2097</v>
      </c>
      <c r="C103" s="205"/>
      <c r="D103" s="205"/>
      <c r="E103" s="205"/>
      <c r="F103" s="205"/>
      <c r="G103" s="205"/>
      <c r="H103" s="205"/>
      <c r="I103" s="205"/>
      <c r="J103" s="205"/>
      <c r="K103" s="205"/>
      <c r="L103" s="205"/>
      <c r="M103" s="205"/>
      <c r="N103" s="206"/>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c r="B106" s="207"/>
      <c r="C106" s="208"/>
      <c r="D106" s="208"/>
      <c r="E106" s="208"/>
      <c r="F106" s="208"/>
      <c r="G106" s="208"/>
      <c r="H106" s="208"/>
      <c r="I106" s="208"/>
      <c r="J106" s="208"/>
      <c r="K106" s="208"/>
      <c r="L106" s="208"/>
      <c r="M106" s="208"/>
      <c r="N106" s="209"/>
    </row>
    <row r="107" spans="2:14" ht="15.75" thickBot="1">
      <c r="B107" s="210"/>
      <c r="C107" s="211"/>
      <c r="D107" s="211"/>
      <c r="E107" s="211"/>
      <c r="F107" s="211"/>
      <c r="G107" s="211"/>
      <c r="H107" s="211"/>
      <c r="I107" s="211"/>
      <c r="J107" s="211"/>
      <c r="K107" s="211"/>
      <c r="L107" s="211"/>
      <c r="M107" s="211"/>
      <c r="N107" s="212"/>
    </row>
    <row r="108" spans="2:14">
      <c r="B108" s="213"/>
      <c r="C108" s="214"/>
      <c r="D108" s="214"/>
      <c r="E108" s="214"/>
      <c r="F108" s="214"/>
      <c r="G108" s="214"/>
      <c r="H108" s="214"/>
      <c r="I108" s="214"/>
      <c r="J108" s="214"/>
      <c r="K108" s="214"/>
      <c r="L108" s="214"/>
      <c r="M108" s="214"/>
      <c r="N108" s="215"/>
    </row>
    <row r="109" spans="2:14">
      <c r="B109" s="199" t="s">
        <v>2098</v>
      </c>
      <c r="C109" s="31"/>
      <c r="D109" s="31"/>
      <c r="E109" s="31"/>
      <c r="F109" s="31"/>
      <c r="G109" s="31"/>
      <c r="H109" s="31"/>
      <c r="I109" s="31"/>
      <c r="J109" s="31"/>
      <c r="K109" s="31"/>
      <c r="L109" s="31"/>
      <c r="M109" s="31"/>
      <c r="N109" s="32"/>
    </row>
    <row r="110" spans="2:14" ht="15" customHeight="1">
      <c r="B110" s="758" t="s">
        <v>2099</v>
      </c>
      <c r="C110" s="759"/>
      <c r="D110" s="759"/>
      <c r="E110" s="759"/>
      <c r="F110" s="759"/>
      <c r="G110" s="759"/>
      <c r="H110" s="759"/>
      <c r="I110" s="759"/>
      <c r="J110" s="759"/>
      <c r="K110" s="759"/>
      <c r="L110" s="759"/>
      <c r="M110" s="759"/>
      <c r="N110" s="760"/>
    </row>
    <row r="111" spans="2:14" ht="15" customHeight="1">
      <c r="B111" s="758"/>
      <c r="C111" s="759"/>
      <c r="D111" s="759"/>
      <c r="E111" s="759"/>
      <c r="F111" s="759"/>
      <c r="G111" s="759"/>
      <c r="H111" s="759"/>
      <c r="I111" s="759"/>
      <c r="J111" s="759"/>
      <c r="K111" s="759"/>
      <c r="L111" s="759"/>
      <c r="M111" s="759"/>
      <c r="N111" s="760"/>
    </row>
    <row r="112" spans="2:14" ht="30" customHeight="1">
      <c r="B112" s="761" t="s">
        <v>2100</v>
      </c>
      <c r="C112" s="762"/>
      <c r="D112" s="762"/>
      <c r="E112" s="762"/>
      <c r="F112" s="762"/>
      <c r="G112" s="762"/>
      <c r="H112" s="762"/>
      <c r="I112" s="762"/>
      <c r="J112" s="762"/>
      <c r="K112" s="762"/>
      <c r="L112" s="762"/>
      <c r="M112" s="762"/>
      <c r="N112" s="763"/>
    </row>
    <row r="113" spans="2:14">
      <c r="B113" s="761"/>
      <c r="C113" s="762"/>
      <c r="D113" s="762"/>
      <c r="E113" s="762"/>
      <c r="F113" s="762"/>
      <c r="G113" s="762"/>
      <c r="H113" s="762"/>
      <c r="I113" s="762"/>
      <c r="J113" s="762"/>
      <c r="K113" s="762"/>
      <c r="L113" s="762"/>
      <c r="M113" s="762"/>
      <c r="N113" s="763"/>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287"/>
      <c r="C116" s="288"/>
      <c r="D116" s="288"/>
      <c r="E116" s="288"/>
      <c r="F116" s="288"/>
      <c r="G116" s="288"/>
      <c r="H116" s="288"/>
      <c r="I116" s="288"/>
      <c r="J116" s="288"/>
      <c r="K116" s="288"/>
      <c r="L116" s="288"/>
      <c r="M116" s="288"/>
      <c r="N116" s="289"/>
    </row>
    <row r="117" spans="2:14">
      <c r="B117" s="199"/>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821"/>
      <c r="K123" s="821"/>
      <c r="L123" s="821"/>
      <c r="M123" s="821"/>
      <c r="N123" s="822"/>
    </row>
    <row r="124" spans="2:14" ht="15.75" thickBot="1">
      <c r="B124" s="217" t="s">
        <v>2103</v>
      </c>
      <c r="C124" s="344"/>
      <c r="D124" s="344"/>
      <c r="E124" s="57"/>
      <c r="F124" s="57"/>
      <c r="G124" s="57"/>
      <c r="H124" s="57"/>
      <c r="I124" s="57"/>
      <c r="J124" s="823"/>
      <c r="K124" s="823"/>
      <c r="L124" s="823"/>
      <c r="M124" s="823"/>
      <c r="N124" s="82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332</v>
      </c>
      <c r="C31" s="81" t="s">
        <v>2182</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10</v>
      </c>
      <c r="N37" s="228">
        <f t="shared" ref="N37:N43" si="0">K37/M37</f>
        <v>15478.565418391325</v>
      </c>
    </row>
    <row r="38" spans="1:14">
      <c r="A38" t="s">
        <v>827</v>
      </c>
      <c r="B38" s="804" t="str">
        <f>VLOOKUP(A38,EQUIPOS!A8:D154,3,FALSE)</f>
        <v>Compactador de Rodillo POTENCIA: 99HP, PESO: 8 ton</v>
      </c>
      <c r="C38" s="805"/>
      <c r="D38" s="805"/>
      <c r="E38" s="805"/>
      <c r="F38" s="805"/>
      <c r="G38" s="805"/>
      <c r="H38" s="806"/>
      <c r="I38" s="223"/>
      <c r="J38" s="224"/>
      <c r="K38" s="225">
        <f>VLOOKUP(A38,EQUIPOS!A8:D165,4,FALSE)</f>
        <v>144363.72071264597</v>
      </c>
      <c r="L38" s="226"/>
      <c r="M38" s="227">
        <v>10</v>
      </c>
      <c r="N38" s="228">
        <f t="shared" si="0"/>
        <v>14436.372071264597</v>
      </c>
    </row>
    <row r="39" spans="1:14">
      <c r="A39" t="s">
        <v>975</v>
      </c>
      <c r="B39" s="804" t="str">
        <f>VLOOKUP(A39,EQUIPOS!A9:D154,3,FALSE)</f>
        <v>Planta de asfalto en caliente</v>
      </c>
      <c r="C39" s="805"/>
      <c r="D39" s="805"/>
      <c r="E39" s="805"/>
      <c r="F39" s="805"/>
      <c r="G39" s="805"/>
      <c r="H39" s="806"/>
      <c r="I39" s="223"/>
      <c r="J39" s="224"/>
      <c r="K39" s="225">
        <f>VLOOKUP(A39,EQUIPOS!A9:D166,4,FALSE)</f>
        <v>563096.54522294772</v>
      </c>
      <c r="L39" s="226"/>
      <c r="M39" s="227">
        <v>10</v>
      </c>
      <c r="N39" s="228">
        <f t="shared" si="0"/>
        <v>56309.654522294775</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10</v>
      </c>
      <c r="N42" s="228">
        <f t="shared" si="0"/>
        <v>47835.113944244309</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10</v>
      </c>
      <c r="N43" s="228">
        <f t="shared" si="0"/>
        <v>7317.8967136019946</v>
      </c>
    </row>
    <row r="44" spans="1:14">
      <c r="B44" s="804"/>
      <c r="C44" s="805"/>
      <c r="D44" s="805"/>
      <c r="E44" s="805"/>
      <c r="F44" s="805"/>
      <c r="G44" s="805"/>
      <c r="H44" s="806"/>
      <c r="I44" s="807"/>
      <c r="J44" s="808"/>
      <c r="K44" s="225"/>
      <c r="L44" s="809"/>
      <c r="M44" s="810"/>
      <c r="N44" s="228"/>
    </row>
    <row r="45" spans="1:14">
      <c r="B45" s="804"/>
      <c r="C45" s="805"/>
      <c r="D45" s="805"/>
      <c r="E45" s="811"/>
      <c r="F45" s="805"/>
      <c r="G45" s="805"/>
      <c r="H45" s="806"/>
      <c r="I45" s="36"/>
      <c r="J45" s="37"/>
      <c r="K45" s="230"/>
      <c r="L45" s="232"/>
      <c r="M45" s="233"/>
      <c r="N45" s="234"/>
    </row>
    <row r="46" spans="1:14">
      <c r="B46" s="812" t="s">
        <v>2105</v>
      </c>
      <c r="C46" s="813"/>
      <c r="D46" s="813"/>
      <c r="E46" s="38"/>
      <c r="F46" s="39"/>
      <c r="G46" s="39"/>
      <c r="H46" s="40"/>
      <c r="I46" s="36"/>
      <c r="J46" s="37"/>
      <c r="K46" s="235"/>
      <c r="L46" s="232"/>
      <c r="M46" s="352">
        <v>0.1</v>
      </c>
      <c r="N46" s="296">
        <f>N80*M46</f>
        <v>959.29946129502503</v>
      </c>
    </row>
    <row r="47" spans="1:14" ht="15.75" thickBot="1">
      <c r="B47" s="804"/>
      <c r="C47" s="805"/>
      <c r="D47" s="805"/>
      <c r="E47" s="805"/>
      <c r="F47" s="805"/>
      <c r="G47" s="805"/>
      <c r="H47" s="806"/>
      <c r="I47" s="814"/>
      <c r="J47" s="815"/>
      <c r="K47" s="41"/>
      <c r="L47" s="816"/>
      <c r="M47" s="817"/>
      <c r="N47" s="105"/>
    </row>
    <row r="48" spans="1:14" ht="15.75" thickBot="1">
      <c r="B48" s="755" t="s">
        <v>2072</v>
      </c>
      <c r="C48" s="756"/>
      <c r="D48" s="756"/>
      <c r="E48" s="756"/>
      <c r="F48" s="756"/>
      <c r="G48" s="756"/>
      <c r="H48" s="756"/>
      <c r="I48" s="756"/>
      <c r="J48" s="756"/>
      <c r="K48" s="756"/>
      <c r="L48" s="756"/>
      <c r="M48" s="757"/>
      <c r="N48" s="345">
        <f>SUM(N36:N47)</f>
        <v>172028.83452184527</v>
      </c>
    </row>
    <row r="49" spans="1:14">
      <c r="B49" s="236"/>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00" t="s">
        <v>2063</v>
      </c>
      <c r="C52" s="801"/>
      <c r="D52" s="801"/>
      <c r="E52" s="801"/>
      <c r="F52" s="801"/>
      <c r="G52" s="801"/>
      <c r="H52" s="801"/>
      <c r="I52" s="835"/>
      <c r="J52" s="271" t="s">
        <v>2065</v>
      </c>
      <c r="K52" s="85" t="s">
        <v>2066</v>
      </c>
      <c r="L52" s="836" t="s">
        <v>2074</v>
      </c>
      <c r="M52" s="835"/>
      <c r="N52" s="86" t="s">
        <v>2071</v>
      </c>
    </row>
    <row r="53" spans="1:14">
      <c r="A53" t="s">
        <v>1117</v>
      </c>
      <c r="B53" s="43" t="str">
        <f>VLOOKUP(A53,MATERIALES!A5:D373,3,FALSE)</f>
        <v>Agregado Petreo para Triturar (Crudo)</v>
      </c>
      <c r="C53" s="237"/>
      <c r="D53" s="237"/>
      <c r="E53" s="237"/>
      <c r="F53" s="237"/>
      <c r="G53" s="237"/>
      <c r="H53" s="237"/>
      <c r="I53" s="224"/>
      <c r="J53" s="201" t="str">
        <f>VLOOKUP(A53,MATERIALES!A7:D645,2,FALSE)</f>
        <v>m3</v>
      </c>
      <c r="K53" s="238">
        <v>1.4</v>
      </c>
      <c r="L53" s="223"/>
      <c r="M53" s="353">
        <f>VLOOKUP(A53,MATERIALES!A5:D396,4,FALSE)</f>
        <v>19861.467989081211</v>
      </c>
      <c r="N53" s="228">
        <f>K53*M53</f>
        <v>27806.055184713696</v>
      </c>
    </row>
    <row r="54" spans="1:14">
      <c r="A54" s="108" t="s">
        <v>1131</v>
      </c>
      <c r="B54" s="43" t="str">
        <f>VLOOKUP(A54,MATERIALES!A6:D373,3,FALSE)</f>
        <v>Agua</v>
      </c>
      <c r="C54" s="237"/>
      <c r="D54" s="237"/>
      <c r="E54" s="237"/>
      <c r="F54" s="237"/>
      <c r="G54" s="237"/>
      <c r="H54" s="237"/>
      <c r="I54" s="224"/>
      <c r="J54" s="201" t="str">
        <f>VLOOKUP(A54,MATERIALES!A8:D646,2,FALSE)</f>
        <v>lt</v>
      </c>
      <c r="K54" s="238">
        <v>25</v>
      </c>
      <c r="L54" s="223"/>
      <c r="M54" s="353">
        <f>VLOOKUP(A54,MATERIALES!A6:D397,4,FALSE)</f>
        <v>57.532296573537835</v>
      </c>
      <c r="N54" s="228">
        <f>K54*M54</f>
        <v>1438.3074143384458</v>
      </c>
    </row>
    <row r="55" spans="1:14">
      <c r="B55" s="43"/>
      <c r="C55" s="237"/>
      <c r="D55" s="237"/>
      <c r="E55" s="237"/>
      <c r="F55" s="237"/>
      <c r="G55" s="237"/>
      <c r="H55" s="237"/>
      <c r="I55" s="224"/>
      <c r="J55" s="201"/>
      <c r="K55" s="238"/>
      <c r="L55" s="223"/>
      <c r="M55" s="239"/>
      <c r="N55" s="240"/>
    </row>
    <row r="56" spans="1:14">
      <c r="B56" s="43"/>
      <c r="C56" s="237"/>
      <c r="D56" s="237"/>
      <c r="E56" s="237"/>
      <c r="F56" s="237"/>
      <c r="G56" s="237"/>
      <c r="H56" s="237"/>
      <c r="I56" s="224"/>
      <c r="J56" s="201"/>
      <c r="K56" s="238"/>
      <c r="L56" s="223"/>
      <c r="M56" s="239"/>
      <c r="N56" s="240"/>
    </row>
    <row r="57" spans="1:14" ht="15.75" thickBot="1">
      <c r="B57" s="837"/>
      <c r="C57" s="838"/>
      <c r="D57" s="838"/>
      <c r="E57" s="838"/>
      <c r="F57" s="838"/>
      <c r="G57" s="838"/>
      <c r="H57" s="838"/>
      <c r="I57" s="808"/>
      <c r="J57" s="42"/>
      <c r="K57" s="44"/>
      <c r="L57" s="839"/>
      <c r="M57" s="840"/>
      <c r="N57" s="45"/>
    </row>
    <row r="58" spans="1:14" ht="15.75" thickBot="1">
      <c r="B58" s="755" t="s">
        <v>2072</v>
      </c>
      <c r="C58" s="756"/>
      <c r="D58" s="756"/>
      <c r="E58" s="756"/>
      <c r="F58" s="756"/>
      <c r="G58" s="756"/>
      <c r="H58" s="756"/>
      <c r="I58" s="756"/>
      <c r="J58" s="756"/>
      <c r="K58" s="756"/>
      <c r="L58" s="756"/>
      <c r="M58" s="757"/>
      <c r="N58" s="345">
        <f>SUM(N53:N57)</f>
        <v>29244.362599052143</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9" t="s">
        <v>2076</v>
      </c>
      <c r="C62" s="270"/>
      <c r="D62" s="270"/>
      <c r="E62" s="270"/>
      <c r="F62" s="270"/>
      <c r="G62" s="270"/>
      <c r="H62" s="73" t="s">
        <v>2065</v>
      </c>
      <c r="I62" s="74" t="s">
        <v>2077</v>
      </c>
      <c r="J62" s="75" t="s">
        <v>2106</v>
      </c>
      <c r="K62" s="73" t="s">
        <v>2107</v>
      </c>
      <c r="L62" s="841" t="s">
        <v>2080</v>
      </c>
      <c r="M62" s="820"/>
      <c r="N62" s="76" t="s">
        <v>2071</v>
      </c>
    </row>
    <row r="63" spans="1:14">
      <c r="A63" t="s">
        <v>1852</v>
      </c>
      <c r="B63" s="46" t="str">
        <f>VLOOKUP(A63,TRANSPORTE!A5:D117,3,FALSE)</f>
        <v>Transporte de Material Crudo de Rio</v>
      </c>
      <c r="C63" s="273"/>
      <c r="D63" s="273"/>
      <c r="E63" s="273"/>
      <c r="F63" s="273"/>
      <c r="G63" s="273"/>
      <c r="H63" s="267" t="s">
        <v>2122</v>
      </c>
      <c r="I63" s="235">
        <v>1.4</v>
      </c>
      <c r="J63" s="242">
        <v>1</v>
      </c>
      <c r="K63" s="235">
        <f>I63*J63</f>
        <v>1.4</v>
      </c>
      <c r="L63" s="842">
        <f>VLOOKUP(A63,TRANSPORTE!A5:D117,4,FALSE)</f>
        <v>1260.0181096149788</v>
      </c>
      <c r="M63" s="843"/>
      <c r="N63" s="243">
        <f>K63*L63</f>
        <v>1764.0253534609703</v>
      </c>
    </row>
    <row r="64" spans="1:14">
      <c r="A64" t="s">
        <v>1914</v>
      </c>
      <c r="B64" s="46" t="str">
        <f>VLOOKUP(A64,TRANSPORTE!A6:D117,3,FALSE)</f>
        <v>Transporte de mezcla abierta en caliente MAC-50</v>
      </c>
      <c r="C64" s="47"/>
      <c r="D64" s="47"/>
      <c r="E64" s="47"/>
      <c r="F64" s="47"/>
      <c r="G64" s="47"/>
      <c r="H64" s="267" t="s">
        <v>2122</v>
      </c>
      <c r="I64" s="235">
        <v>1.25</v>
      </c>
      <c r="J64" s="242">
        <v>1</v>
      </c>
      <c r="K64" s="235">
        <f>I64*J64</f>
        <v>1.25</v>
      </c>
      <c r="L64" s="842">
        <f>VLOOKUP(A64,TRANSPORTE!A6:D117,4,FALSE)</f>
        <v>1260.0181096149788</v>
      </c>
      <c r="M64" s="843"/>
      <c r="N64" s="243">
        <f>K64*L64</f>
        <v>1575.0226370187236</v>
      </c>
    </row>
    <row r="65" spans="1:15">
      <c r="B65" s="46"/>
      <c r="C65" s="47"/>
      <c r="D65" s="47"/>
      <c r="E65" s="47"/>
      <c r="F65" s="47"/>
      <c r="G65" s="47"/>
      <c r="H65" s="244"/>
      <c r="I65" s="235"/>
      <c r="J65" s="235"/>
      <c r="K65" s="235"/>
      <c r="L65" s="245"/>
      <c r="M65" s="246"/>
      <c r="N65" s="247"/>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ht="15.75" thickBot="1">
      <c r="B68" s="265"/>
      <c r="C68" s="266"/>
      <c r="D68" s="266"/>
      <c r="E68" s="266"/>
      <c r="F68" s="266"/>
      <c r="G68" s="266"/>
      <c r="H68" s="48"/>
      <c r="I68" s="124"/>
      <c r="J68" s="124"/>
      <c r="K68" s="124"/>
      <c r="L68" s="833"/>
      <c r="M68" s="834"/>
      <c r="N68" s="125"/>
    </row>
    <row r="69" spans="1:15" ht="15.75" thickBot="1">
      <c r="B69" s="844" t="s">
        <v>2072</v>
      </c>
      <c r="C69" s="798"/>
      <c r="D69" s="798"/>
      <c r="E69" s="798"/>
      <c r="F69" s="798"/>
      <c r="G69" s="798"/>
      <c r="H69" s="798"/>
      <c r="I69" s="798"/>
      <c r="J69" s="798"/>
      <c r="K69" s="798"/>
      <c r="L69" s="798"/>
      <c r="M69" s="799"/>
      <c r="N69" s="104">
        <f>N63+N64+N65+N66+N67</f>
        <v>3339.0479904796939</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94" t="s">
        <v>2108</v>
      </c>
      <c r="C73" s="795"/>
      <c r="D73" s="795"/>
      <c r="E73" s="795"/>
      <c r="F73" s="795"/>
      <c r="G73" s="795"/>
      <c r="H73" s="795"/>
      <c r="I73" s="73" t="s">
        <v>2082</v>
      </c>
      <c r="J73" s="75" t="s">
        <v>2109</v>
      </c>
      <c r="K73" s="74" t="s">
        <v>2084</v>
      </c>
      <c r="L73" s="796" t="s">
        <v>2070</v>
      </c>
      <c r="M73" s="797"/>
      <c r="N73" s="98" t="s">
        <v>2071</v>
      </c>
    </row>
    <row r="74" spans="1:15">
      <c r="A74" t="s">
        <v>718</v>
      </c>
      <c r="B74" s="49" t="str">
        <f>VLOOKUP(A74,'MANO DE OBRA'!A8:D68,3,FALSE)</f>
        <v>Obrero (8)</v>
      </c>
      <c r="C74" s="47"/>
      <c r="D74" s="47"/>
      <c r="E74" s="47"/>
      <c r="F74" s="47"/>
      <c r="G74" s="47"/>
      <c r="H74" s="47"/>
      <c r="I74" s="248">
        <f>K74/J74*100</f>
        <v>270661.59999999998</v>
      </c>
      <c r="J74" s="249">
        <v>185</v>
      </c>
      <c r="K74" s="250">
        <f>VLOOKUP(A74,'MANO DE OBRA'!A8:D99,4,FALSE)</f>
        <v>500723.95999999996</v>
      </c>
      <c r="L74" s="50"/>
      <c r="M74" s="251">
        <v>80</v>
      </c>
      <c r="N74" s="346">
        <f>K74/M74</f>
        <v>6259.0494999999992</v>
      </c>
      <c r="O74" s="106"/>
    </row>
    <row r="75" spans="1:15">
      <c r="A75" t="s">
        <v>728</v>
      </c>
      <c r="B75" s="49" t="str">
        <f>VLOOKUP(A75,'MANO DE OBRA'!A8:D69,3,FALSE)</f>
        <v>Oficial</v>
      </c>
      <c r="C75" s="47"/>
      <c r="D75" s="47"/>
      <c r="E75" s="47"/>
      <c r="F75" s="47"/>
      <c r="G75" s="47"/>
      <c r="H75" s="47"/>
      <c r="I75" s="248">
        <f>K75/J75*100</f>
        <v>57668.23979157189</v>
      </c>
      <c r="J75" s="249">
        <v>185</v>
      </c>
      <c r="K75" s="250">
        <f>VLOOKUP(A75,'MANO DE OBRA'!A8:D100,4,FALSE)</f>
        <v>106686.24361440798</v>
      </c>
      <c r="L75" s="50"/>
      <c r="M75" s="255">
        <v>80</v>
      </c>
      <c r="N75" s="346">
        <f>K75/M75</f>
        <v>1333.5780451800997</v>
      </c>
    </row>
    <row r="76" spans="1:15">
      <c r="A76" t="s">
        <v>756</v>
      </c>
      <c r="B76" s="49" t="str">
        <f>VLOOKUP(A76,'MANO DE OBRA'!A9:D70,3,FALSE)</f>
        <v>Rastrilleros (2)</v>
      </c>
      <c r="C76" s="47"/>
      <c r="D76" s="47"/>
      <c r="E76" s="47"/>
      <c r="F76" s="47"/>
      <c r="G76" s="47"/>
      <c r="H76" s="47"/>
      <c r="I76" s="248">
        <f>K76/J76*100</f>
        <v>86502.359687357821</v>
      </c>
      <c r="J76" s="249">
        <v>185</v>
      </c>
      <c r="K76" s="250">
        <f>VLOOKUP(A76,'MANO DE OBRA'!A9:D101,4,FALSE)</f>
        <v>160029.36542161196</v>
      </c>
      <c r="L76" s="50"/>
      <c r="M76" s="256">
        <v>80</v>
      </c>
      <c r="N76" s="346">
        <f>K76/M76</f>
        <v>2000.3670677701496</v>
      </c>
    </row>
    <row r="77" spans="1:15">
      <c r="B77" s="49"/>
      <c r="C77" s="47"/>
      <c r="D77" s="47"/>
      <c r="E77" s="47"/>
      <c r="F77" s="47"/>
      <c r="G77" s="47"/>
      <c r="H77" s="47"/>
      <c r="I77" s="235"/>
      <c r="J77" s="253"/>
      <c r="K77" s="254"/>
      <c r="L77" s="274"/>
      <c r="M77" s="256"/>
      <c r="N77" s="252"/>
    </row>
    <row r="78" spans="1:15">
      <c r="B78" s="49"/>
      <c r="C78" s="47"/>
      <c r="D78" s="47"/>
      <c r="E78" s="47"/>
      <c r="F78" s="47"/>
      <c r="G78" s="47"/>
      <c r="H78" s="47"/>
      <c r="I78" s="235"/>
      <c r="J78" s="253"/>
      <c r="K78" s="254"/>
      <c r="L78" s="274"/>
      <c r="M78" s="256"/>
      <c r="N78" s="252"/>
    </row>
    <row r="79" spans="1:15" ht="15.75" thickBot="1">
      <c r="B79" s="831"/>
      <c r="C79" s="832"/>
      <c r="D79" s="832"/>
      <c r="E79" s="832"/>
      <c r="F79" s="832"/>
      <c r="G79" s="832"/>
      <c r="H79" s="832"/>
      <c r="I79" s="124"/>
      <c r="J79" s="124"/>
      <c r="K79" s="124"/>
      <c r="L79" s="845"/>
      <c r="M79" s="845"/>
      <c r="N79" s="45"/>
    </row>
    <row r="80" spans="1:15" ht="15.75" thickBot="1">
      <c r="B80" s="844" t="s">
        <v>2072</v>
      </c>
      <c r="C80" s="798"/>
      <c r="D80" s="798"/>
      <c r="E80" s="798"/>
      <c r="F80" s="798"/>
      <c r="G80" s="798"/>
      <c r="H80" s="798"/>
      <c r="I80" s="798"/>
      <c r="J80" s="798"/>
      <c r="K80" s="798"/>
      <c r="L80" s="798"/>
      <c r="M80" s="799"/>
      <c r="N80" s="257">
        <f>SUM(N74:N79)</f>
        <v>9592.9946129502496</v>
      </c>
    </row>
    <row r="81" spans="1:14" ht="15.75" thickBot="1">
      <c r="B81" s="33"/>
      <c r="C81" s="34"/>
      <c r="D81" s="34"/>
      <c r="E81" s="34"/>
      <c r="F81" s="34"/>
      <c r="G81" s="34"/>
      <c r="H81" s="34"/>
      <c r="I81" s="34"/>
      <c r="J81" s="34"/>
      <c r="K81" s="34"/>
      <c r="L81" s="34"/>
      <c r="M81" s="34"/>
      <c r="N81" s="35"/>
    </row>
    <row r="82" spans="1:14" ht="15.75" thickBot="1">
      <c r="B82" s="755" t="s">
        <v>2085</v>
      </c>
      <c r="C82" s="756"/>
      <c r="D82" s="756"/>
      <c r="E82" s="756"/>
      <c r="F82" s="756"/>
      <c r="G82" s="756"/>
      <c r="H82" s="756"/>
      <c r="I82" s="756"/>
      <c r="J82" s="756"/>
      <c r="K82" s="756"/>
      <c r="L82" s="756"/>
      <c r="M82" s="757"/>
      <c r="N82" s="99">
        <f>N48+N58+N69+N80</f>
        <v>214205.23972432734</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00" t="s">
        <v>2110</v>
      </c>
      <c r="C86" s="801"/>
      <c r="D86" s="801"/>
      <c r="E86" s="801"/>
      <c r="F86" s="801"/>
      <c r="G86" s="801"/>
      <c r="H86" s="801"/>
      <c r="I86" s="270"/>
      <c r="J86" s="290"/>
      <c r="K86" s="258" t="s">
        <v>2087</v>
      </c>
      <c r="L86" s="802" t="s">
        <v>2088</v>
      </c>
      <c r="M86" s="803"/>
      <c r="N86" s="259"/>
    </row>
    <row r="87" spans="1:14">
      <c r="B87" s="788" t="s">
        <v>2111</v>
      </c>
      <c r="C87" s="789"/>
      <c r="D87" s="789"/>
      <c r="E87" s="789"/>
      <c r="F87" s="789"/>
      <c r="G87" s="789"/>
      <c r="H87" s="789"/>
      <c r="I87" s="87"/>
      <c r="J87" s="88"/>
      <c r="K87" s="260">
        <v>0.2</v>
      </c>
      <c r="L87" s="790">
        <f>N82*K87</f>
        <v>42841.047944865473</v>
      </c>
      <c r="M87" s="791"/>
      <c r="N87" s="51"/>
    </row>
    <row r="88" spans="1:14">
      <c r="B88" s="89" t="s">
        <v>2090</v>
      </c>
      <c r="C88" s="90"/>
      <c r="D88" s="90"/>
      <c r="E88" s="90"/>
      <c r="F88" s="90"/>
      <c r="G88" s="90"/>
      <c r="H88" s="90"/>
      <c r="I88" s="87"/>
      <c r="J88" s="88"/>
      <c r="K88" s="260">
        <v>0.05</v>
      </c>
      <c r="L88" s="790">
        <f>N82*K88</f>
        <v>10710.261986216368</v>
      </c>
      <c r="M88" s="791"/>
      <c r="N88" s="51"/>
    </row>
    <row r="89" spans="1:14" ht="15.75" thickBot="1">
      <c r="B89" s="91" t="s">
        <v>2091</v>
      </c>
      <c r="C89" s="92"/>
      <c r="D89" s="92"/>
      <c r="E89" s="92"/>
      <c r="F89" s="92"/>
      <c r="G89" s="92"/>
      <c r="H89" s="92"/>
      <c r="I89" s="93"/>
      <c r="J89" s="94"/>
      <c r="K89" s="261">
        <v>0.05</v>
      </c>
      <c r="L89" s="792">
        <f>N82*K89</f>
        <v>10710.261986216368</v>
      </c>
      <c r="M89" s="793"/>
      <c r="N89" s="51"/>
    </row>
    <row r="90" spans="1:14" ht="15.75" thickBot="1">
      <c r="B90" s="755" t="s">
        <v>2072</v>
      </c>
      <c r="C90" s="756"/>
      <c r="D90" s="756"/>
      <c r="E90" s="756"/>
      <c r="F90" s="756"/>
      <c r="G90" s="756"/>
      <c r="H90" s="756"/>
      <c r="I90" s="756"/>
      <c r="J90" s="756"/>
      <c r="K90" s="756"/>
      <c r="L90" s="756"/>
      <c r="M90" s="757"/>
      <c r="N90" s="52">
        <f>L87+L88+L89</f>
        <v>64261.571917298214</v>
      </c>
    </row>
    <row r="91" spans="1:14" ht="15.75" thickBot="1">
      <c r="B91" s="33"/>
      <c r="C91" s="34"/>
      <c r="D91" s="34"/>
      <c r="E91" s="34"/>
      <c r="F91" s="34"/>
      <c r="G91" s="34"/>
      <c r="H91" s="34"/>
      <c r="I91" s="34"/>
      <c r="J91" s="34"/>
      <c r="K91" s="34"/>
      <c r="L91" s="34"/>
      <c r="M91" s="34"/>
      <c r="N91" s="35"/>
    </row>
    <row r="92" spans="1:14" ht="15.75" thickBot="1">
      <c r="A92" t="s">
        <v>2114</v>
      </c>
      <c r="B92" s="755" t="s">
        <v>2113</v>
      </c>
      <c r="C92" s="756"/>
      <c r="D92" s="756"/>
      <c r="E92" s="756"/>
      <c r="F92" s="756"/>
      <c r="G92" s="756"/>
      <c r="H92" s="756"/>
      <c r="I92" s="756"/>
      <c r="J92" s="756"/>
      <c r="K92" s="756"/>
      <c r="L92" s="756"/>
      <c r="M92" s="757"/>
      <c r="N92" s="166">
        <f>N82+N90</f>
        <v>278466.81164162554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4" t="s">
        <v>2097</v>
      </c>
      <c r="C102" s="205"/>
      <c r="D102" s="205"/>
      <c r="E102" s="205"/>
      <c r="F102" s="205"/>
      <c r="G102" s="205"/>
      <c r="H102" s="205"/>
      <c r="I102" s="205"/>
      <c r="J102" s="205"/>
      <c r="K102" s="205"/>
      <c r="L102" s="205"/>
      <c r="M102" s="205"/>
      <c r="N102" s="206"/>
    </row>
    <row r="103" spans="2:14">
      <c r="B103" s="207"/>
      <c r="C103" s="208"/>
      <c r="D103" s="208"/>
      <c r="E103" s="208"/>
      <c r="F103" s="208"/>
      <c r="G103" s="208"/>
      <c r="H103" s="208"/>
      <c r="I103" s="208"/>
      <c r="J103" s="208"/>
      <c r="K103" s="208"/>
      <c r="L103" s="208"/>
      <c r="M103" s="208"/>
      <c r="N103" s="209"/>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ht="15.75" thickBot="1">
      <c r="B106" s="210"/>
      <c r="C106" s="211"/>
      <c r="D106" s="211"/>
      <c r="E106" s="211"/>
      <c r="F106" s="211"/>
      <c r="G106" s="211"/>
      <c r="H106" s="211"/>
      <c r="I106" s="211"/>
      <c r="J106" s="211"/>
      <c r="K106" s="211"/>
      <c r="L106" s="211"/>
      <c r="M106" s="211"/>
      <c r="N106" s="212"/>
    </row>
    <row r="107" spans="2:14">
      <c r="B107" s="213"/>
      <c r="C107" s="214"/>
      <c r="D107" s="214"/>
      <c r="E107" s="214"/>
      <c r="F107" s="214"/>
      <c r="G107" s="214"/>
      <c r="H107" s="214"/>
      <c r="I107" s="214"/>
      <c r="J107" s="214"/>
      <c r="K107" s="214"/>
      <c r="L107" s="214"/>
      <c r="M107" s="214"/>
      <c r="N107" s="215"/>
    </row>
    <row r="108" spans="2:14">
      <c r="B108" s="199" t="s">
        <v>2098</v>
      </c>
      <c r="C108" s="31"/>
      <c r="D108" s="31"/>
      <c r="E108" s="31"/>
      <c r="F108" s="31"/>
      <c r="G108" s="31"/>
      <c r="H108" s="31"/>
      <c r="I108" s="31"/>
      <c r="J108" s="31"/>
      <c r="K108" s="31"/>
      <c r="L108" s="31"/>
      <c r="M108" s="31"/>
      <c r="N108" s="32"/>
    </row>
    <row r="109" spans="2:14" ht="15" customHeight="1">
      <c r="B109" s="758" t="s">
        <v>2099</v>
      </c>
      <c r="C109" s="759"/>
      <c r="D109" s="759"/>
      <c r="E109" s="759"/>
      <c r="F109" s="759"/>
      <c r="G109" s="759"/>
      <c r="H109" s="759"/>
      <c r="I109" s="759"/>
      <c r="J109" s="759"/>
      <c r="K109" s="759"/>
      <c r="L109" s="759"/>
      <c r="M109" s="759"/>
      <c r="N109" s="760"/>
    </row>
    <row r="110" spans="2:14" ht="15" customHeight="1">
      <c r="B110" s="758"/>
      <c r="C110" s="759"/>
      <c r="D110" s="759"/>
      <c r="E110" s="759"/>
      <c r="F110" s="759"/>
      <c r="G110" s="759"/>
      <c r="H110" s="759"/>
      <c r="I110" s="759"/>
      <c r="J110" s="759"/>
      <c r="K110" s="759"/>
      <c r="L110" s="759"/>
      <c r="M110" s="759"/>
      <c r="N110" s="760"/>
    </row>
    <row r="111" spans="2:14" ht="30" customHeight="1">
      <c r="B111" s="761" t="s">
        <v>2100</v>
      </c>
      <c r="C111" s="762"/>
      <c r="D111" s="762"/>
      <c r="E111" s="762"/>
      <c r="F111" s="762"/>
      <c r="G111" s="762"/>
      <c r="H111" s="762"/>
      <c r="I111" s="762"/>
      <c r="J111" s="762"/>
      <c r="K111" s="762"/>
      <c r="L111" s="762"/>
      <c r="M111" s="762"/>
      <c r="N111" s="763"/>
    </row>
    <row r="112" spans="2:14">
      <c r="B112" s="761"/>
      <c r="C112" s="762"/>
      <c r="D112" s="762"/>
      <c r="E112" s="762"/>
      <c r="F112" s="762"/>
      <c r="G112" s="762"/>
      <c r="H112" s="762"/>
      <c r="I112" s="762"/>
      <c r="J112" s="762"/>
      <c r="K112" s="762"/>
      <c r="L112" s="762"/>
      <c r="M112" s="762"/>
      <c r="N112" s="763"/>
    </row>
    <row r="113" spans="2:14">
      <c r="B113" s="287"/>
      <c r="C113" s="288"/>
      <c r="D113" s="288"/>
      <c r="E113" s="288"/>
      <c r="F113" s="288"/>
      <c r="G113" s="288"/>
      <c r="H113" s="288"/>
      <c r="I113" s="288"/>
      <c r="J113" s="288"/>
      <c r="K113" s="288"/>
      <c r="L113" s="288"/>
      <c r="M113" s="288"/>
      <c r="N113" s="289"/>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199"/>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821"/>
      <c r="K122" s="821"/>
      <c r="L122" s="821"/>
      <c r="M122" s="821"/>
      <c r="N122" s="822"/>
    </row>
    <row r="123" spans="2:14" ht="15.75" thickBot="1">
      <c r="B123" s="217" t="s">
        <v>2103</v>
      </c>
      <c r="C123" s="344"/>
      <c r="D123" s="344"/>
      <c r="E123" s="57"/>
      <c r="F123" s="57"/>
      <c r="G123" s="57"/>
      <c r="H123" s="57"/>
      <c r="I123" s="57"/>
      <c r="J123" s="823"/>
      <c r="K123" s="823"/>
      <c r="L123" s="823"/>
      <c r="M123" s="823"/>
      <c r="N123" s="82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334</v>
      </c>
      <c r="C31" s="81" t="s">
        <v>2183</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8</v>
      </c>
      <c r="N37" s="228">
        <f t="shared" ref="N37:N43" si="0">K37/M37</f>
        <v>19348.206772989157</v>
      </c>
    </row>
    <row r="38" spans="1:14">
      <c r="A38" t="s">
        <v>827</v>
      </c>
      <c r="B38" s="804" t="str">
        <f>VLOOKUP(A38,EQUIPOS!A8:D154,3,FALSE)</f>
        <v>Compactador de Rodillo POTENCIA: 99HP, PESO: 8 ton</v>
      </c>
      <c r="C38" s="805"/>
      <c r="D38" s="805"/>
      <c r="E38" s="805"/>
      <c r="F38" s="805"/>
      <c r="G38" s="805"/>
      <c r="H38" s="806"/>
      <c r="I38" s="223"/>
      <c r="J38" s="224"/>
      <c r="K38" s="225">
        <f>VLOOKUP(A38,EQUIPOS!A8:D165,4,FALSE)</f>
        <v>144363.72071264597</v>
      </c>
      <c r="L38" s="226"/>
      <c r="M38" s="227">
        <v>8</v>
      </c>
      <c r="N38" s="228">
        <f t="shared" si="0"/>
        <v>18045.465089080746</v>
      </c>
    </row>
    <row r="39" spans="1:14">
      <c r="A39" t="s">
        <v>975</v>
      </c>
      <c r="B39" s="804" t="str">
        <f>VLOOKUP(A39,EQUIPOS!A9:D154,3,FALSE)</f>
        <v>Planta de asfalto en caliente</v>
      </c>
      <c r="C39" s="805"/>
      <c r="D39" s="805"/>
      <c r="E39" s="805"/>
      <c r="F39" s="805"/>
      <c r="G39" s="805"/>
      <c r="H39" s="806"/>
      <c r="I39" s="223"/>
      <c r="J39" s="224"/>
      <c r="K39" s="225">
        <f>VLOOKUP(A39,EQUIPOS!A9:D166,4,FALSE)</f>
        <v>563096.54522294772</v>
      </c>
      <c r="L39" s="226"/>
      <c r="M39" s="227">
        <v>8</v>
      </c>
      <c r="N39" s="228">
        <f t="shared" si="0"/>
        <v>70387.068152868465</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8</v>
      </c>
      <c r="N42" s="228">
        <f t="shared" si="0"/>
        <v>59793.892430305386</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8</v>
      </c>
      <c r="N43" s="228">
        <f t="shared" si="0"/>
        <v>9147.3708920024928</v>
      </c>
    </row>
    <row r="44" spans="1:14">
      <c r="B44" s="804"/>
      <c r="C44" s="805"/>
      <c r="D44" s="805"/>
      <c r="E44" s="805"/>
      <c r="F44" s="805"/>
      <c r="G44" s="805"/>
      <c r="H44" s="806"/>
      <c r="I44" s="807"/>
      <c r="J44" s="808"/>
      <c r="K44" s="225"/>
      <c r="L44" s="809"/>
      <c r="M44" s="810"/>
      <c r="N44" s="228"/>
    </row>
    <row r="45" spans="1:14">
      <c r="B45" s="804"/>
      <c r="C45" s="805"/>
      <c r="D45" s="805"/>
      <c r="E45" s="811"/>
      <c r="F45" s="805"/>
      <c r="G45" s="805"/>
      <c r="H45" s="806"/>
      <c r="I45" s="36"/>
      <c r="J45" s="37"/>
      <c r="K45" s="230"/>
      <c r="L45" s="232"/>
      <c r="M45" s="233"/>
      <c r="N45" s="234"/>
    </row>
    <row r="46" spans="1:14">
      <c r="B46" s="812" t="s">
        <v>2105</v>
      </c>
      <c r="C46" s="813"/>
      <c r="D46" s="813"/>
      <c r="E46" s="38"/>
      <c r="F46" s="39"/>
      <c r="G46" s="39"/>
      <c r="H46" s="40"/>
      <c r="I46" s="36"/>
      <c r="J46" s="37"/>
      <c r="K46" s="235"/>
      <c r="L46" s="232"/>
      <c r="M46" s="352">
        <v>0.1</v>
      </c>
      <c r="N46" s="296">
        <f>N80*M46</f>
        <v>1065.8882903278056</v>
      </c>
    </row>
    <row r="47" spans="1:14" ht="15.75" thickBot="1">
      <c r="B47" s="804"/>
      <c r="C47" s="805"/>
      <c r="D47" s="805"/>
      <c r="E47" s="805"/>
      <c r="F47" s="805"/>
      <c r="G47" s="805"/>
      <c r="H47" s="806"/>
      <c r="I47" s="814"/>
      <c r="J47" s="815"/>
      <c r="K47" s="41"/>
      <c r="L47" s="816"/>
      <c r="M47" s="817"/>
      <c r="N47" s="105"/>
    </row>
    <row r="48" spans="1:14" ht="15.75" thickBot="1">
      <c r="B48" s="755" t="s">
        <v>2072</v>
      </c>
      <c r="C48" s="756"/>
      <c r="D48" s="756"/>
      <c r="E48" s="756"/>
      <c r="F48" s="756"/>
      <c r="G48" s="756"/>
      <c r="H48" s="756"/>
      <c r="I48" s="756"/>
      <c r="J48" s="756"/>
      <c r="K48" s="756"/>
      <c r="L48" s="756"/>
      <c r="M48" s="757"/>
      <c r="N48" s="345">
        <f>SUM(N36:N47)</f>
        <v>207479.82401832732</v>
      </c>
    </row>
    <row r="49" spans="1:14">
      <c r="B49" s="236"/>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00" t="s">
        <v>2063</v>
      </c>
      <c r="C52" s="801"/>
      <c r="D52" s="801"/>
      <c r="E52" s="801"/>
      <c r="F52" s="801"/>
      <c r="G52" s="801"/>
      <c r="H52" s="801"/>
      <c r="I52" s="835"/>
      <c r="J52" s="271" t="s">
        <v>2065</v>
      </c>
      <c r="K52" s="85" t="s">
        <v>2066</v>
      </c>
      <c r="L52" s="836" t="s">
        <v>2074</v>
      </c>
      <c r="M52" s="835"/>
      <c r="N52" s="86" t="s">
        <v>2071</v>
      </c>
    </row>
    <row r="53" spans="1:14">
      <c r="A53" t="s">
        <v>1117</v>
      </c>
      <c r="B53" s="43" t="str">
        <f>VLOOKUP(A53,MATERIALES!A5:D373,3,FALSE)</f>
        <v>Agregado Petreo para Triturar (Crudo)</v>
      </c>
      <c r="C53" s="237"/>
      <c r="D53" s="237"/>
      <c r="E53" s="237"/>
      <c r="F53" s="237"/>
      <c r="G53" s="237"/>
      <c r="H53" s="237"/>
      <c r="I53" s="224"/>
      <c r="J53" s="201" t="str">
        <f>VLOOKUP(A53,MATERIALES!A7:D645,2,FALSE)</f>
        <v>m3</v>
      </c>
      <c r="K53" s="238">
        <v>1.4</v>
      </c>
      <c r="L53" s="223"/>
      <c r="M53" s="353">
        <f>VLOOKUP(A53,MATERIALES!A5:D396,4,FALSE)</f>
        <v>19861.467989081211</v>
      </c>
      <c r="N53" s="228">
        <f>K53*M53</f>
        <v>27806.055184713696</v>
      </c>
    </row>
    <row r="54" spans="1:14">
      <c r="A54" s="108" t="s">
        <v>1131</v>
      </c>
      <c r="B54" s="43" t="str">
        <f>VLOOKUP(A54,MATERIALES!A6:D373,3,FALSE)</f>
        <v>Agua</v>
      </c>
      <c r="C54" s="237"/>
      <c r="D54" s="237"/>
      <c r="E54" s="237"/>
      <c r="F54" s="237"/>
      <c r="G54" s="237"/>
      <c r="H54" s="237"/>
      <c r="I54" s="224"/>
      <c r="J54" s="201" t="str">
        <f>VLOOKUP(A54,MATERIALES!A8:D646,2,FALSE)</f>
        <v>lt</v>
      </c>
      <c r="K54" s="238">
        <v>25</v>
      </c>
      <c r="L54" s="223"/>
      <c r="M54" s="353">
        <f>VLOOKUP(A54,MATERIALES!A6:D397,4,FALSE)</f>
        <v>57.532296573537835</v>
      </c>
      <c r="N54" s="228">
        <f>K54*M54</f>
        <v>1438.3074143384458</v>
      </c>
    </row>
    <row r="55" spans="1:14">
      <c r="B55" s="43"/>
      <c r="C55" s="237"/>
      <c r="D55" s="237"/>
      <c r="E55" s="237"/>
      <c r="F55" s="237"/>
      <c r="G55" s="237"/>
      <c r="H55" s="237"/>
      <c r="I55" s="224"/>
      <c r="J55" s="201"/>
      <c r="K55" s="238"/>
      <c r="L55" s="223"/>
      <c r="M55" s="239"/>
      <c r="N55" s="240"/>
    </row>
    <row r="56" spans="1:14">
      <c r="B56" s="43"/>
      <c r="C56" s="237"/>
      <c r="D56" s="237"/>
      <c r="E56" s="237"/>
      <c r="F56" s="237"/>
      <c r="G56" s="237"/>
      <c r="H56" s="237"/>
      <c r="I56" s="224"/>
      <c r="J56" s="201"/>
      <c r="K56" s="238"/>
      <c r="L56" s="223"/>
      <c r="M56" s="239"/>
      <c r="N56" s="240"/>
    </row>
    <row r="57" spans="1:14" ht="15.75" thickBot="1">
      <c r="B57" s="837"/>
      <c r="C57" s="838"/>
      <c r="D57" s="838"/>
      <c r="E57" s="838"/>
      <c r="F57" s="838"/>
      <c r="G57" s="838"/>
      <c r="H57" s="838"/>
      <c r="I57" s="808"/>
      <c r="J57" s="42"/>
      <c r="K57" s="44"/>
      <c r="L57" s="839"/>
      <c r="M57" s="840"/>
      <c r="N57" s="45"/>
    </row>
    <row r="58" spans="1:14" ht="15.75" thickBot="1">
      <c r="B58" s="755" t="s">
        <v>2072</v>
      </c>
      <c r="C58" s="756"/>
      <c r="D58" s="756"/>
      <c r="E58" s="756"/>
      <c r="F58" s="756"/>
      <c r="G58" s="756"/>
      <c r="H58" s="756"/>
      <c r="I58" s="756"/>
      <c r="J58" s="756"/>
      <c r="K58" s="756"/>
      <c r="L58" s="756"/>
      <c r="M58" s="757"/>
      <c r="N58" s="345">
        <f>SUM(N53:N57)</f>
        <v>29244.362599052143</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9" t="s">
        <v>2076</v>
      </c>
      <c r="C62" s="270"/>
      <c r="D62" s="270"/>
      <c r="E62" s="270"/>
      <c r="F62" s="270"/>
      <c r="G62" s="270"/>
      <c r="H62" s="73" t="s">
        <v>2065</v>
      </c>
      <c r="I62" s="74" t="s">
        <v>2077</v>
      </c>
      <c r="J62" s="75" t="s">
        <v>2106</v>
      </c>
      <c r="K62" s="73" t="s">
        <v>2107</v>
      </c>
      <c r="L62" s="841" t="s">
        <v>2080</v>
      </c>
      <c r="M62" s="820"/>
      <c r="N62" s="76" t="s">
        <v>2071</v>
      </c>
    </row>
    <row r="63" spans="1:14">
      <c r="A63" t="s">
        <v>1852</v>
      </c>
      <c r="B63" s="46" t="str">
        <f>VLOOKUP(A63,TRANSPORTE!A5:D117,3,FALSE)</f>
        <v>Transporte de Material Crudo de Rio</v>
      </c>
      <c r="C63" s="273"/>
      <c r="D63" s="273"/>
      <c r="E63" s="273"/>
      <c r="F63" s="273"/>
      <c r="G63" s="273"/>
      <c r="H63" s="267" t="s">
        <v>2122</v>
      </c>
      <c r="I63" s="235">
        <v>1.4</v>
      </c>
      <c r="J63" s="242">
        <v>1</v>
      </c>
      <c r="K63" s="235">
        <f>I63*J63</f>
        <v>1.4</v>
      </c>
      <c r="L63" s="842">
        <f>VLOOKUP(A63,TRANSPORTE!A5:D117,4,FALSE)</f>
        <v>1260.0181096149788</v>
      </c>
      <c r="M63" s="843"/>
      <c r="N63" s="243">
        <f>K63*L63</f>
        <v>1764.0253534609703</v>
      </c>
    </row>
    <row r="64" spans="1:14">
      <c r="A64" t="s">
        <v>1914</v>
      </c>
      <c r="B64" s="46" t="str">
        <f>VLOOKUP(A64,TRANSPORTE!A6:D117,3,FALSE)</f>
        <v>Transporte de mezcla abierta en caliente MAC-50</v>
      </c>
      <c r="C64" s="47"/>
      <c r="D64" s="47"/>
      <c r="E64" s="47"/>
      <c r="F64" s="47"/>
      <c r="G64" s="47"/>
      <c r="H64" s="267" t="s">
        <v>2122</v>
      </c>
      <c r="I64" s="235">
        <v>1.25</v>
      </c>
      <c r="J64" s="242">
        <v>1</v>
      </c>
      <c r="K64" s="235">
        <f>I64*J64</f>
        <v>1.25</v>
      </c>
      <c r="L64" s="842">
        <f>VLOOKUP(A64,TRANSPORTE!A6:D117,4,FALSE)</f>
        <v>1260.0181096149788</v>
      </c>
      <c r="M64" s="843"/>
      <c r="N64" s="243">
        <f>K64*L64</f>
        <v>1575.0226370187236</v>
      </c>
    </row>
    <row r="65" spans="1:15">
      <c r="B65" s="46"/>
      <c r="C65" s="47"/>
      <c r="D65" s="47"/>
      <c r="E65" s="47"/>
      <c r="F65" s="47"/>
      <c r="G65" s="47"/>
      <c r="H65" s="244"/>
      <c r="I65" s="235"/>
      <c r="J65" s="235"/>
      <c r="K65" s="235"/>
      <c r="L65" s="245"/>
      <c r="M65" s="246"/>
      <c r="N65" s="247"/>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ht="15.75" thickBot="1">
      <c r="B68" s="265"/>
      <c r="C68" s="266"/>
      <c r="D68" s="266"/>
      <c r="E68" s="266"/>
      <c r="F68" s="266"/>
      <c r="G68" s="266"/>
      <c r="H68" s="48"/>
      <c r="I68" s="124"/>
      <c r="J68" s="124"/>
      <c r="K68" s="124"/>
      <c r="L68" s="833"/>
      <c r="M68" s="834"/>
      <c r="N68" s="125"/>
    </row>
    <row r="69" spans="1:15" ht="15.75" thickBot="1">
      <c r="B69" s="844" t="s">
        <v>2072</v>
      </c>
      <c r="C69" s="798"/>
      <c r="D69" s="798"/>
      <c r="E69" s="798"/>
      <c r="F69" s="798"/>
      <c r="G69" s="798"/>
      <c r="H69" s="798"/>
      <c r="I69" s="798"/>
      <c r="J69" s="798"/>
      <c r="K69" s="798"/>
      <c r="L69" s="798"/>
      <c r="M69" s="799"/>
      <c r="N69" s="104">
        <f>N63+N64+N65+N66+N67</f>
        <v>3339.0479904796939</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94" t="s">
        <v>2108</v>
      </c>
      <c r="C73" s="795"/>
      <c r="D73" s="795"/>
      <c r="E73" s="795"/>
      <c r="F73" s="795"/>
      <c r="G73" s="795"/>
      <c r="H73" s="795"/>
      <c r="I73" s="73" t="s">
        <v>2082</v>
      </c>
      <c r="J73" s="75" t="s">
        <v>2109</v>
      </c>
      <c r="K73" s="74" t="s">
        <v>2084</v>
      </c>
      <c r="L73" s="796" t="s">
        <v>2070</v>
      </c>
      <c r="M73" s="797"/>
      <c r="N73" s="98" t="s">
        <v>2071</v>
      </c>
    </row>
    <row r="74" spans="1:15">
      <c r="A74" t="s">
        <v>718</v>
      </c>
      <c r="B74" s="49" t="str">
        <f>VLOOKUP(A74,'MANO DE OBRA'!A8:D68,3,FALSE)</f>
        <v>Obrero (8)</v>
      </c>
      <c r="C74" s="47"/>
      <c r="D74" s="47"/>
      <c r="E74" s="47"/>
      <c r="F74" s="47"/>
      <c r="G74" s="47"/>
      <c r="H74" s="47"/>
      <c r="I74" s="248">
        <f>K74/J74*100</f>
        <v>270661.59999999998</v>
      </c>
      <c r="J74" s="249">
        <v>185</v>
      </c>
      <c r="K74" s="250">
        <f>VLOOKUP(A74,'MANO DE OBRA'!A8:D99,4,FALSE)</f>
        <v>500723.95999999996</v>
      </c>
      <c r="L74" s="50"/>
      <c r="M74" s="251">
        <v>72</v>
      </c>
      <c r="N74" s="346">
        <f>K74/M74</f>
        <v>6954.4994444444437</v>
      </c>
      <c r="O74" s="106"/>
    </row>
    <row r="75" spans="1:15">
      <c r="A75" t="s">
        <v>728</v>
      </c>
      <c r="B75" s="49" t="str">
        <f>VLOOKUP(A75,'MANO DE OBRA'!A8:D69,3,FALSE)</f>
        <v>Oficial</v>
      </c>
      <c r="C75" s="47"/>
      <c r="D75" s="47"/>
      <c r="E75" s="47"/>
      <c r="F75" s="47"/>
      <c r="G75" s="47"/>
      <c r="H75" s="47"/>
      <c r="I75" s="248">
        <f>K75/J75*100</f>
        <v>57668.23979157189</v>
      </c>
      <c r="J75" s="249">
        <v>185</v>
      </c>
      <c r="K75" s="250">
        <f>VLOOKUP(A75,'MANO DE OBRA'!A8:D100,4,FALSE)</f>
        <v>106686.24361440798</v>
      </c>
      <c r="L75" s="50"/>
      <c r="M75" s="255">
        <v>72</v>
      </c>
      <c r="N75" s="346">
        <f>K75/M75</f>
        <v>1481.7533835334443</v>
      </c>
    </row>
    <row r="76" spans="1:15">
      <c r="A76" t="s">
        <v>756</v>
      </c>
      <c r="B76" s="49" t="str">
        <f>VLOOKUP(A76,'MANO DE OBRA'!A9:D70,3,FALSE)</f>
        <v>Rastrilleros (2)</v>
      </c>
      <c r="C76" s="47"/>
      <c r="D76" s="47"/>
      <c r="E76" s="47"/>
      <c r="F76" s="47"/>
      <c r="G76" s="47"/>
      <c r="H76" s="47"/>
      <c r="I76" s="248">
        <f>K76/J76*100</f>
        <v>86502.359687357821</v>
      </c>
      <c r="J76" s="249">
        <v>185</v>
      </c>
      <c r="K76" s="250">
        <f>VLOOKUP(A76,'MANO DE OBRA'!A9:D101,4,FALSE)</f>
        <v>160029.36542161196</v>
      </c>
      <c r="L76" s="50"/>
      <c r="M76" s="256">
        <v>72</v>
      </c>
      <c r="N76" s="346">
        <f>K76/M76</f>
        <v>2222.630075300166</v>
      </c>
    </row>
    <row r="77" spans="1:15">
      <c r="B77" s="49"/>
      <c r="C77" s="47"/>
      <c r="D77" s="47"/>
      <c r="E77" s="47"/>
      <c r="F77" s="47"/>
      <c r="G77" s="47"/>
      <c r="H77" s="47"/>
      <c r="I77" s="235"/>
      <c r="J77" s="253"/>
      <c r="K77" s="254"/>
      <c r="L77" s="274"/>
      <c r="M77" s="256"/>
      <c r="N77" s="252"/>
    </row>
    <row r="78" spans="1:15">
      <c r="B78" s="49"/>
      <c r="C78" s="47"/>
      <c r="D78" s="47"/>
      <c r="E78" s="47"/>
      <c r="F78" s="47"/>
      <c r="G78" s="47"/>
      <c r="H78" s="47"/>
      <c r="I78" s="235"/>
      <c r="J78" s="253"/>
      <c r="K78" s="254"/>
      <c r="L78" s="274"/>
      <c r="M78" s="256"/>
      <c r="N78" s="252"/>
    </row>
    <row r="79" spans="1:15" ht="15.75" thickBot="1">
      <c r="B79" s="831"/>
      <c r="C79" s="832"/>
      <c r="D79" s="832"/>
      <c r="E79" s="832"/>
      <c r="F79" s="832"/>
      <c r="G79" s="832"/>
      <c r="H79" s="832"/>
      <c r="I79" s="124"/>
      <c r="J79" s="124"/>
      <c r="K79" s="124"/>
      <c r="L79" s="845"/>
      <c r="M79" s="845"/>
      <c r="N79" s="45"/>
    </row>
    <row r="80" spans="1:15" ht="15.75" thickBot="1">
      <c r="B80" s="844" t="s">
        <v>2072</v>
      </c>
      <c r="C80" s="798"/>
      <c r="D80" s="798"/>
      <c r="E80" s="798"/>
      <c r="F80" s="798"/>
      <c r="G80" s="798"/>
      <c r="H80" s="798"/>
      <c r="I80" s="798"/>
      <c r="J80" s="798"/>
      <c r="K80" s="798"/>
      <c r="L80" s="798"/>
      <c r="M80" s="799"/>
      <c r="N80" s="257">
        <f>SUM(N74:N79)</f>
        <v>10658.882903278056</v>
      </c>
    </row>
    <row r="81" spans="1:14" ht="15.75" thickBot="1">
      <c r="B81" s="33"/>
      <c r="C81" s="34"/>
      <c r="D81" s="34"/>
      <c r="E81" s="34"/>
      <c r="F81" s="34"/>
      <c r="G81" s="34"/>
      <c r="H81" s="34"/>
      <c r="I81" s="34"/>
      <c r="J81" s="34"/>
      <c r="K81" s="34"/>
      <c r="L81" s="34"/>
      <c r="M81" s="34"/>
      <c r="N81" s="35"/>
    </row>
    <row r="82" spans="1:14" ht="15.75" thickBot="1">
      <c r="B82" s="755" t="s">
        <v>2085</v>
      </c>
      <c r="C82" s="756"/>
      <c r="D82" s="756"/>
      <c r="E82" s="756"/>
      <c r="F82" s="756"/>
      <c r="G82" s="756"/>
      <c r="H82" s="756"/>
      <c r="I82" s="756"/>
      <c r="J82" s="756"/>
      <c r="K82" s="756"/>
      <c r="L82" s="756"/>
      <c r="M82" s="757"/>
      <c r="N82" s="99">
        <f>N48+N58+N69+N80</f>
        <v>250722.11751113718</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00" t="s">
        <v>2110</v>
      </c>
      <c r="C86" s="801"/>
      <c r="D86" s="801"/>
      <c r="E86" s="801"/>
      <c r="F86" s="801"/>
      <c r="G86" s="801"/>
      <c r="H86" s="801"/>
      <c r="I86" s="270"/>
      <c r="J86" s="290"/>
      <c r="K86" s="258" t="s">
        <v>2087</v>
      </c>
      <c r="L86" s="802" t="s">
        <v>2088</v>
      </c>
      <c r="M86" s="803"/>
      <c r="N86" s="259"/>
    </row>
    <row r="87" spans="1:14">
      <c r="B87" s="788" t="s">
        <v>2111</v>
      </c>
      <c r="C87" s="789"/>
      <c r="D87" s="789"/>
      <c r="E87" s="789"/>
      <c r="F87" s="789"/>
      <c r="G87" s="789"/>
      <c r="H87" s="789"/>
      <c r="I87" s="87"/>
      <c r="J87" s="88"/>
      <c r="K87" s="260">
        <v>0.2</v>
      </c>
      <c r="L87" s="790">
        <f>N82*K87</f>
        <v>50144.423502227437</v>
      </c>
      <c r="M87" s="791"/>
      <c r="N87" s="51"/>
    </row>
    <row r="88" spans="1:14">
      <c r="B88" s="89" t="s">
        <v>2090</v>
      </c>
      <c r="C88" s="90"/>
      <c r="D88" s="90"/>
      <c r="E88" s="90"/>
      <c r="F88" s="90"/>
      <c r="G88" s="90"/>
      <c r="H88" s="90"/>
      <c r="I88" s="87"/>
      <c r="J88" s="88"/>
      <c r="K88" s="260">
        <v>0.05</v>
      </c>
      <c r="L88" s="790">
        <f>N82*K88</f>
        <v>12536.105875556859</v>
      </c>
      <c r="M88" s="791"/>
      <c r="N88" s="51"/>
    </row>
    <row r="89" spans="1:14" ht="15.75" thickBot="1">
      <c r="B89" s="91" t="s">
        <v>2091</v>
      </c>
      <c r="C89" s="92"/>
      <c r="D89" s="92"/>
      <c r="E89" s="92"/>
      <c r="F89" s="92"/>
      <c r="G89" s="92"/>
      <c r="H89" s="92"/>
      <c r="I89" s="93"/>
      <c r="J89" s="94"/>
      <c r="K89" s="261">
        <v>0.05</v>
      </c>
      <c r="L89" s="792">
        <f>N82*K89</f>
        <v>12536.105875556859</v>
      </c>
      <c r="M89" s="793"/>
      <c r="N89" s="51"/>
    </row>
    <row r="90" spans="1:14" ht="15.75" thickBot="1">
      <c r="B90" s="755" t="s">
        <v>2072</v>
      </c>
      <c r="C90" s="756"/>
      <c r="D90" s="756"/>
      <c r="E90" s="756"/>
      <c r="F90" s="756"/>
      <c r="G90" s="756"/>
      <c r="H90" s="756"/>
      <c r="I90" s="756"/>
      <c r="J90" s="756"/>
      <c r="K90" s="756"/>
      <c r="L90" s="756"/>
      <c r="M90" s="757"/>
      <c r="N90" s="52">
        <f>L87+L88+L89</f>
        <v>75216.635253341155</v>
      </c>
    </row>
    <row r="91" spans="1:14" ht="15.75" thickBot="1">
      <c r="B91" s="33"/>
      <c r="C91" s="34"/>
      <c r="D91" s="34"/>
      <c r="E91" s="34"/>
      <c r="F91" s="34"/>
      <c r="G91" s="34"/>
      <c r="H91" s="34"/>
      <c r="I91" s="34"/>
      <c r="J91" s="34"/>
      <c r="K91" s="34"/>
      <c r="L91" s="34"/>
      <c r="M91" s="34"/>
      <c r="N91" s="35"/>
    </row>
    <row r="92" spans="1:14" ht="15.75" thickBot="1">
      <c r="A92" t="s">
        <v>2114</v>
      </c>
      <c r="B92" s="755" t="s">
        <v>2113</v>
      </c>
      <c r="C92" s="756"/>
      <c r="D92" s="756"/>
      <c r="E92" s="756"/>
      <c r="F92" s="756"/>
      <c r="G92" s="756"/>
      <c r="H92" s="756"/>
      <c r="I92" s="756"/>
      <c r="J92" s="756"/>
      <c r="K92" s="756"/>
      <c r="L92" s="756"/>
      <c r="M92" s="757"/>
      <c r="N92" s="166">
        <f>N82+N90</f>
        <v>325938.75276447833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4" t="s">
        <v>2097</v>
      </c>
      <c r="C102" s="205"/>
      <c r="D102" s="205"/>
      <c r="E102" s="205"/>
      <c r="F102" s="205"/>
      <c r="G102" s="205"/>
      <c r="H102" s="205"/>
      <c r="I102" s="205"/>
      <c r="J102" s="205"/>
      <c r="K102" s="205"/>
      <c r="L102" s="205"/>
      <c r="M102" s="205"/>
      <c r="N102" s="206"/>
    </row>
    <row r="103" spans="2:14">
      <c r="B103" s="207"/>
      <c r="C103" s="208"/>
      <c r="D103" s="208"/>
      <c r="E103" s="208"/>
      <c r="F103" s="208"/>
      <c r="G103" s="208"/>
      <c r="H103" s="208"/>
      <c r="I103" s="208"/>
      <c r="J103" s="208"/>
      <c r="K103" s="208"/>
      <c r="L103" s="208"/>
      <c r="M103" s="208"/>
      <c r="N103" s="209"/>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ht="15.75" thickBot="1">
      <c r="B106" s="210"/>
      <c r="C106" s="211"/>
      <c r="D106" s="211"/>
      <c r="E106" s="211"/>
      <c r="F106" s="211"/>
      <c r="G106" s="211"/>
      <c r="H106" s="211"/>
      <c r="I106" s="211"/>
      <c r="J106" s="211"/>
      <c r="K106" s="211"/>
      <c r="L106" s="211"/>
      <c r="M106" s="211"/>
      <c r="N106" s="212"/>
    </row>
    <row r="107" spans="2:14">
      <c r="B107" s="213"/>
      <c r="C107" s="214"/>
      <c r="D107" s="214"/>
      <c r="E107" s="214"/>
      <c r="F107" s="214"/>
      <c r="G107" s="214"/>
      <c r="H107" s="214"/>
      <c r="I107" s="214"/>
      <c r="J107" s="214"/>
      <c r="K107" s="214"/>
      <c r="L107" s="214"/>
      <c r="M107" s="214"/>
      <c r="N107" s="215"/>
    </row>
    <row r="108" spans="2:14">
      <c r="B108" s="199" t="s">
        <v>2098</v>
      </c>
      <c r="C108" s="31"/>
      <c r="D108" s="31"/>
      <c r="E108" s="31"/>
      <c r="F108" s="31"/>
      <c r="G108" s="31"/>
      <c r="H108" s="31"/>
      <c r="I108" s="31"/>
      <c r="J108" s="31"/>
      <c r="K108" s="31"/>
      <c r="L108" s="31"/>
      <c r="M108" s="31"/>
      <c r="N108" s="32"/>
    </row>
    <row r="109" spans="2:14" ht="15" customHeight="1">
      <c r="B109" s="758" t="s">
        <v>2099</v>
      </c>
      <c r="C109" s="759"/>
      <c r="D109" s="759"/>
      <c r="E109" s="759"/>
      <c r="F109" s="759"/>
      <c r="G109" s="759"/>
      <c r="H109" s="759"/>
      <c r="I109" s="759"/>
      <c r="J109" s="759"/>
      <c r="K109" s="759"/>
      <c r="L109" s="759"/>
      <c r="M109" s="759"/>
      <c r="N109" s="760"/>
    </row>
    <row r="110" spans="2:14" ht="15" customHeight="1">
      <c r="B110" s="758"/>
      <c r="C110" s="759"/>
      <c r="D110" s="759"/>
      <c r="E110" s="759"/>
      <c r="F110" s="759"/>
      <c r="G110" s="759"/>
      <c r="H110" s="759"/>
      <c r="I110" s="759"/>
      <c r="J110" s="759"/>
      <c r="K110" s="759"/>
      <c r="L110" s="759"/>
      <c r="M110" s="759"/>
      <c r="N110" s="760"/>
    </row>
    <row r="111" spans="2:14" ht="30" customHeight="1">
      <c r="B111" s="761" t="s">
        <v>2100</v>
      </c>
      <c r="C111" s="762"/>
      <c r="D111" s="762"/>
      <c r="E111" s="762"/>
      <c r="F111" s="762"/>
      <c r="G111" s="762"/>
      <c r="H111" s="762"/>
      <c r="I111" s="762"/>
      <c r="J111" s="762"/>
      <c r="K111" s="762"/>
      <c r="L111" s="762"/>
      <c r="M111" s="762"/>
      <c r="N111" s="763"/>
    </row>
    <row r="112" spans="2:14">
      <c r="B112" s="761"/>
      <c r="C112" s="762"/>
      <c r="D112" s="762"/>
      <c r="E112" s="762"/>
      <c r="F112" s="762"/>
      <c r="G112" s="762"/>
      <c r="H112" s="762"/>
      <c r="I112" s="762"/>
      <c r="J112" s="762"/>
      <c r="K112" s="762"/>
      <c r="L112" s="762"/>
      <c r="M112" s="762"/>
      <c r="N112" s="763"/>
    </row>
    <row r="113" spans="2:14">
      <c r="B113" s="287"/>
      <c r="C113" s="288"/>
      <c r="D113" s="288"/>
      <c r="E113" s="288"/>
      <c r="F113" s="288"/>
      <c r="G113" s="288"/>
      <c r="H113" s="288"/>
      <c r="I113" s="288"/>
      <c r="J113" s="288"/>
      <c r="K113" s="288"/>
      <c r="L113" s="288"/>
      <c r="M113" s="288"/>
      <c r="N113" s="289"/>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199"/>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821"/>
      <c r="K122" s="821"/>
      <c r="L122" s="821"/>
      <c r="M122" s="821"/>
      <c r="N122" s="822"/>
    </row>
    <row r="123" spans="2:14" ht="15.75" thickBot="1">
      <c r="B123" s="217" t="s">
        <v>2103</v>
      </c>
      <c r="C123" s="344"/>
      <c r="D123" s="344"/>
      <c r="E123" s="57"/>
      <c r="F123" s="57"/>
      <c r="G123" s="57"/>
      <c r="H123" s="57"/>
      <c r="I123" s="57"/>
      <c r="J123" s="823"/>
      <c r="K123" s="823"/>
      <c r="L123" s="823"/>
      <c r="M123" s="823"/>
      <c r="N123" s="82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ColWidth="11.42578125"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336</v>
      </c>
      <c r="C31" s="81" t="s">
        <v>2184</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10</v>
      </c>
      <c r="N37" s="228">
        <f t="shared" ref="N37:N43" si="0">K37/M37</f>
        <v>15478.565418391325</v>
      </c>
    </row>
    <row r="38" spans="1:14">
      <c r="A38" t="s">
        <v>827</v>
      </c>
      <c r="B38" s="804" t="str">
        <f>VLOOKUP(A38,EQUIPOS!A8:D154,3,FALSE)</f>
        <v>Compactador de Rodillo POTENCIA: 99HP, PESO: 8 ton</v>
      </c>
      <c r="C38" s="805"/>
      <c r="D38" s="805"/>
      <c r="E38" s="805"/>
      <c r="F38" s="805"/>
      <c r="G38" s="805"/>
      <c r="H38" s="806"/>
      <c r="I38" s="223"/>
      <c r="J38" s="224"/>
      <c r="K38" s="225">
        <f>VLOOKUP(A38,EQUIPOS!A8:D165,4,FALSE)</f>
        <v>144363.72071264597</v>
      </c>
      <c r="L38" s="226"/>
      <c r="M38" s="227">
        <v>10</v>
      </c>
      <c r="N38" s="228">
        <f t="shared" si="0"/>
        <v>14436.372071264597</v>
      </c>
    </row>
    <row r="39" spans="1:14">
      <c r="A39" t="s">
        <v>975</v>
      </c>
      <c r="B39" s="804" t="str">
        <f>VLOOKUP(A39,EQUIPOS!A9:D154,3,FALSE)</f>
        <v>Planta de asfalto en caliente</v>
      </c>
      <c r="C39" s="805"/>
      <c r="D39" s="805"/>
      <c r="E39" s="805"/>
      <c r="F39" s="805"/>
      <c r="G39" s="805"/>
      <c r="H39" s="806"/>
      <c r="I39" s="223"/>
      <c r="J39" s="224"/>
      <c r="K39" s="225">
        <f>VLOOKUP(A39,EQUIPOS!A9:D166,4,FALSE)</f>
        <v>563096.54522294772</v>
      </c>
      <c r="L39" s="226"/>
      <c r="M39" s="227">
        <v>10</v>
      </c>
      <c r="N39" s="228">
        <f t="shared" si="0"/>
        <v>56309.654522294775</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10</v>
      </c>
      <c r="N42" s="228">
        <f t="shared" si="0"/>
        <v>47835.113944244309</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10</v>
      </c>
      <c r="N43" s="228">
        <f t="shared" si="0"/>
        <v>7317.8967136019946</v>
      </c>
    </row>
    <row r="44" spans="1:14">
      <c r="B44" s="276"/>
      <c r="C44" s="277"/>
      <c r="D44" s="277"/>
      <c r="E44" s="277"/>
      <c r="F44" s="277"/>
      <c r="G44" s="277"/>
      <c r="H44" s="278"/>
      <c r="I44" s="223"/>
      <c r="J44" s="224"/>
      <c r="K44" s="225"/>
      <c r="L44" s="226"/>
      <c r="M44" s="227"/>
      <c r="N44" s="228"/>
    </row>
    <row r="45" spans="1:14">
      <c r="B45" s="804"/>
      <c r="C45" s="805"/>
      <c r="D45" s="805"/>
      <c r="E45" s="805"/>
      <c r="F45" s="805"/>
      <c r="G45" s="805"/>
      <c r="H45" s="806"/>
      <c r="I45" s="807"/>
      <c r="J45" s="808"/>
      <c r="K45" s="225"/>
      <c r="L45" s="809"/>
      <c r="M45" s="810"/>
      <c r="N45" s="228"/>
    </row>
    <row r="46" spans="1:14">
      <c r="B46" s="804"/>
      <c r="C46" s="805"/>
      <c r="D46" s="805"/>
      <c r="E46" s="811"/>
      <c r="F46" s="805"/>
      <c r="G46" s="805"/>
      <c r="H46" s="806"/>
      <c r="I46" s="36"/>
      <c r="J46" s="37"/>
      <c r="K46" s="230"/>
      <c r="L46" s="232"/>
      <c r="M46" s="233"/>
      <c r="N46" s="234"/>
    </row>
    <row r="47" spans="1:14">
      <c r="B47" s="812" t="s">
        <v>2105</v>
      </c>
      <c r="C47" s="813"/>
      <c r="D47" s="813"/>
      <c r="E47" s="38"/>
      <c r="F47" s="39"/>
      <c r="G47" s="39"/>
      <c r="H47" s="40"/>
      <c r="I47" s="36"/>
      <c r="J47" s="37"/>
      <c r="K47" s="235"/>
      <c r="L47" s="232"/>
      <c r="M47" s="352">
        <v>0.1</v>
      </c>
      <c r="N47" s="296">
        <f>N81*M47</f>
        <v>959.29946129502503</v>
      </c>
    </row>
    <row r="48" spans="1:14" ht="15.75" thickBot="1">
      <c r="B48" s="804"/>
      <c r="C48" s="805"/>
      <c r="D48" s="805"/>
      <c r="E48" s="805"/>
      <c r="F48" s="805"/>
      <c r="G48" s="805"/>
      <c r="H48" s="806"/>
      <c r="I48" s="814"/>
      <c r="J48" s="815"/>
      <c r="K48" s="41"/>
      <c r="L48" s="816"/>
      <c r="M48" s="817"/>
      <c r="N48" s="105"/>
    </row>
    <row r="49" spans="1:14" ht="15.75" thickBot="1">
      <c r="B49" s="755" t="s">
        <v>2072</v>
      </c>
      <c r="C49" s="756"/>
      <c r="D49" s="756"/>
      <c r="E49" s="756"/>
      <c r="F49" s="756"/>
      <c r="G49" s="756"/>
      <c r="H49" s="756"/>
      <c r="I49" s="756"/>
      <c r="J49" s="756"/>
      <c r="K49" s="756"/>
      <c r="L49" s="756"/>
      <c r="M49" s="757"/>
      <c r="N49" s="345">
        <f>SUM(N36:N48)</f>
        <v>172028.83452184527</v>
      </c>
    </row>
    <row r="50" spans="1:14">
      <c r="B50" s="236"/>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00" t="s">
        <v>2063</v>
      </c>
      <c r="C53" s="801"/>
      <c r="D53" s="801"/>
      <c r="E53" s="801"/>
      <c r="F53" s="801"/>
      <c r="G53" s="801"/>
      <c r="H53" s="801"/>
      <c r="I53" s="835"/>
      <c r="J53" s="271" t="s">
        <v>2065</v>
      </c>
      <c r="K53" s="85" t="s">
        <v>2066</v>
      </c>
      <c r="L53" s="836" t="s">
        <v>2074</v>
      </c>
      <c r="M53" s="835"/>
      <c r="N53" s="86" t="s">
        <v>2071</v>
      </c>
    </row>
    <row r="54" spans="1:14">
      <c r="A54" t="s">
        <v>1117</v>
      </c>
      <c r="B54" s="43" t="str">
        <f>VLOOKUP(A54,MATERIALES!A5:D373,3,FALSE)</f>
        <v>Agregado Petreo para Triturar (Crudo)</v>
      </c>
      <c r="C54" s="237"/>
      <c r="D54" s="237"/>
      <c r="E54" s="237"/>
      <c r="F54" s="237"/>
      <c r="G54" s="237"/>
      <c r="H54" s="237"/>
      <c r="I54" s="224"/>
      <c r="J54" s="201" t="str">
        <f>VLOOKUP(A54,MATERIALES!A8:D646,2,FALSE)</f>
        <v>m3</v>
      </c>
      <c r="K54" s="238">
        <v>1.4</v>
      </c>
      <c r="L54" s="223"/>
      <c r="M54" s="353">
        <f>VLOOKUP(A54,MATERIALES!A5:D396,4,FALSE)</f>
        <v>19861.467989081211</v>
      </c>
      <c r="N54" s="228">
        <f>K54*M54</f>
        <v>27806.055184713696</v>
      </c>
    </row>
    <row r="55" spans="1:14">
      <c r="A55" s="108" t="s">
        <v>1131</v>
      </c>
      <c r="B55" s="43" t="str">
        <f>VLOOKUP(A55,MATERIALES!A6:D373,3,FALSE)</f>
        <v>Agua</v>
      </c>
      <c r="C55" s="237"/>
      <c r="D55" s="237"/>
      <c r="E55" s="237"/>
      <c r="F55" s="237"/>
      <c r="G55" s="237"/>
      <c r="H55" s="237"/>
      <c r="I55" s="224"/>
      <c r="J55" s="201" t="str">
        <f>VLOOKUP(A55,MATERIALES!A9:D647,2,FALSE)</f>
        <v>lt</v>
      </c>
      <c r="K55" s="238">
        <v>25</v>
      </c>
      <c r="L55" s="223"/>
      <c r="M55" s="353">
        <f>VLOOKUP(A55,MATERIALES!A6:D397,4,FALSE)</f>
        <v>57.532296573537835</v>
      </c>
      <c r="N55" s="228">
        <f>K55*M55</f>
        <v>1438.3074143384458</v>
      </c>
    </row>
    <row r="56" spans="1:14">
      <c r="B56" s="43"/>
      <c r="C56" s="237"/>
      <c r="D56" s="237"/>
      <c r="E56" s="237"/>
      <c r="F56" s="237"/>
      <c r="G56" s="237"/>
      <c r="H56" s="237"/>
      <c r="I56" s="224"/>
      <c r="J56" s="201"/>
      <c r="K56" s="238"/>
      <c r="L56" s="223"/>
      <c r="M56" s="239"/>
      <c r="N56" s="240"/>
    </row>
    <row r="57" spans="1:14">
      <c r="B57" s="43"/>
      <c r="C57" s="237"/>
      <c r="D57" s="237"/>
      <c r="E57" s="237"/>
      <c r="F57" s="237"/>
      <c r="G57" s="237"/>
      <c r="H57" s="237"/>
      <c r="I57" s="224"/>
      <c r="J57" s="201"/>
      <c r="K57" s="238"/>
      <c r="L57" s="223"/>
      <c r="M57" s="239"/>
      <c r="N57" s="240"/>
    </row>
    <row r="58" spans="1:14" ht="15.75" thickBot="1">
      <c r="B58" s="837"/>
      <c r="C58" s="838"/>
      <c r="D58" s="838"/>
      <c r="E58" s="838"/>
      <c r="F58" s="838"/>
      <c r="G58" s="838"/>
      <c r="H58" s="838"/>
      <c r="I58" s="808"/>
      <c r="J58" s="42"/>
      <c r="K58" s="44"/>
      <c r="L58" s="839"/>
      <c r="M58" s="840"/>
      <c r="N58" s="45"/>
    </row>
    <row r="59" spans="1:14" ht="15.75" thickBot="1">
      <c r="B59" s="755" t="s">
        <v>2072</v>
      </c>
      <c r="C59" s="756"/>
      <c r="D59" s="756"/>
      <c r="E59" s="756"/>
      <c r="F59" s="756"/>
      <c r="G59" s="756"/>
      <c r="H59" s="756"/>
      <c r="I59" s="756"/>
      <c r="J59" s="756"/>
      <c r="K59" s="756"/>
      <c r="L59" s="756"/>
      <c r="M59" s="757"/>
      <c r="N59" s="345">
        <f>SUM(N54:N58)</f>
        <v>29244.362599052143</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9" t="s">
        <v>2076</v>
      </c>
      <c r="C63" s="270"/>
      <c r="D63" s="270"/>
      <c r="E63" s="270"/>
      <c r="F63" s="270"/>
      <c r="G63" s="270"/>
      <c r="H63" s="73" t="s">
        <v>2065</v>
      </c>
      <c r="I63" s="74" t="s">
        <v>2077</v>
      </c>
      <c r="J63" s="75" t="s">
        <v>2106</v>
      </c>
      <c r="K63" s="73" t="s">
        <v>2107</v>
      </c>
      <c r="L63" s="841" t="s">
        <v>2080</v>
      </c>
      <c r="M63" s="820"/>
      <c r="N63" s="76" t="s">
        <v>2071</v>
      </c>
    </row>
    <row r="64" spans="1:14">
      <c r="A64" t="s">
        <v>1852</v>
      </c>
      <c r="B64" s="46" t="str">
        <f>VLOOKUP(A64,TRANSPORTE!A5:D117,3,FALSE)</f>
        <v>Transporte de Material Crudo de Rio</v>
      </c>
      <c r="C64" s="273"/>
      <c r="D64" s="273"/>
      <c r="E64" s="273"/>
      <c r="F64" s="273"/>
      <c r="G64" s="273"/>
      <c r="H64" s="267" t="s">
        <v>2122</v>
      </c>
      <c r="I64" s="235">
        <v>1.4</v>
      </c>
      <c r="J64" s="242">
        <v>1</v>
      </c>
      <c r="K64" s="235">
        <f>I64*J64</f>
        <v>1.4</v>
      </c>
      <c r="L64" s="842">
        <f>VLOOKUP(A64,TRANSPORTE!A5:D117,4,FALSE)</f>
        <v>1260.0181096149788</v>
      </c>
      <c r="M64" s="843"/>
      <c r="N64" s="243">
        <f>K64*L64</f>
        <v>1764.0253534609703</v>
      </c>
    </row>
    <row r="65" spans="1:15">
      <c r="A65" t="s">
        <v>1942</v>
      </c>
      <c r="B65" s="46" t="str">
        <f>VLOOKUP(A65,TRANSPORTE!A6:D117,3,FALSE)</f>
        <v>Transporte de mezcla discontinua en caliente tipo M-13</v>
      </c>
      <c r="C65" s="47"/>
      <c r="D65" s="47"/>
      <c r="E65" s="47"/>
      <c r="F65" s="47"/>
      <c r="G65" s="47"/>
      <c r="H65" s="267" t="s">
        <v>2122</v>
      </c>
      <c r="I65" s="235">
        <v>1.25</v>
      </c>
      <c r="J65" s="242">
        <v>1</v>
      </c>
      <c r="K65" s="235">
        <f>I65*J65</f>
        <v>1.25</v>
      </c>
      <c r="L65" s="842">
        <f>VLOOKUP(A65,TRANSPORTE!A6:D117,4,FALSE)</f>
        <v>1260.0181096149788</v>
      </c>
      <c r="M65" s="843"/>
      <c r="N65" s="243">
        <f>K65*L65</f>
        <v>1575.0226370187236</v>
      </c>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c r="B68" s="46"/>
      <c r="C68" s="47"/>
      <c r="D68" s="47"/>
      <c r="E68" s="47"/>
      <c r="F68" s="47"/>
      <c r="G68" s="47"/>
      <c r="H68" s="244"/>
      <c r="I68" s="235"/>
      <c r="J68" s="235"/>
      <c r="K68" s="235"/>
      <c r="L68" s="245"/>
      <c r="M68" s="246"/>
      <c r="N68" s="247"/>
    </row>
    <row r="69" spans="1:15" ht="15.75" thickBot="1">
      <c r="B69" s="265"/>
      <c r="C69" s="266"/>
      <c r="D69" s="266"/>
      <c r="E69" s="266"/>
      <c r="F69" s="266"/>
      <c r="G69" s="266"/>
      <c r="H69" s="48"/>
      <c r="I69" s="124"/>
      <c r="J69" s="124"/>
      <c r="K69" s="124"/>
      <c r="L69" s="833"/>
      <c r="M69" s="834"/>
      <c r="N69" s="125"/>
    </row>
    <row r="70" spans="1:15" ht="15.75" thickBot="1">
      <c r="B70" s="844" t="s">
        <v>2072</v>
      </c>
      <c r="C70" s="798"/>
      <c r="D70" s="798"/>
      <c r="E70" s="798"/>
      <c r="F70" s="798"/>
      <c r="G70" s="798"/>
      <c r="H70" s="798"/>
      <c r="I70" s="798"/>
      <c r="J70" s="798"/>
      <c r="K70" s="798"/>
      <c r="L70" s="798"/>
      <c r="M70" s="799"/>
      <c r="N70" s="104">
        <f>N64+N65+N66+N67+N68</f>
        <v>3339.0479904796939</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94" t="s">
        <v>2108</v>
      </c>
      <c r="C74" s="795"/>
      <c r="D74" s="795"/>
      <c r="E74" s="795"/>
      <c r="F74" s="795"/>
      <c r="G74" s="795"/>
      <c r="H74" s="795"/>
      <c r="I74" s="73" t="s">
        <v>2082</v>
      </c>
      <c r="J74" s="75" t="s">
        <v>2109</v>
      </c>
      <c r="K74" s="74" t="s">
        <v>2084</v>
      </c>
      <c r="L74" s="796" t="s">
        <v>2070</v>
      </c>
      <c r="M74" s="797"/>
      <c r="N74" s="98" t="s">
        <v>2071</v>
      </c>
    </row>
    <row r="75" spans="1:15">
      <c r="A75" t="s">
        <v>718</v>
      </c>
      <c r="B75" s="49" t="str">
        <f>VLOOKUP(A75,'MANO DE OBRA'!A8:D68,3,FALSE)</f>
        <v>Obrero (8)</v>
      </c>
      <c r="C75" s="47"/>
      <c r="D75" s="47"/>
      <c r="E75" s="47"/>
      <c r="F75" s="47"/>
      <c r="G75" s="47"/>
      <c r="H75" s="47"/>
      <c r="I75" s="248">
        <f>K75/J75*100</f>
        <v>270661.59999999998</v>
      </c>
      <c r="J75" s="249">
        <v>185</v>
      </c>
      <c r="K75" s="250">
        <f>VLOOKUP(A75,'MANO DE OBRA'!A8:D99,4,FALSE)</f>
        <v>500723.95999999996</v>
      </c>
      <c r="L75" s="50"/>
      <c r="M75" s="251">
        <v>80</v>
      </c>
      <c r="N75" s="346">
        <f>K75/M75</f>
        <v>6259.0494999999992</v>
      </c>
      <c r="O75" s="106"/>
    </row>
    <row r="76" spans="1:15">
      <c r="A76" t="s">
        <v>728</v>
      </c>
      <c r="B76" s="49" t="str">
        <f>VLOOKUP(A76,'MANO DE OBRA'!A8:D69,3,FALSE)</f>
        <v>Oficial</v>
      </c>
      <c r="C76" s="47"/>
      <c r="D76" s="47"/>
      <c r="E76" s="47"/>
      <c r="F76" s="47"/>
      <c r="G76" s="47"/>
      <c r="H76" s="47"/>
      <c r="I76" s="248">
        <f>K76/J76*100</f>
        <v>57668.23979157189</v>
      </c>
      <c r="J76" s="249">
        <v>185</v>
      </c>
      <c r="K76" s="250">
        <f>VLOOKUP(A76,'MANO DE OBRA'!A8:D100,4,FALSE)</f>
        <v>106686.24361440798</v>
      </c>
      <c r="L76" s="50"/>
      <c r="M76" s="255">
        <v>80</v>
      </c>
      <c r="N76" s="346">
        <f>K76/M76</f>
        <v>1333.5780451800997</v>
      </c>
    </row>
    <row r="77" spans="1:15">
      <c r="A77" t="s">
        <v>756</v>
      </c>
      <c r="B77" s="49" t="str">
        <f>VLOOKUP(A77,'MANO DE OBRA'!A9:D70,3,FALSE)</f>
        <v>Rastrilleros (2)</v>
      </c>
      <c r="C77" s="47"/>
      <c r="D77" s="47"/>
      <c r="E77" s="47"/>
      <c r="F77" s="47"/>
      <c r="G77" s="47"/>
      <c r="H77" s="47"/>
      <c r="I77" s="248">
        <f>K77/J77*100</f>
        <v>86502.359687357821</v>
      </c>
      <c r="J77" s="249">
        <v>185</v>
      </c>
      <c r="K77" s="250">
        <f>VLOOKUP(A77,'MANO DE OBRA'!A9:D101,4,FALSE)</f>
        <v>160029.36542161196</v>
      </c>
      <c r="L77" s="50"/>
      <c r="M77" s="256">
        <v>80</v>
      </c>
      <c r="N77" s="346">
        <f>K77/M77</f>
        <v>2000.3670677701496</v>
      </c>
    </row>
    <row r="78" spans="1:15">
      <c r="B78" s="49"/>
      <c r="C78" s="47"/>
      <c r="D78" s="47"/>
      <c r="E78" s="47"/>
      <c r="F78" s="47"/>
      <c r="G78" s="47"/>
      <c r="H78" s="47"/>
      <c r="I78" s="235"/>
      <c r="J78" s="253"/>
      <c r="K78" s="254"/>
      <c r="L78" s="274"/>
      <c r="M78" s="256"/>
      <c r="N78" s="252"/>
    </row>
    <row r="79" spans="1:15">
      <c r="B79" s="49"/>
      <c r="C79" s="47"/>
      <c r="D79" s="47"/>
      <c r="E79" s="47"/>
      <c r="F79" s="47"/>
      <c r="G79" s="47"/>
      <c r="H79" s="47"/>
      <c r="I79" s="235"/>
      <c r="J79" s="253"/>
      <c r="K79" s="254"/>
      <c r="L79" s="274"/>
      <c r="M79" s="256"/>
      <c r="N79" s="252"/>
    </row>
    <row r="80" spans="1:15" ht="15.75" thickBot="1">
      <c r="B80" s="831"/>
      <c r="C80" s="832"/>
      <c r="D80" s="832"/>
      <c r="E80" s="832"/>
      <c r="F80" s="832"/>
      <c r="G80" s="832"/>
      <c r="H80" s="832"/>
      <c r="I80" s="124"/>
      <c r="J80" s="124"/>
      <c r="K80" s="124"/>
      <c r="L80" s="845"/>
      <c r="M80" s="845"/>
      <c r="N80" s="45"/>
    </row>
    <row r="81" spans="1:14" ht="15.75" thickBot="1">
      <c r="B81" s="844" t="s">
        <v>2072</v>
      </c>
      <c r="C81" s="798"/>
      <c r="D81" s="798"/>
      <c r="E81" s="798"/>
      <c r="F81" s="798"/>
      <c r="G81" s="798"/>
      <c r="H81" s="798"/>
      <c r="I81" s="798"/>
      <c r="J81" s="798"/>
      <c r="K81" s="798"/>
      <c r="L81" s="798"/>
      <c r="M81" s="799"/>
      <c r="N81" s="257">
        <f>SUM(N75:N80)</f>
        <v>9592.9946129502496</v>
      </c>
    </row>
    <row r="82" spans="1:14" ht="15.75" thickBot="1">
      <c r="B82" s="33"/>
      <c r="C82" s="34"/>
      <c r="D82" s="34"/>
      <c r="E82" s="34"/>
      <c r="F82" s="34"/>
      <c r="G82" s="34"/>
      <c r="H82" s="34"/>
      <c r="I82" s="34"/>
      <c r="J82" s="34"/>
      <c r="K82" s="34"/>
      <c r="L82" s="34"/>
      <c r="M82" s="34"/>
      <c r="N82" s="35"/>
    </row>
    <row r="83" spans="1:14" ht="15.75" thickBot="1">
      <c r="B83" s="755" t="s">
        <v>2085</v>
      </c>
      <c r="C83" s="756"/>
      <c r="D83" s="756"/>
      <c r="E83" s="756"/>
      <c r="F83" s="756"/>
      <c r="G83" s="756"/>
      <c r="H83" s="756"/>
      <c r="I83" s="756"/>
      <c r="J83" s="756"/>
      <c r="K83" s="756"/>
      <c r="L83" s="756"/>
      <c r="M83" s="757"/>
      <c r="N83" s="99">
        <f>N49+N59+N70+N81</f>
        <v>214205.23972432734</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00" t="s">
        <v>2110</v>
      </c>
      <c r="C87" s="801"/>
      <c r="D87" s="801"/>
      <c r="E87" s="801"/>
      <c r="F87" s="801"/>
      <c r="G87" s="801"/>
      <c r="H87" s="801"/>
      <c r="I87" s="270"/>
      <c r="J87" s="290"/>
      <c r="K87" s="258" t="s">
        <v>2087</v>
      </c>
      <c r="L87" s="802" t="s">
        <v>2088</v>
      </c>
      <c r="M87" s="803"/>
      <c r="N87" s="259"/>
    </row>
    <row r="88" spans="1:14">
      <c r="B88" s="788" t="s">
        <v>2111</v>
      </c>
      <c r="C88" s="789"/>
      <c r="D88" s="789"/>
      <c r="E88" s="789"/>
      <c r="F88" s="789"/>
      <c r="G88" s="789"/>
      <c r="H88" s="789"/>
      <c r="I88" s="87"/>
      <c r="J88" s="88"/>
      <c r="K88" s="260">
        <v>0.2</v>
      </c>
      <c r="L88" s="790">
        <f>N83*K88</f>
        <v>42841.047944865473</v>
      </c>
      <c r="M88" s="791"/>
      <c r="N88" s="51"/>
    </row>
    <row r="89" spans="1:14">
      <c r="B89" s="89" t="s">
        <v>2090</v>
      </c>
      <c r="C89" s="90"/>
      <c r="D89" s="90"/>
      <c r="E89" s="90"/>
      <c r="F89" s="90"/>
      <c r="G89" s="90"/>
      <c r="H89" s="90"/>
      <c r="I89" s="87"/>
      <c r="J89" s="88"/>
      <c r="K89" s="260">
        <v>0.05</v>
      </c>
      <c r="L89" s="790">
        <f>N83*K89</f>
        <v>10710.261986216368</v>
      </c>
      <c r="M89" s="791"/>
      <c r="N89" s="51"/>
    </row>
    <row r="90" spans="1:14" ht="15.75" thickBot="1">
      <c r="B90" s="91" t="s">
        <v>2091</v>
      </c>
      <c r="C90" s="92"/>
      <c r="D90" s="92"/>
      <c r="E90" s="92"/>
      <c r="F90" s="92"/>
      <c r="G90" s="92"/>
      <c r="H90" s="92"/>
      <c r="I90" s="93"/>
      <c r="J90" s="94"/>
      <c r="K90" s="261">
        <v>0.05</v>
      </c>
      <c r="L90" s="792">
        <f>N83*K90</f>
        <v>10710.261986216368</v>
      </c>
      <c r="M90" s="793"/>
      <c r="N90" s="51"/>
    </row>
    <row r="91" spans="1:14" ht="15.75" thickBot="1">
      <c r="B91" s="755" t="s">
        <v>2072</v>
      </c>
      <c r="C91" s="756"/>
      <c r="D91" s="756"/>
      <c r="E91" s="756"/>
      <c r="F91" s="756"/>
      <c r="G91" s="756"/>
      <c r="H91" s="756"/>
      <c r="I91" s="756"/>
      <c r="J91" s="756"/>
      <c r="K91" s="756"/>
      <c r="L91" s="756"/>
      <c r="M91" s="757"/>
      <c r="N91" s="52">
        <f>L88+L89+L90</f>
        <v>64261.571917298214</v>
      </c>
    </row>
    <row r="92" spans="1:14" ht="15.75" thickBot="1">
      <c r="B92" s="33"/>
      <c r="C92" s="34"/>
      <c r="D92" s="34"/>
      <c r="E92" s="34"/>
      <c r="F92" s="34"/>
      <c r="G92" s="34"/>
      <c r="H92" s="34"/>
      <c r="I92" s="34"/>
      <c r="J92" s="34"/>
      <c r="K92" s="34"/>
      <c r="L92" s="34"/>
      <c r="M92" s="34"/>
      <c r="N92" s="35"/>
    </row>
    <row r="93" spans="1:14" ht="15.75" thickBot="1">
      <c r="A93" t="s">
        <v>2114</v>
      </c>
      <c r="B93" s="755" t="s">
        <v>2113</v>
      </c>
      <c r="C93" s="756"/>
      <c r="D93" s="756"/>
      <c r="E93" s="756"/>
      <c r="F93" s="756"/>
      <c r="G93" s="756"/>
      <c r="H93" s="756"/>
      <c r="I93" s="756"/>
      <c r="J93" s="756"/>
      <c r="K93" s="756"/>
      <c r="L93" s="756"/>
      <c r="M93" s="757"/>
      <c r="N93" s="166">
        <f>N83+N91</f>
        <v>278466.81164162554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4" t="s">
        <v>2097</v>
      </c>
      <c r="C103" s="205"/>
      <c r="D103" s="205"/>
      <c r="E103" s="205"/>
      <c r="F103" s="205"/>
      <c r="G103" s="205"/>
      <c r="H103" s="205"/>
      <c r="I103" s="205"/>
      <c r="J103" s="205"/>
      <c r="K103" s="205"/>
      <c r="L103" s="205"/>
      <c r="M103" s="205"/>
      <c r="N103" s="206"/>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c r="B106" s="207"/>
      <c r="C106" s="208"/>
      <c r="D106" s="208"/>
      <c r="E106" s="208"/>
      <c r="F106" s="208"/>
      <c r="G106" s="208"/>
      <c r="H106" s="208"/>
      <c r="I106" s="208"/>
      <c r="J106" s="208"/>
      <c r="K106" s="208"/>
      <c r="L106" s="208"/>
      <c r="M106" s="208"/>
      <c r="N106" s="209"/>
    </row>
    <row r="107" spans="2:14" ht="15.75" thickBot="1">
      <c r="B107" s="210"/>
      <c r="C107" s="211"/>
      <c r="D107" s="211"/>
      <c r="E107" s="211"/>
      <c r="F107" s="211"/>
      <c r="G107" s="211"/>
      <c r="H107" s="211"/>
      <c r="I107" s="211"/>
      <c r="J107" s="211"/>
      <c r="K107" s="211"/>
      <c r="L107" s="211"/>
      <c r="M107" s="211"/>
      <c r="N107" s="212"/>
    </row>
    <row r="108" spans="2:14">
      <c r="B108" s="213"/>
      <c r="C108" s="214"/>
      <c r="D108" s="214"/>
      <c r="E108" s="214"/>
      <c r="F108" s="214"/>
      <c r="G108" s="214"/>
      <c r="H108" s="214"/>
      <c r="I108" s="214"/>
      <c r="J108" s="214"/>
      <c r="K108" s="214"/>
      <c r="L108" s="214"/>
      <c r="M108" s="214"/>
      <c r="N108" s="215"/>
    </row>
    <row r="109" spans="2:14">
      <c r="B109" s="199" t="s">
        <v>2098</v>
      </c>
      <c r="C109" s="31"/>
      <c r="D109" s="31"/>
      <c r="E109" s="31"/>
      <c r="F109" s="31"/>
      <c r="G109" s="31"/>
      <c r="H109" s="31"/>
      <c r="I109" s="31"/>
      <c r="J109" s="31"/>
      <c r="K109" s="31"/>
      <c r="L109" s="31"/>
      <c r="M109" s="31"/>
      <c r="N109" s="32"/>
    </row>
    <row r="110" spans="2:14" ht="15" customHeight="1">
      <c r="B110" s="758" t="s">
        <v>2099</v>
      </c>
      <c r="C110" s="759"/>
      <c r="D110" s="759"/>
      <c r="E110" s="759"/>
      <c r="F110" s="759"/>
      <c r="G110" s="759"/>
      <c r="H110" s="759"/>
      <c r="I110" s="759"/>
      <c r="J110" s="759"/>
      <c r="K110" s="759"/>
      <c r="L110" s="759"/>
      <c r="M110" s="759"/>
      <c r="N110" s="760"/>
    </row>
    <row r="111" spans="2:14" ht="15" customHeight="1">
      <c r="B111" s="758"/>
      <c r="C111" s="759"/>
      <c r="D111" s="759"/>
      <c r="E111" s="759"/>
      <c r="F111" s="759"/>
      <c r="G111" s="759"/>
      <c r="H111" s="759"/>
      <c r="I111" s="759"/>
      <c r="J111" s="759"/>
      <c r="K111" s="759"/>
      <c r="L111" s="759"/>
      <c r="M111" s="759"/>
      <c r="N111" s="760"/>
    </row>
    <row r="112" spans="2:14" ht="30" customHeight="1">
      <c r="B112" s="761" t="s">
        <v>2100</v>
      </c>
      <c r="C112" s="762"/>
      <c r="D112" s="762"/>
      <c r="E112" s="762"/>
      <c r="F112" s="762"/>
      <c r="G112" s="762"/>
      <c r="H112" s="762"/>
      <c r="I112" s="762"/>
      <c r="J112" s="762"/>
      <c r="K112" s="762"/>
      <c r="L112" s="762"/>
      <c r="M112" s="762"/>
      <c r="N112" s="763"/>
    </row>
    <row r="113" spans="2:14">
      <c r="B113" s="761"/>
      <c r="C113" s="762"/>
      <c r="D113" s="762"/>
      <c r="E113" s="762"/>
      <c r="F113" s="762"/>
      <c r="G113" s="762"/>
      <c r="H113" s="762"/>
      <c r="I113" s="762"/>
      <c r="J113" s="762"/>
      <c r="K113" s="762"/>
      <c r="L113" s="762"/>
      <c r="M113" s="762"/>
      <c r="N113" s="763"/>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287"/>
      <c r="C116" s="288"/>
      <c r="D116" s="288"/>
      <c r="E116" s="288"/>
      <c r="F116" s="288"/>
      <c r="G116" s="288"/>
      <c r="H116" s="288"/>
      <c r="I116" s="288"/>
      <c r="J116" s="288"/>
      <c r="K116" s="288"/>
      <c r="L116" s="288"/>
      <c r="M116" s="288"/>
      <c r="N116" s="289"/>
    </row>
    <row r="117" spans="2:14">
      <c r="B117" s="199"/>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821"/>
      <c r="K123" s="821"/>
      <c r="L123" s="821"/>
      <c r="M123" s="821"/>
      <c r="N123" s="822"/>
    </row>
    <row r="124" spans="2:14" ht="15.75" thickBot="1">
      <c r="B124" s="217" t="s">
        <v>2103</v>
      </c>
      <c r="C124" s="344"/>
      <c r="D124" s="344"/>
      <c r="E124" s="57"/>
      <c r="F124" s="57"/>
      <c r="G124" s="57"/>
      <c r="H124" s="57"/>
      <c r="I124" s="57"/>
      <c r="J124" s="823"/>
      <c r="K124" s="823"/>
      <c r="L124" s="823"/>
      <c r="M124" s="823"/>
      <c r="N124" s="82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338</v>
      </c>
      <c r="C31" s="81" t="s">
        <v>2185</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10</v>
      </c>
      <c r="N37" s="228">
        <f t="shared" ref="N37:N43" si="0">K37/M37</f>
        <v>15478.565418391325</v>
      </c>
    </row>
    <row r="38" spans="1:14">
      <c r="A38" t="s">
        <v>827</v>
      </c>
      <c r="B38" s="804" t="str">
        <f>VLOOKUP(A38,EQUIPOS!A8:D154,3,FALSE)</f>
        <v>Compactador de Rodillo POTENCIA: 99HP, PESO: 8 ton</v>
      </c>
      <c r="C38" s="805"/>
      <c r="D38" s="805"/>
      <c r="E38" s="805"/>
      <c r="F38" s="805"/>
      <c r="G38" s="805"/>
      <c r="H38" s="806"/>
      <c r="I38" s="223"/>
      <c r="J38" s="224"/>
      <c r="K38" s="225">
        <f>VLOOKUP(A38,EQUIPOS!A8:D165,4,FALSE)</f>
        <v>144363.72071264597</v>
      </c>
      <c r="L38" s="226"/>
      <c r="M38" s="227">
        <v>10</v>
      </c>
      <c r="N38" s="228">
        <f t="shared" si="0"/>
        <v>14436.372071264597</v>
      </c>
    </row>
    <row r="39" spans="1:14">
      <c r="A39" t="s">
        <v>975</v>
      </c>
      <c r="B39" s="804" t="str">
        <f>VLOOKUP(A39,EQUIPOS!A9:D154,3,FALSE)</f>
        <v>Planta de asfalto en caliente</v>
      </c>
      <c r="C39" s="805"/>
      <c r="D39" s="805"/>
      <c r="E39" s="805"/>
      <c r="F39" s="805"/>
      <c r="G39" s="805"/>
      <c r="H39" s="806"/>
      <c r="I39" s="223"/>
      <c r="J39" s="224"/>
      <c r="K39" s="225">
        <f>VLOOKUP(A39,EQUIPOS!A9:D166,4,FALSE)</f>
        <v>563096.54522294772</v>
      </c>
      <c r="L39" s="226"/>
      <c r="M39" s="227">
        <v>10</v>
      </c>
      <c r="N39" s="228">
        <f t="shared" si="0"/>
        <v>56309.654522294775</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10</v>
      </c>
      <c r="N42" s="228">
        <f t="shared" si="0"/>
        <v>47835.113944244309</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10</v>
      </c>
      <c r="N43" s="228">
        <f t="shared" si="0"/>
        <v>7317.8967136019946</v>
      </c>
    </row>
    <row r="44" spans="1:14">
      <c r="B44" s="276"/>
      <c r="C44" s="277"/>
      <c r="D44" s="277"/>
      <c r="E44" s="277"/>
      <c r="F44" s="277"/>
      <c r="G44" s="277"/>
      <c r="H44" s="278"/>
      <c r="I44" s="223"/>
      <c r="J44" s="224"/>
      <c r="K44" s="225"/>
      <c r="L44" s="226"/>
      <c r="M44" s="227"/>
      <c r="N44" s="228"/>
    </row>
    <row r="45" spans="1:14">
      <c r="B45" s="804"/>
      <c r="C45" s="805"/>
      <c r="D45" s="805"/>
      <c r="E45" s="805"/>
      <c r="F45" s="805"/>
      <c r="G45" s="805"/>
      <c r="H45" s="806"/>
      <c r="I45" s="807"/>
      <c r="J45" s="808"/>
      <c r="K45" s="225"/>
      <c r="L45" s="809"/>
      <c r="M45" s="810"/>
      <c r="N45" s="228"/>
    </row>
    <row r="46" spans="1:14">
      <c r="B46" s="804"/>
      <c r="C46" s="805"/>
      <c r="D46" s="805"/>
      <c r="E46" s="811"/>
      <c r="F46" s="805"/>
      <c r="G46" s="805"/>
      <c r="H46" s="806"/>
      <c r="I46" s="36"/>
      <c r="J46" s="37"/>
      <c r="K46" s="230"/>
      <c r="L46" s="232"/>
      <c r="M46" s="233"/>
      <c r="N46" s="234"/>
    </row>
    <row r="47" spans="1:14">
      <c r="B47" s="812" t="s">
        <v>2105</v>
      </c>
      <c r="C47" s="813"/>
      <c r="D47" s="813"/>
      <c r="E47" s="38"/>
      <c r="F47" s="39"/>
      <c r="G47" s="39"/>
      <c r="H47" s="40"/>
      <c r="I47" s="36"/>
      <c r="J47" s="37"/>
      <c r="K47" s="235"/>
      <c r="L47" s="232"/>
      <c r="M47" s="352">
        <v>0.1</v>
      </c>
      <c r="N47" s="296">
        <f>N81*M47</f>
        <v>959.29946129502503</v>
      </c>
    </row>
    <row r="48" spans="1:14" ht="15.75" thickBot="1">
      <c r="B48" s="804"/>
      <c r="C48" s="805"/>
      <c r="D48" s="805"/>
      <c r="E48" s="805"/>
      <c r="F48" s="805"/>
      <c r="G48" s="805"/>
      <c r="H48" s="806"/>
      <c r="I48" s="814"/>
      <c r="J48" s="815"/>
      <c r="K48" s="41"/>
      <c r="L48" s="816"/>
      <c r="M48" s="817"/>
      <c r="N48" s="105"/>
    </row>
    <row r="49" spans="1:14" ht="15.75" thickBot="1">
      <c r="B49" s="755" t="s">
        <v>2072</v>
      </c>
      <c r="C49" s="756"/>
      <c r="D49" s="756"/>
      <c r="E49" s="756"/>
      <c r="F49" s="756"/>
      <c r="G49" s="756"/>
      <c r="H49" s="756"/>
      <c r="I49" s="756"/>
      <c r="J49" s="756"/>
      <c r="K49" s="756"/>
      <c r="L49" s="756"/>
      <c r="M49" s="757"/>
      <c r="N49" s="345">
        <f>SUM(N36:N48)</f>
        <v>172028.83452184527</v>
      </c>
    </row>
    <row r="50" spans="1:14">
      <c r="B50" s="236"/>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00" t="s">
        <v>2063</v>
      </c>
      <c r="C53" s="801"/>
      <c r="D53" s="801"/>
      <c r="E53" s="801"/>
      <c r="F53" s="801"/>
      <c r="G53" s="801"/>
      <c r="H53" s="801"/>
      <c r="I53" s="835"/>
      <c r="J53" s="271" t="s">
        <v>2065</v>
      </c>
      <c r="K53" s="85" t="s">
        <v>2066</v>
      </c>
      <c r="L53" s="836" t="s">
        <v>2074</v>
      </c>
      <c r="M53" s="835"/>
      <c r="N53" s="86" t="s">
        <v>2071</v>
      </c>
    </row>
    <row r="54" spans="1:14">
      <c r="A54" t="s">
        <v>1117</v>
      </c>
      <c r="B54" s="43" t="str">
        <f>VLOOKUP(A54,MATERIALES!A5:D373,3,FALSE)</f>
        <v>Agregado Petreo para Triturar (Crudo)</v>
      </c>
      <c r="C54" s="237"/>
      <c r="D54" s="237"/>
      <c r="E54" s="237"/>
      <c r="F54" s="237"/>
      <c r="G54" s="237"/>
      <c r="H54" s="237"/>
      <c r="I54" s="224"/>
      <c r="J54" s="201" t="str">
        <f>VLOOKUP(A54,MATERIALES!A8:D646,2,FALSE)</f>
        <v>m3</v>
      </c>
      <c r="K54" s="238">
        <v>1.4</v>
      </c>
      <c r="L54" s="223"/>
      <c r="M54" s="353">
        <f>VLOOKUP(A54,MATERIALES!A5:D396,4,FALSE)</f>
        <v>19861.467989081211</v>
      </c>
      <c r="N54" s="228">
        <f>K54*M54</f>
        <v>27806.055184713696</v>
      </c>
    </row>
    <row r="55" spans="1:14">
      <c r="A55" s="108" t="s">
        <v>1131</v>
      </c>
      <c r="B55" s="43" t="str">
        <f>VLOOKUP(A55,MATERIALES!A6:D373,3,FALSE)</f>
        <v>Agua</v>
      </c>
      <c r="C55" s="237"/>
      <c r="D55" s="237"/>
      <c r="E55" s="237"/>
      <c r="F55" s="237"/>
      <c r="G55" s="237"/>
      <c r="H55" s="237"/>
      <c r="I55" s="224"/>
      <c r="J55" s="201" t="str">
        <f>VLOOKUP(A55,MATERIALES!A9:D647,2,FALSE)</f>
        <v>lt</v>
      </c>
      <c r="K55" s="238">
        <v>25</v>
      </c>
      <c r="L55" s="223"/>
      <c r="M55" s="353">
        <f>VLOOKUP(A55,MATERIALES!A6:D397,4,FALSE)</f>
        <v>57.532296573537835</v>
      </c>
      <c r="N55" s="228">
        <f>K55*M55</f>
        <v>1438.3074143384458</v>
      </c>
    </row>
    <row r="56" spans="1:14">
      <c r="B56" s="43"/>
      <c r="C56" s="237"/>
      <c r="D56" s="237"/>
      <c r="E56" s="237"/>
      <c r="F56" s="237"/>
      <c r="G56" s="237"/>
      <c r="H56" s="237"/>
      <c r="I56" s="224"/>
      <c r="J56" s="201"/>
      <c r="K56" s="238"/>
      <c r="L56" s="223"/>
      <c r="M56" s="239"/>
      <c r="N56" s="240"/>
    </row>
    <row r="57" spans="1:14">
      <c r="B57" s="43"/>
      <c r="C57" s="237"/>
      <c r="D57" s="237"/>
      <c r="E57" s="237"/>
      <c r="F57" s="237"/>
      <c r="G57" s="237"/>
      <c r="H57" s="237"/>
      <c r="I57" s="224"/>
      <c r="J57" s="201"/>
      <c r="K57" s="238"/>
      <c r="L57" s="223"/>
      <c r="M57" s="239"/>
      <c r="N57" s="240"/>
    </row>
    <row r="58" spans="1:14" ht="15.75" thickBot="1">
      <c r="B58" s="837"/>
      <c r="C58" s="838"/>
      <c r="D58" s="838"/>
      <c r="E58" s="838"/>
      <c r="F58" s="838"/>
      <c r="G58" s="838"/>
      <c r="H58" s="838"/>
      <c r="I58" s="808"/>
      <c r="J58" s="42"/>
      <c r="K58" s="44"/>
      <c r="L58" s="839"/>
      <c r="M58" s="840"/>
      <c r="N58" s="45"/>
    </row>
    <row r="59" spans="1:14" ht="15.75" thickBot="1">
      <c r="B59" s="755" t="s">
        <v>2072</v>
      </c>
      <c r="C59" s="756"/>
      <c r="D59" s="756"/>
      <c r="E59" s="756"/>
      <c r="F59" s="756"/>
      <c r="G59" s="756"/>
      <c r="H59" s="756"/>
      <c r="I59" s="756"/>
      <c r="J59" s="756"/>
      <c r="K59" s="756"/>
      <c r="L59" s="756"/>
      <c r="M59" s="757"/>
      <c r="N59" s="345">
        <f>SUM(N54:N58)</f>
        <v>29244.362599052143</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9" t="s">
        <v>2076</v>
      </c>
      <c r="C63" s="270"/>
      <c r="D63" s="270"/>
      <c r="E63" s="270"/>
      <c r="F63" s="270"/>
      <c r="G63" s="270"/>
      <c r="H63" s="73" t="s">
        <v>2065</v>
      </c>
      <c r="I63" s="74" t="s">
        <v>2077</v>
      </c>
      <c r="J63" s="75" t="s">
        <v>2106</v>
      </c>
      <c r="K63" s="73" t="s">
        <v>2107</v>
      </c>
      <c r="L63" s="841" t="s">
        <v>2080</v>
      </c>
      <c r="M63" s="820"/>
      <c r="N63" s="76" t="s">
        <v>2071</v>
      </c>
    </row>
    <row r="64" spans="1:14">
      <c r="A64" t="s">
        <v>1852</v>
      </c>
      <c r="B64" s="46" t="str">
        <f>VLOOKUP(A64,TRANSPORTE!A5:D117,3,FALSE)</f>
        <v>Transporte de Material Crudo de Rio</v>
      </c>
      <c r="C64" s="273"/>
      <c r="D64" s="273"/>
      <c r="E64" s="273"/>
      <c r="F64" s="273"/>
      <c r="G64" s="273"/>
      <c r="H64" s="267" t="s">
        <v>2122</v>
      </c>
      <c r="I64" s="235">
        <v>1.4</v>
      </c>
      <c r="J64" s="242">
        <v>1</v>
      </c>
      <c r="K64" s="235">
        <f>I64*J64</f>
        <v>1.4</v>
      </c>
      <c r="L64" s="842">
        <f>VLOOKUP(A64,TRANSPORTE!A5:D117,4,FALSE)</f>
        <v>1260.0181096149788</v>
      </c>
      <c r="M64" s="843"/>
      <c r="N64" s="243">
        <f>K64*L64</f>
        <v>1764.0253534609703</v>
      </c>
    </row>
    <row r="65" spans="1:15">
      <c r="A65" t="s">
        <v>1944</v>
      </c>
      <c r="B65" s="46" t="str">
        <f>VLOOKUP(A65,TRANSPORTE!A6:D117,3,FALSE)</f>
        <v>Transporte de mezcla discontinua en caliente tipo M-10</v>
      </c>
      <c r="C65" s="47"/>
      <c r="D65" s="47"/>
      <c r="E65" s="47"/>
      <c r="F65" s="47"/>
      <c r="G65" s="47"/>
      <c r="H65" s="267" t="s">
        <v>2122</v>
      </c>
      <c r="I65" s="235">
        <v>1.25</v>
      </c>
      <c r="J65" s="242">
        <v>1</v>
      </c>
      <c r="K65" s="235">
        <f>I65*J65</f>
        <v>1.25</v>
      </c>
      <c r="L65" s="842">
        <f>VLOOKUP(A65,TRANSPORTE!A6:D117,4,FALSE)</f>
        <v>1260.0181096149788</v>
      </c>
      <c r="M65" s="843"/>
      <c r="N65" s="243">
        <f>K65*L65</f>
        <v>1575.0226370187236</v>
      </c>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c r="B68" s="46"/>
      <c r="C68" s="47"/>
      <c r="D68" s="47"/>
      <c r="E68" s="47"/>
      <c r="F68" s="47"/>
      <c r="G68" s="47"/>
      <c r="H68" s="244"/>
      <c r="I68" s="235"/>
      <c r="J68" s="235"/>
      <c r="K68" s="235"/>
      <c r="L68" s="245"/>
      <c r="M68" s="246"/>
      <c r="N68" s="247"/>
    </row>
    <row r="69" spans="1:15" ht="15.75" thickBot="1">
      <c r="B69" s="265"/>
      <c r="C69" s="266"/>
      <c r="D69" s="266"/>
      <c r="E69" s="266"/>
      <c r="F69" s="266"/>
      <c r="G69" s="266"/>
      <c r="H69" s="48"/>
      <c r="I69" s="124"/>
      <c r="J69" s="124"/>
      <c r="K69" s="124"/>
      <c r="L69" s="833"/>
      <c r="M69" s="834"/>
      <c r="N69" s="125"/>
    </row>
    <row r="70" spans="1:15" ht="15.75" thickBot="1">
      <c r="B70" s="844" t="s">
        <v>2072</v>
      </c>
      <c r="C70" s="798"/>
      <c r="D70" s="798"/>
      <c r="E70" s="798"/>
      <c r="F70" s="798"/>
      <c r="G70" s="798"/>
      <c r="H70" s="798"/>
      <c r="I70" s="798"/>
      <c r="J70" s="798"/>
      <c r="K70" s="798"/>
      <c r="L70" s="798"/>
      <c r="M70" s="799"/>
      <c r="N70" s="104">
        <f>N64+N65+N66+N67+N68</f>
        <v>3339.0479904796939</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94" t="s">
        <v>2108</v>
      </c>
      <c r="C74" s="795"/>
      <c r="D74" s="795"/>
      <c r="E74" s="795"/>
      <c r="F74" s="795"/>
      <c r="G74" s="795"/>
      <c r="H74" s="795"/>
      <c r="I74" s="73" t="s">
        <v>2082</v>
      </c>
      <c r="J74" s="75" t="s">
        <v>2109</v>
      </c>
      <c r="K74" s="74" t="s">
        <v>2084</v>
      </c>
      <c r="L74" s="796" t="s">
        <v>2070</v>
      </c>
      <c r="M74" s="797"/>
      <c r="N74" s="98" t="s">
        <v>2071</v>
      </c>
    </row>
    <row r="75" spans="1:15">
      <c r="A75" t="s">
        <v>718</v>
      </c>
      <c r="B75" s="49" t="str">
        <f>VLOOKUP(A75,'MANO DE OBRA'!A8:D68,3,FALSE)</f>
        <v>Obrero (8)</v>
      </c>
      <c r="C75" s="47"/>
      <c r="D75" s="47"/>
      <c r="E75" s="47"/>
      <c r="F75" s="47"/>
      <c r="G75" s="47"/>
      <c r="H75" s="47"/>
      <c r="I75" s="248">
        <f>K75/J75*100</f>
        <v>270661.59999999998</v>
      </c>
      <c r="J75" s="249">
        <v>185</v>
      </c>
      <c r="K75" s="250">
        <f>VLOOKUP(A75,'MANO DE OBRA'!A8:D99,4,FALSE)</f>
        <v>500723.95999999996</v>
      </c>
      <c r="L75" s="50"/>
      <c r="M75" s="251">
        <v>80</v>
      </c>
      <c r="N75" s="346">
        <f>K75/M75</f>
        <v>6259.0494999999992</v>
      </c>
      <c r="O75" s="106"/>
    </row>
    <row r="76" spans="1:15">
      <c r="A76" t="s">
        <v>728</v>
      </c>
      <c r="B76" s="49" t="str">
        <f>VLOOKUP(A76,'MANO DE OBRA'!A8:D69,3,FALSE)</f>
        <v>Oficial</v>
      </c>
      <c r="C76" s="47"/>
      <c r="D76" s="47"/>
      <c r="E76" s="47"/>
      <c r="F76" s="47"/>
      <c r="G76" s="47"/>
      <c r="H76" s="47"/>
      <c r="I76" s="248">
        <f>K76/J76*100</f>
        <v>57668.23979157189</v>
      </c>
      <c r="J76" s="249">
        <v>185</v>
      </c>
      <c r="K76" s="250">
        <f>VLOOKUP(A76,'MANO DE OBRA'!A8:D100,4,FALSE)</f>
        <v>106686.24361440798</v>
      </c>
      <c r="L76" s="50"/>
      <c r="M76" s="255">
        <v>80</v>
      </c>
      <c r="N76" s="346">
        <f>K76/M76</f>
        <v>1333.5780451800997</v>
      </c>
    </row>
    <row r="77" spans="1:15">
      <c r="A77" t="s">
        <v>756</v>
      </c>
      <c r="B77" s="49" t="str">
        <f>VLOOKUP(A77,'MANO DE OBRA'!A9:D70,3,FALSE)</f>
        <v>Rastrilleros (2)</v>
      </c>
      <c r="C77" s="47"/>
      <c r="D77" s="47"/>
      <c r="E77" s="47"/>
      <c r="F77" s="47"/>
      <c r="G77" s="47"/>
      <c r="H77" s="47"/>
      <c r="I77" s="248">
        <f>K77/J77*100</f>
        <v>86502.359687357821</v>
      </c>
      <c r="J77" s="249">
        <v>185</v>
      </c>
      <c r="K77" s="250">
        <f>VLOOKUP(A77,'MANO DE OBRA'!A9:D101,4,FALSE)</f>
        <v>160029.36542161196</v>
      </c>
      <c r="L77" s="50"/>
      <c r="M77" s="256">
        <v>80</v>
      </c>
      <c r="N77" s="346">
        <f>K77/M77</f>
        <v>2000.3670677701496</v>
      </c>
    </row>
    <row r="78" spans="1:15">
      <c r="B78" s="49"/>
      <c r="C78" s="47"/>
      <c r="D78" s="47"/>
      <c r="E78" s="47"/>
      <c r="F78" s="47"/>
      <c r="G78" s="47"/>
      <c r="H78" s="47"/>
      <c r="I78" s="235"/>
      <c r="J78" s="253"/>
      <c r="K78" s="254"/>
      <c r="L78" s="274"/>
      <c r="M78" s="256"/>
      <c r="N78" s="252"/>
    </row>
    <row r="79" spans="1:15">
      <c r="B79" s="49"/>
      <c r="C79" s="47"/>
      <c r="D79" s="47"/>
      <c r="E79" s="47"/>
      <c r="F79" s="47"/>
      <c r="G79" s="47"/>
      <c r="H79" s="47"/>
      <c r="I79" s="235"/>
      <c r="J79" s="253"/>
      <c r="K79" s="254"/>
      <c r="L79" s="274"/>
      <c r="M79" s="256"/>
      <c r="N79" s="252"/>
    </row>
    <row r="80" spans="1:15" ht="15.75" thickBot="1">
      <c r="B80" s="831"/>
      <c r="C80" s="832"/>
      <c r="D80" s="832"/>
      <c r="E80" s="832"/>
      <c r="F80" s="832"/>
      <c r="G80" s="832"/>
      <c r="H80" s="832"/>
      <c r="I80" s="124"/>
      <c r="J80" s="124"/>
      <c r="K80" s="124"/>
      <c r="L80" s="845"/>
      <c r="M80" s="845"/>
      <c r="N80" s="45"/>
    </row>
    <row r="81" spans="1:14" ht="15.75" thickBot="1">
      <c r="B81" s="844" t="s">
        <v>2072</v>
      </c>
      <c r="C81" s="798"/>
      <c r="D81" s="798"/>
      <c r="E81" s="798"/>
      <c r="F81" s="798"/>
      <c r="G81" s="798"/>
      <c r="H81" s="798"/>
      <c r="I81" s="798"/>
      <c r="J81" s="798"/>
      <c r="K81" s="798"/>
      <c r="L81" s="798"/>
      <c r="M81" s="799"/>
      <c r="N81" s="257">
        <f>SUM(N75:N80)</f>
        <v>9592.9946129502496</v>
      </c>
    </row>
    <row r="82" spans="1:14" ht="15.75" thickBot="1">
      <c r="B82" s="33"/>
      <c r="C82" s="34"/>
      <c r="D82" s="34"/>
      <c r="E82" s="34"/>
      <c r="F82" s="34"/>
      <c r="G82" s="34"/>
      <c r="H82" s="34"/>
      <c r="I82" s="34"/>
      <c r="J82" s="34"/>
      <c r="K82" s="34"/>
      <c r="L82" s="34"/>
      <c r="M82" s="34"/>
      <c r="N82" s="35"/>
    </row>
    <row r="83" spans="1:14" ht="15.75" thickBot="1">
      <c r="B83" s="755" t="s">
        <v>2085</v>
      </c>
      <c r="C83" s="756"/>
      <c r="D83" s="756"/>
      <c r="E83" s="756"/>
      <c r="F83" s="756"/>
      <c r="G83" s="756"/>
      <c r="H83" s="756"/>
      <c r="I83" s="756"/>
      <c r="J83" s="756"/>
      <c r="K83" s="756"/>
      <c r="L83" s="756"/>
      <c r="M83" s="757"/>
      <c r="N83" s="99">
        <f>N49+N59+N70+N81</f>
        <v>214205.23972432734</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00" t="s">
        <v>2110</v>
      </c>
      <c r="C87" s="801"/>
      <c r="D87" s="801"/>
      <c r="E87" s="801"/>
      <c r="F87" s="801"/>
      <c r="G87" s="801"/>
      <c r="H87" s="801"/>
      <c r="I87" s="270"/>
      <c r="J87" s="290"/>
      <c r="K87" s="258" t="s">
        <v>2087</v>
      </c>
      <c r="L87" s="802" t="s">
        <v>2088</v>
      </c>
      <c r="M87" s="803"/>
      <c r="N87" s="259"/>
    </row>
    <row r="88" spans="1:14">
      <c r="B88" s="788" t="s">
        <v>2111</v>
      </c>
      <c r="C88" s="789"/>
      <c r="D88" s="789"/>
      <c r="E88" s="789"/>
      <c r="F88" s="789"/>
      <c r="G88" s="789"/>
      <c r="H88" s="789"/>
      <c r="I88" s="87"/>
      <c r="J88" s="88"/>
      <c r="K88" s="260">
        <v>0.2</v>
      </c>
      <c r="L88" s="790">
        <f>N83*K88</f>
        <v>42841.047944865473</v>
      </c>
      <c r="M88" s="791"/>
      <c r="N88" s="51"/>
    </row>
    <row r="89" spans="1:14">
      <c r="B89" s="89" t="s">
        <v>2090</v>
      </c>
      <c r="C89" s="90"/>
      <c r="D89" s="90"/>
      <c r="E89" s="90"/>
      <c r="F89" s="90"/>
      <c r="G89" s="90"/>
      <c r="H89" s="90"/>
      <c r="I89" s="87"/>
      <c r="J89" s="88"/>
      <c r="K89" s="260">
        <v>0.05</v>
      </c>
      <c r="L89" s="790">
        <f>N83*K89</f>
        <v>10710.261986216368</v>
      </c>
      <c r="M89" s="791"/>
      <c r="N89" s="51"/>
    </row>
    <row r="90" spans="1:14" ht="15.75" thickBot="1">
      <c r="B90" s="91" t="s">
        <v>2091</v>
      </c>
      <c r="C90" s="92"/>
      <c r="D90" s="92"/>
      <c r="E90" s="92"/>
      <c r="F90" s="92"/>
      <c r="G90" s="92"/>
      <c r="H90" s="92"/>
      <c r="I90" s="93"/>
      <c r="J90" s="94"/>
      <c r="K90" s="261">
        <v>0.05</v>
      </c>
      <c r="L90" s="792">
        <f>N83*K90</f>
        <v>10710.261986216368</v>
      </c>
      <c r="M90" s="793"/>
      <c r="N90" s="51"/>
    </row>
    <row r="91" spans="1:14" ht="15.75" thickBot="1">
      <c r="B91" s="755" t="s">
        <v>2072</v>
      </c>
      <c r="C91" s="756"/>
      <c r="D91" s="756"/>
      <c r="E91" s="756"/>
      <c r="F91" s="756"/>
      <c r="G91" s="756"/>
      <c r="H91" s="756"/>
      <c r="I91" s="756"/>
      <c r="J91" s="756"/>
      <c r="K91" s="756"/>
      <c r="L91" s="756"/>
      <c r="M91" s="757"/>
      <c r="N91" s="52">
        <f>L88+L89+L90</f>
        <v>64261.571917298214</v>
      </c>
    </row>
    <row r="92" spans="1:14" ht="15.75" thickBot="1">
      <c r="B92" s="33"/>
      <c r="C92" s="34"/>
      <c r="D92" s="34"/>
      <c r="E92" s="34"/>
      <c r="F92" s="34"/>
      <c r="G92" s="34"/>
      <c r="H92" s="34"/>
      <c r="I92" s="34"/>
      <c r="J92" s="34"/>
      <c r="K92" s="34"/>
      <c r="L92" s="34"/>
      <c r="M92" s="34"/>
      <c r="N92" s="35"/>
    </row>
    <row r="93" spans="1:14" ht="15.75" thickBot="1">
      <c r="A93" t="s">
        <v>2114</v>
      </c>
      <c r="B93" s="755" t="s">
        <v>2113</v>
      </c>
      <c r="C93" s="756"/>
      <c r="D93" s="756"/>
      <c r="E93" s="756"/>
      <c r="F93" s="756"/>
      <c r="G93" s="756"/>
      <c r="H93" s="756"/>
      <c r="I93" s="756"/>
      <c r="J93" s="756"/>
      <c r="K93" s="756"/>
      <c r="L93" s="756"/>
      <c r="M93" s="757"/>
      <c r="N93" s="166">
        <f>N83+N91</f>
        <v>278466.81164162554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4" t="s">
        <v>2097</v>
      </c>
      <c r="C103" s="205"/>
      <c r="D103" s="205"/>
      <c r="E103" s="205"/>
      <c r="F103" s="205"/>
      <c r="G103" s="205"/>
      <c r="H103" s="205"/>
      <c r="I103" s="205"/>
      <c r="J103" s="205"/>
      <c r="K103" s="205"/>
      <c r="L103" s="205"/>
      <c r="M103" s="205"/>
      <c r="N103" s="206"/>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c r="B106" s="207"/>
      <c r="C106" s="208"/>
      <c r="D106" s="208"/>
      <c r="E106" s="208"/>
      <c r="F106" s="208"/>
      <c r="G106" s="208"/>
      <c r="H106" s="208"/>
      <c r="I106" s="208"/>
      <c r="J106" s="208"/>
      <c r="K106" s="208"/>
      <c r="L106" s="208"/>
      <c r="M106" s="208"/>
      <c r="N106" s="209"/>
    </row>
    <row r="107" spans="2:14" ht="15.75" thickBot="1">
      <c r="B107" s="210"/>
      <c r="C107" s="211"/>
      <c r="D107" s="211"/>
      <c r="E107" s="211"/>
      <c r="F107" s="211"/>
      <c r="G107" s="211"/>
      <c r="H107" s="211"/>
      <c r="I107" s="211"/>
      <c r="J107" s="211"/>
      <c r="K107" s="211"/>
      <c r="L107" s="211"/>
      <c r="M107" s="211"/>
      <c r="N107" s="212"/>
    </row>
    <row r="108" spans="2:14">
      <c r="B108" s="213"/>
      <c r="C108" s="214"/>
      <c r="D108" s="214"/>
      <c r="E108" s="214"/>
      <c r="F108" s="214"/>
      <c r="G108" s="214"/>
      <c r="H108" s="214"/>
      <c r="I108" s="214"/>
      <c r="J108" s="214"/>
      <c r="K108" s="214"/>
      <c r="L108" s="214"/>
      <c r="M108" s="214"/>
      <c r="N108" s="215"/>
    </row>
    <row r="109" spans="2:14">
      <c r="B109" s="199" t="s">
        <v>2098</v>
      </c>
      <c r="C109" s="31"/>
      <c r="D109" s="31"/>
      <c r="E109" s="31"/>
      <c r="F109" s="31"/>
      <c r="G109" s="31"/>
      <c r="H109" s="31"/>
      <c r="I109" s="31"/>
      <c r="J109" s="31"/>
      <c r="K109" s="31"/>
      <c r="L109" s="31"/>
      <c r="M109" s="31"/>
      <c r="N109" s="32"/>
    </row>
    <row r="110" spans="2:14" ht="15" customHeight="1">
      <c r="B110" s="758" t="s">
        <v>2099</v>
      </c>
      <c r="C110" s="759"/>
      <c r="D110" s="759"/>
      <c r="E110" s="759"/>
      <c r="F110" s="759"/>
      <c r="G110" s="759"/>
      <c r="H110" s="759"/>
      <c r="I110" s="759"/>
      <c r="J110" s="759"/>
      <c r="K110" s="759"/>
      <c r="L110" s="759"/>
      <c r="M110" s="759"/>
      <c r="N110" s="760"/>
    </row>
    <row r="111" spans="2:14" ht="15" customHeight="1">
      <c r="B111" s="758"/>
      <c r="C111" s="759"/>
      <c r="D111" s="759"/>
      <c r="E111" s="759"/>
      <c r="F111" s="759"/>
      <c r="G111" s="759"/>
      <c r="H111" s="759"/>
      <c r="I111" s="759"/>
      <c r="J111" s="759"/>
      <c r="K111" s="759"/>
      <c r="L111" s="759"/>
      <c r="M111" s="759"/>
      <c r="N111" s="760"/>
    </row>
    <row r="112" spans="2:14" ht="30" customHeight="1">
      <c r="B112" s="761" t="s">
        <v>2100</v>
      </c>
      <c r="C112" s="762"/>
      <c r="D112" s="762"/>
      <c r="E112" s="762"/>
      <c r="F112" s="762"/>
      <c r="G112" s="762"/>
      <c r="H112" s="762"/>
      <c r="I112" s="762"/>
      <c r="J112" s="762"/>
      <c r="K112" s="762"/>
      <c r="L112" s="762"/>
      <c r="M112" s="762"/>
      <c r="N112" s="763"/>
    </row>
    <row r="113" spans="2:14">
      <c r="B113" s="761"/>
      <c r="C113" s="762"/>
      <c r="D113" s="762"/>
      <c r="E113" s="762"/>
      <c r="F113" s="762"/>
      <c r="G113" s="762"/>
      <c r="H113" s="762"/>
      <c r="I113" s="762"/>
      <c r="J113" s="762"/>
      <c r="K113" s="762"/>
      <c r="L113" s="762"/>
      <c r="M113" s="762"/>
      <c r="N113" s="763"/>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287"/>
      <c r="C116" s="288"/>
      <c r="D116" s="288"/>
      <c r="E116" s="288"/>
      <c r="F116" s="288"/>
      <c r="G116" s="288"/>
      <c r="H116" s="288"/>
      <c r="I116" s="288"/>
      <c r="J116" s="288"/>
      <c r="K116" s="288"/>
      <c r="L116" s="288"/>
      <c r="M116" s="288"/>
      <c r="N116" s="289"/>
    </row>
    <row r="117" spans="2:14">
      <c r="B117" s="199"/>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821"/>
      <c r="K123" s="821"/>
      <c r="L123" s="821"/>
      <c r="M123" s="821"/>
      <c r="N123" s="822"/>
    </row>
    <row r="124" spans="2:14" ht="15.75" thickBot="1">
      <c r="B124" s="217" t="s">
        <v>2103</v>
      </c>
      <c r="C124" s="344"/>
      <c r="D124" s="344"/>
      <c r="E124" s="57"/>
      <c r="F124" s="57"/>
      <c r="G124" s="57"/>
      <c r="H124" s="57"/>
      <c r="I124" s="57"/>
      <c r="J124" s="823"/>
      <c r="K124" s="823"/>
      <c r="L124" s="823"/>
      <c r="M124" s="823"/>
      <c r="N124" s="82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194" t="s">
        <v>340</v>
      </c>
      <c r="C31" s="81" t="s">
        <v>2186</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10</v>
      </c>
      <c r="N37" s="228">
        <f t="shared" ref="N37:N43" si="0">K37/M37</f>
        <v>15478.565418391325</v>
      </c>
    </row>
    <row r="38" spans="1:14">
      <c r="A38" t="s">
        <v>827</v>
      </c>
      <c r="B38" s="804" t="str">
        <f>VLOOKUP(A38,EQUIPOS!A8:D154,3,FALSE)</f>
        <v>Compactador de Rodillo POTENCIA: 99HP, PESO: 8 ton</v>
      </c>
      <c r="C38" s="805"/>
      <c r="D38" s="805"/>
      <c r="E38" s="805"/>
      <c r="F38" s="805"/>
      <c r="G38" s="805"/>
      <c r="H38" s="806"/>
      <c r="I38" s="223"/>
      <c r="J38" s="224"/>
      <c r="K38" s="225">
        <f>VLOOKUP(A38,EQUIPOS!A8:D165,4,FALSE)</f>
        <v>144363.72071264597</v>
      </c>
      <c r="L38" s="226"/>
      <c r="M38" s="227">
        <v>10</v>
      </c>
      <c r="N38" s="228">
        <f t="shared" si="0"/>
        <v>14436.372071264597</v>
      </c>
    </row>
    <row r="39" spans="1:14">
      <c r="A39" t="s">
        <v>975</v>
      </c>
      <c r="B39" s="804" t="str">
        <f>VLOOKUP(A39,EQUIPOS!A9:D154,3,FALSE)</f>
        <v>Planta de asfalto en caliente</v>
      </c>
      <c r="C39" s="805"/>
      <c r="D39" s="805"/>
      <c r="E39" s="805"/>
      <c r="F39" s="805"/>
      <c r="G39" s="805"/>
      <c r="H39" s="806"/>
      <c r="I39" s="223"/>
      <c r="J39" s="224"/>
      <c r="K39" s="225">
        <f>VLOOKUP(A39,EQUIPOS!A9:D166,4,FALSE)</f>
        <v>563096.54522294772</v>
      </c>
      <c r="L39" s="226"/>
      <c r="M39" s="227">
        <v>10</v>
      </c>
      <c r="N39" s="228">
        <f t="shared" si="0"/>
        <v>56309.654522294775</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10</v>
      </c>
      <c r="N42" s="228">
        <f t="shared" si="0"/>
        <v>47835.113944244309</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10</v>
      </c>
      <c r="N43" s="228">
        <f t="shared" si="0"/>
        <v>7317.8967136019946</v>
      </c>
    </row>
    <row r="44" spans="1:14">
      <c r="B44" s="804"/>
      <c r="C44" s="805"/>
      <c r="D44" s="805"/>
      <c r="E44" s="805"/>
      <c r="F44" s="805"/>
      <c r="G44" s="805"/>
      <c r="H44" s="806"/>
      <c r="I44" s="807"/>
      <c r="J44" s="808"/>
      <c r="K44" s="225"/>
      <c r="L44" s="809"/>
      <c r="M44" s="810"/>
      <c r="N44" s="228"/>
    </row>
    <row r="45" spans="1:14">
      <c r="B45" s="804"/>
      <c r="C45" s="805"/>
      <c r="D45" s="805"/>
      <c r="E45" s="811"/>
      <c r="F45" s="805"/>
      <c r="G45" s="805"/>
      <c r="H45" s="806"/>
      <c r="I45" s="36"/>
      <c r="J45" s="37"/>
      <c r="K45" s="230"/>
      <c r="L45" s="232"/>
      <c r="M45" s="233"/>
      <c r="N45" s="234"/>
    </row>
    <row r="46" spans="1:14">
      <c r="B46" s="812" t="s">
        <v>2105</v>
      </c>
      <c r="C46" s="813"/>
      <c r="D46" s="813"/>
      <c r="E46" s="38"/>
      <c r="F46" s="39"/>
      <c r="G46" s="39"/>
      <c r="H46" s="40"/>
      <c r="I46" s="36"/>
      <c r="J46" s="37"/>
      <c r="K46" s="235"/>
      <c r="L46" s="232"/>
      <c r="M46" s="352">
        <v>0.1</v>
      </c>
      <c r="N46" s="296">
        <f>N80*M46</f>
        <v>959.29946129502503</v>
      </c>
    </row>
    <row r="47" spans="1:14" ht="15.75" thickBot="1">
      <c r="B47" s="804"/>
      <c r="C47" s="805"/>
      <c r="D47" s="805"/>
      <c r="E47" s="805"/>
      <c r="F47" s="805"/>
      <c r="G47" s="805"/>
      <c r="H47" s="806"/>
      <c r="I47" s="814"/>
      <c r="J47" s="815"/>
      <c r="K47" s="41"/>
      <c r="L47" s="816"/>
      <c r="M47" s="817"/>
      <c r="N47" s="105"/>
    </row>
    <row r="48" spans="1:14" ht="15.75" thickBot="1">
      <c r="B48" s="755" t="s">
        <v>2072</v>
      </c>
      <c r="C48" s="756"/>
      <c r="D48" s="756"/>
      <c r="E48" s="756"/>
      <c r="F48" s="756"/>
      <c r="G48" s="756"/>
      <c r="H48" s="756"/>
      <c r="I48" s="756"/>
      <c r="J48" s="756"/>
      <c r="K48" s="756"/>
      <c r="L48" s="756"/>
      <c r="M48" s="757"/>
      <c r="N48" s="345">
        <f>SUM(N36:N47)</f>
        <v>172028.83452184527</v>
      </c>
    </row>
    <row r="49" spans="1:14">
      <c r="B49" s="236"/>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00" t="s">
        <v>2063</v>
      </c>
      <c r="C52" s="801"/>
      <c r="D52" s="801"/>
      <c r="E52" s="801"/>
      <c r="F52" s="801"/>
      <c r="G52" s="801"/>
      <c r="H52" s="801"/>
      <c r="I52" s="835"/>
      <c r="J52" s="271" t="s">
        <v>2065</v>
      </c>
      <c r="K52" s="85" t="s">
        <v>2066</v>
      </c>
      <c r="L52" s="836" t="s">
        <v>2074</v>
      </c>
      <c r="M52" s="835"/>
      <c r="N52" s="86" t="s">
        <v>2071</v>
      </c>
    </row>
    <row r="53" spans="1:14">
      <c r="A53" t="s">
        <v>1117</v>
      </c>
      <c r="B53" s="43" t="str">
        <f>VLOOKUP(A53,MATERIALES!A5:D373,3,FALSE)</f>
        <v>Agregado Petreo para Triturar (Crudo)</v>
      </c>
      <c r="C53" s="237"/>
      <c r="D53" s="237"/>
      <c r="E53" s="237"/>
      <c r="F53" s="237"/>
      <c r="G53" s="237"/>
      <c r="H53" s="237"/>
      <c r="I53" s="224"/>
      <c r="J53" s="201" t="str">
        <f>VLOOKUP(A53,MATERIALES!A7:D645,2,FALSE)</f>
        <v>m3</v>
      </c>
      <c r="K53" s="238">
        <v>1.4</v>
      </c>
      <c r="L53" s="223"/>
      <c r="M53" s="353">
        <f>VLOOKUP(A53,MATERIALES!A5:D396,4,FALSE)</f>
        <v>19861.467989081211</v>
      </c>
      <c r="N53" s="228">
        <f>K53*M53</f>
        <v>27806.055184713696</v>
      </c>
    </row>
    <row r="54" spans="1:14">
      <c r="A54" s="108" t="s">
        <v>1131</v>
      </c>
      <c r="B54" s="43" t="str">
        <f>VLOOKUP(A54,MATERIALES!A6:D373,3,FALSE)</f>
        <v>Agua</v>
      </c>
      <c r="C54" s="237"/>
      <c r="D54" s="237"/>
      <c r="E54" s="237"/>
      <c r="F54" s="237"/>
      <c r="G54" s="237"/>
      <c r="H54" s="237"/>
      <c r="I54" s="224"/>
      <c r="J54" s="201" t="str">
        <f>VLOOKUP(A54,MATERIALES!A8:D646,2,FALSE)</f>
        <v>lt</v>
      </c>
      <c r="K54" s="238">
        <v>25</v>
      </c>
      <c r="L54" s="223"/>
      <c r="M54" s="353">
        <f>VLOOKUP(A54,MATERIALES!A6:D397,4,FALSE)</f>
        <v>57.532296573537835</v>
      </c>
      <c r="N54" s="228">
        <f>K54*M54</f>
        <v>1438.3074143384458</v>
      </c>
    </row>
    <row r="55" spans="1:14">
      <c r="B55" s="43"/>
      <c r="C55" s="237"/>
      <c r="D55" s="237"/>
      <c r="E55" s="237"/>
      <c r="F55" s="237"/>
      <c r="G55" s="237"/>
      <c r="H55" s="237"/>
      <c r="I55" s="224"/>
      <c r="J55" s="201"/>
      <c r="K55" s="238"/>
      <c r="L55" s="223"/>
      <c r="M55" s="239"/>
      <c r="N55" s="240"/>
    </row>
    <row r="56" spans="1:14">
      <c r="B56" s="43"/>
      <c r="C56" s="237"/>
      <c r="D56" s="237"/>
      <c r="E56" s="237"/>
      <c r="F56" s="237"/>
      <c r="G56" s="237"/>
      <c r="H56" s="237"/>
      <c r="I56" s="224"/>
      <c r="J56" s="201"/>
      <c r="K56" s="238"/>
      <c r="L56" s="223"/>
      <c r="M56" s="239"/>
      <c r="N56" s="240"/>
    </row>
    <row r="57" spans="1:14" ht="15.75" thickBot="1">
      <c r="B57" s="837"/>
      <c r="C57" s="838"/>
      <c r="D57" s="838"/>
      <c r="E57" s="838"/>
      <c r="F57" s="838"/>
      <c r="G57" s="838"/>
      <c r="H57" s="838"/>
      <c r="I57" s="808"/>
      <c r="J57" s="42"/>
      <c r="K57" s="44"/>
      <c r="L57" s="839"/>
      <c r="M57" s="840"/>
      <c r="N57" s="45"/>
    </row>
    <row r="58" spans="1:14" ht="15.75" thickBot="1">
      <c r="B58" s="755" t="s">
        <v>2072</v>
      </c>
      <c r="C58" s="756"/>
      <c r="D58" s="756"/>
      <c r="E58" s="756"/>
      <c r="F58" s="756"/>
      <c r="G58" s="756"/>
      <c r="H58" s="756"/>
      <c r="I58" s="756"/>
      <c r="J58" s="756"/>
      <c r="K58" s="756"/>
      <c r="L58" s="756"/>
      <c r="M58" s="757"/>
      <c r="N58" s="345">
        <f>SUM(N53:N57)</f>
        <v>29244.362599052143</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9" t="s">
        <v>2076</v>
      </c>
      <c r="C62" s="270"/>
      <c r="D62" s="270"/>
      <c r="E62" s="270"/>
      <c r="F62" s="270"/>
      <c r="G62" s="270"/>
      <c r="H62" s="73" t="s">
        <v>2065</v>
      </c>
      <c r="I62" s="74" t="s">
        <v>2077</v>
      </c>
      <c r="J62" s="75" t="s">
        <v>2106</v>
      </c>
      <c r="K62" s="73" t="s">
        <v>2107</v>
      </c>
      <c r="L62" s="841" t="s">
        <v>2080</v>
      </c>
      <c r="M62" s="820"/>
      <c r="N62" s="76" t="s">
        <v>2071</v>
      </c>
    </row>
    <row r="63" spans="1:14">
      <c r="A63" t="s">
        <v>1852</v>
      </c>
      <c r="B63" s="46" t="str">
        <f>VLOOKUP(A63,TRANSPORTE!A5:D117,3,FALSE)</f>
        <v>Transporte de Material Crudo de Rio</v>
      </c>
      <c r="C63" s="273"/>
      <c r="D63" s="273"/>
      <c r="E63" s="273"/>
      <c r="F63" s="273"/>
      <c r="G63" s="273"/>
      <c r="H63" s="267" t="s">
        <v>2122</v>
      </c>
      <c r="I63" s="235">
        <v>1.4</v>
      </c>
      <c r="J63" s="242">
        <v>1</v>
      </c>
      <c r="K63" s="235">
        <f>I63*J63</f>
        <v>1.4</v>
      </c>
      <c r="L63" s="842">
        <f>VLOOKUP(A63,TRANSPORTE!A5:D117,4,FALSE)</f>
        <v>1260.0181096149788</v>
      </c>
      <c r="M63" s="843"/>
      <c r="N63" s="243">
        <f>K63*L63</f>
        <v>1764.0253534609703</v>
      </c>
    </row>
    <row r="64" spans="1:14">
      <c r="A64" t="s">
        <v>1938</v>
      </c>
      <c r="B64" s="46" t="str">
        <f>VLOOKUP(A64,TRANSPORTE!A6:D117,3,FALSE)</f>
        <v>Transporte de mezcla discontinua en caliente tipo F-13</v>
      </c>
      <c r="C64" s="47"/>
      <c r="D64" s="47"/>
      <c r="E64" s="47"/>
      <c r="F64" s="47"/>
      <c r="G64" s="47"/>
      <c r="H64" s="267" t="s">
        <v>2122</v>
      </c>
      <c r="I64" s="235">
        <v>1.25</v>
      </c>
      <c r="J64" s="242">
        <v>1</v>
      </c>
      <c r="K64" s="235">
        <f>I64*J64</f>
        <v>1.25</v>
      </c>
      <c r="L64" s="842">
        <f>VLOOKUP(A64,TRANSPORTE!A6:D117,4,FALSE)</f>
        <v>1260.0181096149788</v>
      </c>
      <c r="M64" s="843"/>
      <c r="N64" s="243">
        <f>K64*L64</f>
        <v>1575.0226370187236</v>
      </c>
    </row>
    <row r="65" spans="1:15">
      <c r="B65" s="46"/>
      <c r="C65" s="47"/>
      <c r="D65" s="47"/>
      <c r="E65" s="47"/>
      <c r="F65" s="47"/>
      <c r="G65" s="47"/>
      <c r="H65" s="244"/>
      <c r="I65" s="235"/>
      <c r="J65" s="235"/>
      <c r="K65" s="235"/>
      <c r="L65" s="245"/>
      <c r="M65" s="246"/>
      <c r="N65" s="247"/>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ht="15.75" thickBot="1">
      <c r="B68" s="265"/>
      <c r="C68" s="266"/>
      <c r="D68" s="266"/>
      <c r="E68" s="266"/>
      <c r="F68" s="266"/>
      <c r="G68" s="266"/>
      <c r="H68" s="48"/>
      <c r="I68" s="124"/>
      <c r="J68" s="124"/>
      <c r="K68" s="124"/>
      <c r="L68" s="833"/>
      <c r="M68" s="834"/>
      <c r="N68" s="125"/>
    </row>
    <row r="69" spans="1:15" ht="15.75" thickBot="1">
      <c r="B69" s="844" t="s">
        <v>2072</v>
      </c>
      <c r="C69" s="798"/>
      <c r="D69" s="798"/>
      <c r="E69" s="798"/>
      <c r="F69" s="798"/>
      <c r="G69" s="798"/>
      <c r="H69" s="798"/>
      <c r="I69" s="798"/>
      <c r="J69" s="798"/>
      <c r="K69" s="798"/>
      <c r="L69" s="798"/>
      <c r="M69" s="799"/>
      <c r="N69" s="104">
        <f>N63+N64+N65+N66+N67</f>
        <v>3339.0479904796939</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94" t="s">
        <v>2108</v>
      </c>
      <c r="C73" s="795"/>
      <c r="D73" s="795"/>
      <c r="E73" s="795"/>
      <c r="F73" s="795"/>
      <c r="G73" s="795"/>
      <c r="H73" s="795"/>
      <c r="I73" s="73" t="s">
        <v>2082</v>
      </c>
      <c r="J73" s="75" t="s">
        <v>2109</v>
      </c>
      <c r="K73" s="74" t="s">
        <v>2084</v>
      </c>
      <c r="L73" s="796" t="s">
        <v>2070</v>
      </c>
      <c r="M73" s="797"/>
      <c r="N73" s="98" t="s">
        <v>2071</v>
      </c>
    </row>
    <row r="74" spans="1:15">
      <c r="A74" t="s">
        <v>718</v>
      </c>
      <c r="B74" s="49" t="str">
        <f>VLOOKUP(A74,'MANO DE OBRA'!A8:D68,3,FALSE)</f>
        <v>Obrero (8)</v>
      </c>
      <c r="C74" s="47"/>
      <c r="D74" s="47"/>
      <c r="E74" s="47"/>
      <c r="F74" s="47"/>
      <c r="G74" s="47"/>
      <c r="H74" s="47"/>
      <c r="I74" s="248">
        <f>K74/J74*100</f>
        <v>270661.59999999998</v>
      </c>
      <c r="J74" s="249">
        <v>185</v>
      </c>
      <c r="K74" s="250">
        <f>VLOOKUP(A74,'MANO DE OBRA'!A8:D99,4,FALSE)</f>
        <v>500723.95999999996</v>
      </c>
      <c r="L74" s="50"/>
      <c r="M74" s="251">
        <v>80</v>
      </c>
      <c r="N74" s="346">
        <f>K74/M74</f>
        <v>6259.0494999999992</v>
      </c>
      <c r="O74" s="106"/>
    </row>
    <row r="75" spans="1:15">
      <c r="A75" t="s">
        <v>728</v>
      </c>
      <c r="B75" s="49" t="str">
        <f>VLOOKUP(A75,'MANO DE OBRA'!A8:D69,3,FALSE)</f>
        <v>Oficial</v>
      </c>
      <c r="C75" s="47"/>
      <c r="D75" s="47"/>
      <c r="E75" s="47"/>
      <c r="F75" s="47"/>
      <c r="G75" s="47"/>
      <c r="H75" s="47"/>
      <c r="I75" s="248">
        <f>K75/J75*100</f>
        <v>57668.23979157189</v>
      </c>
      <c r="J75" s="249">
        <v>185</v>
      </c>
      <c r="K75" s="250">
        <f>VLOOKUP(A75,'MANO DE OBRA'!A8:D100,4,FALSE)</f>
        <v>106686.24361440798</v>
      </c>
      <c r="L75" s="50"/>
      <c r="M75" s="255">
        <v>80</v>
      </c>
      <c r="N75" s="346">
        <f>K75/M75</f>
        <v>1333.5780451800997</v>
      </c>
    </row>
    <row r="76" spans="1:15">
      <c r="A76" t="s">
        <v>756</v>
      </c>
      <c r="B76" s="49" t="str">
        <f>VLOOKUP(A76,'MANO DE OBRA'!A9:D70,3,FALSE)</f>
        <v>Rastrilleros (2)</v>
      </c>
      <c r="C76" s="47"/>
      <c r="D76" s="47"/>
      <c r="E76" s="47"/>
      <c r="F76" s="47"/>
      <c r="G76" s="47"/>
      <c r="H76" s="47"/>
      <c r="I76" s="248">
        <f>K76/J76*100</f>
        <v>86502.359687357821</v>
      </c>
      <c r="J76" s="249">
        <v>185</v>
      </c>
      <c r="K76" s="250">
        <f>VLOOKUP(A76,'MANO DE OBRA'!A9:D101,4,FALSE)</f>
        <v>160029.36542161196</v>
      </c>
      <c r="L76" s="50"/>
      <c r="M76" s="256">
        <v>80</v>
      </c>
      <c r="N76" s="346">
        <f>K76/M76</f>
        <v>2000.3670677701496</v>
      </c>
    </row>
    <row r="77" spans="1:15">
      <c r="B77" s="49"/>
      <c r="C77" s="47"/>
      <c r="D77" s="47"/>
      <c r="E77" s="47"/>
      <c r="F77" s="47"/>
      <c r="G77" s="47"/>
      <c r="H77" s="47"/>
      <c r="I77" s="235"/>
      <c r="J77" s="253"/>
      <c r="K77" s="254"/>
      <c r="L77" s="274"/>
      <c r="M77" s="256"/>
      <c r="N77" s="252"/>
    </row>
    <row r="78" spans="1:15">
      <c r="B78" s="49"/>
      <c r="C78" s="47"/>
      <c r="D78" s="47"/>
      <c r="E78" s="47"/>
      <c r="F78" s="47"/>
      <c r="G78" s="47"/>
      <c r="H78" s="47"/>
      <c r="I78" s="235"/>
      <c r="J78" s="253"/>
      <c r="K78" s="254"/>
      <c r="L78" s="274"/>
      <c r="M78" s="256"/>
      <c r="N78" s="252"/>
    </row>
    <row r="79" spans="1:15" ht="15.75" thickBot="1">
      <c r="B79" s="831"/>
      <c r="C79" s="832"/>
      <c r="D79" s="832"/>
      <c r="E79" s="832"/>
      <c r="F79" s="832"/>
      <c r="G79" s="832"/>
      <c r="H79" s="832"/>
      <c r="I79" s="124"/>
      <c r="J79" s="124"/>
      <c r="K79" s="124"/>
      <c r="L79" s="845"/>
      <c r="M79" s="845"/>
      <c r="N79" s="45"/>
    </row>
    <row r="80" spans="1:15" ht="15.75" thickBot="1">
      <c r="B80" s="844" t="s">
        <v>2072</v>
      </c>
      <c r="C80" s="798"/>
      <c r="D80" s="798"/>
      <c r="E80" s="798"/>
      <c r="F80" s="798"/>
      <c r="G80" s="798"/>
      <c r="H80" s="798"/>
      <c r="I80" s="798"/>
      <c r="J80" s="798"/>
      <c r="K80" s="798"/>
      <c r="L80" s="798"/>
      <c r="M80" s="799"/>
      <c r="N80" s="257">
        <f>SUM(N74:N79)</f>
        <v>9592.9946129502496</v>
      </c>
    </row>
    <row r="81" spans="1:14" ht="15.75" thickBot="1">
      <c r="B81" s="33"/>
      <c r="C81" s="34"/>
      <c r="D81" s="34"/>
      <c r="E81" s="34"/>
      <c r="F81" s="34"/>
      <c r="G81" s="34"/>
      <c r="H81" s="34"/>
      <c r="I81" s="34"/>
      <c r="J81" s="34"/>
      <c r="K81" s="34"/>
      <c r="L81" s="34"/>
      <c r="M81" s="34"/>
      <c r="N81" s="35"/>
    </row>
    <row r="82" spans="1:14" ht="15.75" thickBot="1">
      <c r="B82" s="755" t="s">
        <v>2085</v>
      </c>
      <c r="C82" s="756"/>
      <c r="D82" s="756"/>
      <c r="E82" s="756"/>
      <c r="F82" s="756"/>
      <c r="G82" s="756"/>
      <c r="H82" s="756"/>
      <c r="I82" s="756"/>
      <c r="J82" s="756"/>
      <c r="K82" s="756"/>
      <c r="L82" s="756"/>
      <c r="M82" s="757"/>
      <c r="N82" s="99">
        <f>N48+N58+N69+N80</f>
        <v>214205.23972432734</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00" t="s">
        <v>2110</v>
      </c>
      <c r="C86" s="801"/>
      <c r="D86" s="801"/>
      <c r="E86" s="801"/>
      <c r="F86" s="801"/>
      <c r="G86" s="801"/>
      <c r="H86" s="801"/>
      <c r="I86" s="270"/>
      <c r="J86" s="290"/>
      <c r="K86" s="258" t="s">
        <v>2087</v>
      </c>
      <c r="L86" s="802" t="s">
        <v>2088</v>
      </c>
      <c r="M86" s="803"/>
      <c r="N86" s="259"/>
    </row>
    <row r="87" spans="1:14">
      <c r="B87" s="788" t="s">
        <v>2111</v>
      </c>
      <c r="C87" s="789"/>
      <c r="D87" s="789"/>
      <c r="E87" s="789"/>
      <c r="F87" s="789"/>
      <c r="G87" s="789"/>
      <c r="H87" s="789"/>
      <c r="I87" s="87"/>
      <c r="J87" s="88"/>
      <c r="K87" s="260">
        <v>0.2</v>
      </c>
      <c r="L87" s="790">
        <f>N82*K87</f>
        <v>42841.047944865473</v>
      </c>
      <c r="M87" s="791"/>
      <c r="N87" s="51"/>
    </row>
    <row r="88" spans="1:14">
      <c r="B88" s="89" t="s">
        <v>2090</v>
      </c>
      <c r="C88" s="90"/>
      <c r="D88" s="90"/>
      <c r="E88" s="90"/>
      <c r="F88" s="90"/>
      <c r="G88" s="90"/>
      <c r="H88" s="90"/>
      <c r="I88" s="87"/>
      <c r="J88" s="88"/>
      <c r="K88" s="260">
        <v>0.05</v>
      </c>
      <c r="L88" s="790">
        <f>N82*K88</f>
        <v>10710.261986216368</v>
      </c>
      <c r="M88" s="791"/>
      <c r="N88" s="51"/>
    </row>
    <row r="89" spans="1:14" ht="15.75" thickBot="1">
      <c r="B89" s="91" t="s">
        <v>2091</v>
      </c>
      <c r="C89" s="92"/>
      <c r="D89" s="92"/>
      <c r="E89" s="92"/>
      <c r="F89" s="92"/>
      <c r="G89" s="92"/>
      <c r="H89" s="92"/>
      <c r="I89" s="93"/>
      <c r="J89" s="94"/>
      <c r="K89" s="261">
        <v>0.05</v>
      </c>
      <c r="L89" s="792">
        <f>N82*K89</f>
        <v>10710.261986216368</v>
      </c>
      <c r="M89" s="793"/>
      <c r="N89" s="51"/>
    </row>
    <row r="90" spans="1:14" ht="15.75" thickBot="1">
      <c r="B90" s="755" t="s">
        <v>2072</v>
      </c>
      <c r="C90" s="756"/>
      <c r="D90" s="756"/>
      <c r="E90" s="756"/>
      <c r="F90" s="756"/>
      <c r="G90" s="756"/>
      <c r="H90" s="756"/>
      <c r="I90" s="756"/>
      <c r="J90" s="756"/>
      <c r="K90" s="756"/>
      <c r="L90" s="756"/>
      <c r="M90" s="757"/>
      <c r="N90" s="52">
        <f>L87+L88+L89</f>
        <v>64261.571917298214</v>
      </c>
    </row>
    <row r="91" spans="1:14" ht="15.75" thickBot="1">
      <c r="B91" s="33"/>
      <c r="C91" s="34"/>
      <c r="D91" s="34"/>
      <c r="E91" s="34"/>
      <c r="F91" s="34"/>
      <c r="G91" s="34"/>
      <c r="H91" s="34"/>
      <c r="I91" s="34"/>
      <c r="J91" s="34"/>
      <c r="K91" s="34"/>
      <c r="L91" s="34"/>
      <c r="M91" s="34"/>
      <c r="N91" s="35"/>
    </row>
    <row r="92" spans="1:14" ht="15.75" thickBot="1">
      <c r="A92" t="s">
        <v>2114</v>
      </c>
      <c r="B92" s="755" t="s">
        <v>2113</v>
      </c>
      <c r="C92" s="756"/>
      <c r="D92" s="756"/>
      <c r="E92" s="756"/>
      <c r="F92" s="756"/>
      <c r="G92" s="756"/>
      <c r="H92" s="756"/>
      <c r="I92" s="756"/>
      <c r="J92" s="756"/>
      <c r="K92" s="756"/>
      <c r="L92" s="756"/>
      <c r="M92" s="757"/>
      <c r="N92" s="166">
        <f>N82+N90</f>
        <v>278466.81164162554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4" t="s">
        <v>2097</v>
      </c>
      <c r="C102" s="205"/>
      <c r="D102" s="205"/>
      <c r="E102" s="205"/>
      <c r="F102" s="205"/>
      <c r="G102" s="205"/>
      <c r="H102" s="205"/>
      <c r="I102" s="205"/>
      <c r="J102" s="205"/>
      <c r="K102" s="205"/>
      <c r="L102" s="205"/>
      <c r="M102" s="205"/>
      <c r="N102" s="206"/>
    </row>
    <row r="103" spans="2:14">
      <c r="B103" s="207"/>
      <c r="C103" s="208"/>
      <c r="D103" s="208"/>
      <c r="E103" s="208"/>
      <c r="F103" s="208"/>
      <c r="G103" s="208"/>
      <c r="H103" s="208"/>
      <c r="I103" s="208"/>
      <c r="J103" s="208"/>
      <c r="K103" s="208"/>
      <c r="L103" s="208"/>
      <c r="M103" s="208"/>
      <c r="N103" s="209"/>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ht="15.75" thickBot="1">
      <c r="B106" s="210"/>
      <c r="C106" s="211"/>
      <c r="D106" s="211"/>
      <c r="E106" s="211"/>
      <c r="F106" s="211"/>
      <c r="G106" s="211"/>
      <c r="H106" s="211"/>
      <c r="I106" s="211"/>
      <c r="J106" s="211"/>
      <c r="K106" s="211"/>
      <c r="L106" s="211"/>
      <c r="M106" s="211"/>
      <c r="N106" s="212"/>
    </row>
    <row r="107" spans="2:14">
      <c r="B107" s="213"/>
      <c r="C107" s="214"/>
      <c r="D107" s="214"/>
      <c r="E107" s="214"/>
      <c r="F107" s="214"/>
      <c r="G107" s="214"/>
      <c r="H107" s="214"/>
      <c r="I107" s="214"/>
      <c r="J107" s="214"/>
      <c r="K107" s="214"/>
      <c r="L107" s="214"/>
      <c r="M107" s="214"/>
      <c r="N107" s="215"/>
    </row>
    <row r="108" spans="2:14">
      <c r="B108" s="199" t="s">
        <v>2098</v>
      </c>
      <c r="C108" s="31"/>
      <c r="D108" s="31"/>
      <c r="E108" s="31"/>
      <c r="F108" s="31"/>
      <c r="G108" s="31"/>
      <c r="H108" s="31"/>
      <c r="I108" s="31"/>
      <c r="J108" s="31"/>
      <c r="K108" s="31"/>
      <c r="L108" s="31"/>
      <c r="M108" s="31"/>
      <c r="N108" s="32"/>
    </row>
    <row r="109" spans="2:14" ht="15" customHeight="1">
      <c r="B109" s="758" t="s">
        <v>2099</v>
      </c>
      <c r="C109" s="759"/>
      <c r="D109" s="759"/>
      <c r="E109" s="759"/>
      <c r="F109" s="759"/>
      <c r="G109" s="759"/>
      <c r="H109" s="759"/>
      <c r="I109" s="759"/>
      <c r="J109" s="759"/>
      <c r="K109" s="759"/>
      <c r="L109" s="759"/>
      <c r="M109" s="759"/>
      <c r="N109" s="760"/>
    </row>
    <row r="110" spans="2:14" ht="15" customHeight="1">
      <c r="B110" s="758"/>
      <c r="C110" s="759"/>
      <c r="D110" s="759"/>
      <c r="E110" s="759"/>
      <c r="F110" s="759"/>
      <c r="G110" s="759"/>
      <c r="H110" s="759"/>
      <c r="I110" s="759"/>
      <c r="J110" s="759"/>
      <c r="K110" s="759"/>
      <c r="L110" s="759"/>
      <c r="M110" s="759"/>
      <c r="N110" s="760"/>
    </row>
    <row r="111" spans="2:14" ht="30" customHeight="1">
      <c r="B111" s="761" t="s">
        <v>2100</v>
      </c>
      <c r="C111" s="762"/>
      <c r="D111" s="762"/>
      <c r="E111" s="762"/>
      <c r="F111" s="762"/>
      <c r="G111" s="762"/>
      <c r="H111" s="762"/>
      <c r="I111" s="762"/>
      <c r="J111" s="762"/>
      <c r="K111" s="762"/>
      <c r="L111" s="762"/>
      <c r="M111" s="762"/>
      <c r="N111" s="763"/>
    </row>
    <row r="112" spans="2:14">
      <c r="B112" s="761"/>
      <c r="C112" s="762"/>
      <c r="D112" s="762"/>
      <c r="E112" s="762"/>
      <c r="F112" s="762"/>
      <c r="G112" s="762"/>
      <c r="H112" s="762"/>
      <c r="I112" s="762"/>
      <c r="J112" s="762"/>
      <c r="K112" s="762"/>
      <c r="L112" s="762"/>
      <c r="M112" s="762"/>
      <c r="N112" s="763"/>
    </row>
    <row r="113" spans="2:14">
      <c r="B113" s="287"/>
      <c r="C113" s="288"/>
      <c r="D113" s="288"/>
      <c r="E113" s="288"/>
      <c r="F113" s="288"/>
      <c r="G113" s="288"/>
      <c r="H113" s="288"/>
      <c r="I113" s="288"/>
      <c r="J113" s="288"/>
      <c r="K113" s="288"/>
      <c r="L113" s="288"/>
      <c r="M113" s="288"/>
      <c r="N113" s="289"/>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199"/>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821"/>
      <c r="K122" s="821"/>
      <c r="L122" s="821"/>
      <c r="M122" s="821"/>
      <c r="N122" s="822"/>
    </row>
    <row r="123" spans="2:14" ht="15.75" thickBot="1">
      <c r="B123" s="217" t="s">
        <v>2103</v>
      </c>
      <c r="C123" s="344"/>
      <c r="D123" s="344"/>
      <c r="E123" s="57"/>
      <c r="F123" s="57"/>
      <c r="G123" s="57"/>
      <c r="H123" s="57"/>
      <c r="I123" s="57"/>
      <c r="J123" s="823"/>
      <c r="K123" s="823"/>
      <c r="L123" s="823"/>
      <c r="M123" s="823"/>
      <c r="N123" s="824"/>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342</v>
      </c>
      <c r="C31" s="81" t="s">
        <v>2187</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819</v>
      </c>
      <c r="B36" s="804" t="str">
        <f>VLOOKUP(A36,EQUIPOS!A6:D154,3,FALSE)</f>
        <v>Cargador : Potencia en el volante 125 hp, Clasificación de RPM del motor 2300.</v>
      </c>
      <c r="C36" s="805"/>
      <c r="D36" s="805"/>
      <c r="E36" s="805"/>
      <c r="F36" s="805"/>
      <c r="G36" s="805"/>
      <c r="H36" s="806"/>
      <c r="I36" s="223"/>
      <c r="J36" s="224"/>
      <c r="K36" s="225">
        <f>VLOOKUP(A36,EQUIPOS!A6:D163,4,FALSE)</f>
        <v>179187.89175590553</v>
      </c>
      <c r="L36" s="226"/>
      <c r="M36" s="227">
        <v>30</v>
      </c>
      <c r="N36" s="228">
        <f>K36/M36</f>
        <v>5972.929725196851</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10</v>
      </c>
      <c r="N37" s="228">
        <f t="shared" ref="N37:N43" si="0">K37/M37</f>
        <v>15478.565418391325</v>
      </c>
    </row>
    <row r="38" spans="1:14">
      <c r="A38" t="s">
        <v>827</v>
      </c>
      <c r="B38" s="804" t="str">
        <f>VLOOKUP(A38,EQUIPOS!A8:D154,3,FALSE)</f>
        <v>Compactador de Rodillo POTENCIA: 99HP, PESO: 8 ton</v>
      </c>
      <c r="C38" s="805"/>
      <c r="D38" s="805"/>
      <c r="E38" s="805"/>
      <c r="F38" s="805"/>
      <c r="G38" s="805"/>
      <c r="H38" s="806"/>
      <c r="I38" s="223"/>
      <c r="J38" s="224"/>
      <c r="K38" s="225">
        <f>VLOOKUP(A38,EQUIPOS!A8:D165,4,FALSE)</f>
        <v>144363.72071264597</v>
      </c>
      <c r="L38" s="226"/>
      <c r="M38" s="227">
        <v>10</v>
      </c>
      <c r="N38" s="228">
        <f t="shared" si="0"/>
        <v>14436.372071264597</v>
      </c>
    </row>
    <row r="39" spans="1:14">
      <c r="A39" t="s">
        <v>975</v>
      </c>
      <c r="B39" s="804" t="str">
        <f>VLOOKUP(A39,EQUIPOS!A9:D154,3,FALSE)</f>
        <v>Planta de asfalto en caliente</v>
      </c>
      <c r="C39" s="805"/>
      <c r="D39" s="805"/>
      <c r="E39" s="805"/>
      <c r="F39" s="805"/>
      <c r="G39" s="805"/>
      <c r="H39" s="806"/>
      <c r="I39" s="223"/>
      <c r="J39" s="224"/>
      <c r="K39" s="225">
        <f>VLOOKUP(A39,EQUIPOS!A9:D166,4,FALSE)</f>
        <v>563096.54522294772</v>
      </c>
      <c r="L39" s="226"/>
      <c r="M39" s="227">
        <v>10</v>
      </c>
      <c r="N39" s="228">
        <f t="shared" si="0"/>
        <v>56309.654522294775</v>
      </c>
    </row>
    <row r="40" spans="1:14">
      <c r="A40" t="s">
        <v>981</v>
      </c>
      <c r="B40" s="804" t="str">
        <f>VLOOKUP(A40,EQUIPOS!A10:D154,3,FALSE)</f>
        <v>Planta trituradora</v>
      </c>
      <c r="C40" s="805"/>
      <c r="D40" s="805"/>
      <c r="E40" s="805"/>
      <c r="F40" s="805"/>
      <c r="G40" s="805"/>
      <c r="H40" s="806"/>
      <c r="I40" s="223"/>
      <c r="J40" s="224"/>
      <c r="K40" s="225">
        <f>VLOOKUP(A40,EQUIPOS!A10:D167,4,FALSE)</f>
        <v>519137.14197891677</v>
      </c>
      <c r="L40" s="226"/>
      <c r="M40" s="227">
        <v>30</v>
      </c>
      <c r="N40" s="228">
        <f t="shared" si="0"/>
        <v>17304.571399297227</v>
      </c>
    </row>
    <row r="41" spans="1:14">
      <c r="A41" t="s">
        <v>1007</v>
      </c>
      <c r="B41" s="804" t="str">
        <f>VLOOKUP(A41,EQUIPOS!A11:D155,3,FALSE)</f>
        <v xml:space="preserve">Retroexcavadora E-200 sobre orugas
</v>
      </c>
      <c r="C41" s="805"/>
      <c r="D41" s="805"/>
      <c r="E41" s="805"/>
      <c r="F41" s="805"/>
      <c r="G41" s="805"/>
      <c r="H41" s="806"/>
      <c r="I41" s="223"/>
      <c r="J41" s="224"/>
      <c r="K41" s="225">
        <f>VLOOKUP(A41,EQUIPOS!A11:D168,4,FALSE)</f>
        <v>192432.93798777566</v>
      </c>
      <c r="L41" s="226"/>
      <c r="M41" s="227">
        <v>30</v>
      </c>
      <c r="N41" s="228">
        <f t="shared" si="0"/>
        <v>6414.4312662591883</v>
      </c>
    </row>
    <row r="42" spans="1:14">
      <c r="A42" t="s">
        <v>1059</v>
      </c>
      <c r="B42" s="804" t="str">
        <f>VLOOKUP(A42,EQUIPOS!A12:D156,3,FALSE)</f>
        <v xml:space="preserve">Terminadora de asfalto (Finisher), potencia en el volante 174 HP, R=20M3/H, velocidad de desplazamiento 114 m/min
</v>
      </c>
      <c r="C42" s="805"/>
      <c r="D42" s="805"/>
      <c r="E42" s="805"/>
      <c r="F42" s="805"/>
      <c r="G42" s="805"/>
      <c r="H42" s="806"/>
      <c r="I42" s="223"/>
      <c r="J42" s="224"/>
      <c r="K42" s="225">
        <f>VLOOKUP(A42,EQUIPOS!A12:D169,4,FALSE)</f>
        <v>478351.13944244309</v>
      </c>
      <c r="L42" s="226"/>
      <c r="M42" s="227">
        <v>10</v>
      </c>
      <c r="N42" s="228">
        <f t="shared" si="0"/>
        <v>47835.113944244309</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10</v>
      </c>
      <c r="N43" s="228">
        <f t="shared" si="0"/>
        <v>7317.8967136019946</v>
      </c>
    </row>
    <row r="44" spans="1:14">
      <c r="B44" s="276"/>
      <c r="C44" s="277"/>
      <c r="D44" s="277"/>
      <c r="E44" s="277"/>
      <c r="F44" s="277"/>
      <c r="G44" s="277"/>
      <c r="H44" s="278"/>
      <c r="I44" s="223"/>
      <c r="J44" s="224"/>
      <c r="K44" s="225"/>
      <c r="L44" s="226"/>
      <c r="M44" s="227"/>
      <c r="N44" s="228"/>
    </row>
    <row r="45" spans="1:14">
      <c r="B45" s="804"/>
      <c r="C45" s="805"/>
      <c r="D45" s="805"/>
      <c r="E45" s="805"/>
      <c r="F45" s="805"/>
      <c r="G45" s="805"/>
      <c r="H45" s="806"/>
      <c r="I45" s="807"/>
      <c r="J45" s="808"/>
      <c r="K45" s="225"/>
      <c r="L45" s="809"/>
      <c r="M45" s="810"/>
      <c r="N45" s="228"/>
    </row>
    <row r="46" spans="1:14">
      <c r="B46" s="804"/>
      <c r="C46" s="805"/>
      <c r="D46" s="805"/>
      <c r="E46" s="811"/>
      <c r="F46" s="805"/>
      <c r="G46" s="805"/>
      <c r="H46" s="806"/>
      <c r="I46" s="36"/>
      <c r="J46" s="37"/>
      <c r="K46" s="230"/>
      <c r="L46" s="232"/>
      <c r="M46" s="233"/>
      <c r="N46" s="234"/>
    </row>
    <row r="47" spans="1:14">
      <c r="B47" s="812" t="s">
        <v>2105</v>
      </c>
      <c r="C47" s="813"/>
      <c r="D47" s="813"/>
      <c r="E47" s="38"/>
      <c r="F47" s="39"/>
      <c r="G47" s="39"/>
      <c r="H47" s="40"/>
      <c r="I47" s="36"/>
      <c r="J47" s="37"/>
      <c r="K47" s="235"/>
      <c r="L47" s="232"/>
      <c r="M47" s="352">
        <v>0.1</v>
      </c>
      <c r="N47" s="296">
        <f>N81*M47</f>
        <v>959.29946129502503</v>
      </c>
    </row>
    <row r="48" spans="1:14" ht="15.75" thickBot="1">
      <c r="B48" s="804"/>
      <c r="C48" s="805"/>
      <c r="D48" s="805"/>
      <c r="E48" s="805"/>
      <c r="F48" s="805"/>
      <c r="G48" s="805"/>
      <c r="H48" s="806"/>
      <c r="I48" s="814"/>
      <c r="J48" s="815"/>
      <c r="K48" s="41"/>
      <c r="L48" s="816"/>
      <c r="M48" s="817"/>
      <c r="N48" s="105"/>
    </row>
    <row r="49" spans="1:14" ht="15.75" thickBot="1">
      <c r="B49" s="755" t="s">
        <v>2072</v>
      </c>
      <c r="C49" s="756"/>
      <c r="D49" s="756"/>
      <c r="E49" s="756"/>
      <c r="F49" s="756"/>
      <c r="G49" s="756"/>
      <c r="H49" s="756"/>
      <c r="I49" s="756"/>
      <c r="J49" s="756"/>
      <c r="K49" s="756"/>
      <c r="L49" s="756"/>
      <c r="M49" s="757"/>
      <c r="N49" s="345">
        <f>SUM(N36:N48)</f>
        <v>172028.83452184527</v>
      </c>
    </row>
    <row r="50" spans="1:14">
      <c r="B50" s="236"/>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00" t="s">
        <v>2063</v>
      </c>
      <c r="C53" s="801"/>
      <c r="D53" s="801"/>
      <c r="E53" s="801"/>
      <c r="F53" s="801"/>
      <c r="G53" s="801"/>
      <c r="H53" s="801"/>
      <c r="I53" s="835"/>
      <c r="J53" s="271" t="s">
        <v>2065</v>
      </c>
      <c r="K53" s="85" t="s">
        <v>2066</v>
      </c>
      <c r="L53" s="836" t="s">
        <v>2074</v>
      </c>
      <c r="M53" s="835"/>
      <c r="N53" s="86" t="s">
        <v>2071</v>
      </c>
    </row>
    <row r="54" spans="1:14">
      <c r="A54" t="s">
        <v>1117</v>
      </c>
      <c r="B54" s="43" t="str">
        <f>VLOOKUP(A54,MATERIALES!A5:D373,3,FALSE)</f>
        <v>Agregado Petreo para Triturar (Crudo)</v>
      </c>
      <c r="C54" s="237"/>
      <c r="D54" s="237"/>
      <c r="E54" s="237"/>
      <c r="F54" s="237"/>
      <c r="G54" s="237"/>
      <c r="H54" s="237"/>
      <c r="I54" s="224"/>
      <c r="J54" s="201" t="str">
        <f>VLOOKUP(A54,MATERIALES!A8:D646,2,FALSE)</f>
        <v>m3</v>
      </c>
      <c r="K54" s="238">
        <v>1.4</v>
      </c>
      <c r="L54" s="223"/>
      <c r="M54" s="353">
        <f>VLOOKUP(A54,MATERIALES!A5:D396,4,FALSE)</f>
        <v>19861.467989081211</v>
      </c>
      <c r="N54" s="228">
        <f>K54*M54</f>
        <v>27806.055184713696</v>
      </c>
    </row>
    <row r="55" spans="1:14">
      <c r="A55" s="108" t="s">
        <v>1131</v>
      </c>
      <c r="B55" s="43" t="str">
        <f>VLOOKUP(A55,MATERIALES!A6:D373,3,FALSE)</f>
        <v>Agua</v>
      </c>
      <c r="C55" s="237"/>
      <c r="D55" s="237"/>
      <c r="E55" s="237"/>
      <c r="F55" s="237"/>
      <c r="G55" s="237"/>
      <c r="H55" s="237"/>
      <c r="I55" s="224"/>
      <c r="J55" s="201" t="str">
        <f>VLOOKUP(A55,MATERIALES!A9:D647,2,FALSE)</f>
        <v>lt</v>
      </c>
      <c r="K55" s="238">
        <v>25</v>
      </c>
      <c r="L55" s="223"/>
      <c r="M55" s="353">
        <f>VLOOKUP(A55,MATERIALES!A6:D397,4,FALSE)</f>
        <v>57.532296573537835</v>
      </c>
      <c r="N55" s="228">
        <f>K55*M55</f>
        <v>1438.3074143384458</v>
      </c>
    </row>
    <row r="56" spans="1:14">
      <c r="B56" s="43"/>
      <c r="C56" s="237"/>
      <c r="D56" s="237"/>
      <c r="E56" s="237"/>
      <c r="F56" s="237"/>
      <c r="G56" s="237"/>
      <c r="H56" s="237"/>
      <c r="I56" s="224"/>
      <c r="J56" s="201"/>
      <c r="K56" s="238"/>
      <c r="L56" s="223"/>
      <c r="M56" s="239"/>
      <c r="N56" s="240"/>
    </row>
    <row r="57" spans="1:14">
      <c r="B57" s="43"/>
      <c r="C57" s="237"/>
      <c r="D57" s="237"/>
      <c r="E57" s="237"/>
      <c r="F57" s="237"/>
      <c r="G57" s="237"/>
      <c r="H57" s="237"/>
      <c r="I57" s="224"/>
      <c r="J57" s="201"/>
      <c r="K57" s="238"/>
      <c r="L57" s="223"/>
      <c r="M57" s="239"/>
      <c r="N57" s="240"/>
    </row>
    <row r="58" spans="1:14" ht="15.75" thickBot="1">
      <c r="B58" s="837"/>
      <c r="C58" s="838"/>
      <c r="D58" s="838"/>
      <c r="E58" s="838"/>
      <c r="F58" s="838"/>
      <c r="G58" s="838"/>
      <c r="H58" s="838"/>
      <c r="I58" s="808"/>
      <c r="J58" s="42"/>
      <c r="K58" s="44"/>
      <c r="L58" s="839"/>
      <c r="M58" s="840"/>
      <c r="N58" s="45"/>
    </row>
    <row r="59" spans="1:14" ht="15.75" thickBot="1">
      <c r="B59" s="755" t="s">
        <v>2072</v>
      </c>
      <c r="C59" s="756"/>
      <c r="D59" s="756"/>
      <c r="E59" s="756"/>
      <c r="F59" s="756"/>
      <c r="G59" s="756"/>
      <c r="H59" s="756"/>
      <c r="I59" s="756"/>
      <c r="J59" s="756"/>
      <c r="K59" s="756"/>
      <c r="L59" s="756"/>
      <c r="M59" s="757"/>
      <c r="N59" s="345">
        <f>SUM(N54:N58)</f>
        <v>29244.362599052143</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9" t="s">
        <v>2076</v>
      </c>
      <c r="C63" s="270"/>
      <c r="D63" s="270"/>
      <c r="E63" s="270"/>
      <c r="F63" s="270"/>
      <c r="G63" s="270"/>
      <c r="H63" s="73" t="s">
        <v>2065</v>
      </c>
      <c r="I63" s="74" t="s">
        <v>2077</v>
      </c>
      <c r="J63" s="75" t="s">
        <v>2106</v>
      </c>
      <c r="K63" s="73" t="s">
        <v>2107</v>
      </c>
      <c r="L63" s="841" t="s">
        <v>2080</v>
      </c>
      <c r="M63" s="820"/>
      <c r="N63" s="76" t="s">
        <v>2071</v>
      </c>
    </row>
    <row r="64" spans="1:14">
      <c r="A64" t="s">
        <v>1852</v>
      </c>
      <c r="B64" s="46" t="str">
        <f>VLOOKUP(A64,TRANSPORTE!A5:D117,3,FALSE)</f>
        <v>Transporte de Material Crudo de Rio</v>
      </c>
      <c r="C64" s="273"/>
      <c r="D64" s="273"/>
      <c r="E64" s="273"/>
      <c r="F64" s="273"/>
      <c r="G64" s="273"/>
      <c r="H64" s="267" t="s">
        <v>2122</v>
      </c>
      <c r="I64" s="235">
        <v>1.4</v>
      </c>
      <c r="J64" s="242">
        <v>1</v>
      </c>
      <c r="K64" s="235">
        <f>I64*J64</f>
        <v>1.4</v>
      </c>
      <c r="L64" s="842">
        <f>VLOOKUP(A64,TRANSPORTE!A5:D117,4,FALSE)</f>
        <v>1260.0181096149788</v>
      </c>
      <c r="M64" s="843"/>
      <c r="N64" s="243">
        <f>K64*L64</f>
        <v>1764.0253534609703</v>
      </c>
    </row>
    <row r="65" spans="1:15">
      <c r="A65" t="s">
        <v>1940</v>
      </c>
      <c r="B65" s="46" t="str">
        <f>VLOOKUP(A65,TRANSPORTE!A6:D117,3,FALSE)</f>
        <v>Transporte de mezcla discontinua en caliente tipo F-10</v>
      </c>
      <c r="C65" s="47"/>
      <c r="D65" s="47"/>
      <c r="E65" s="47"/>
      <c r="F65" s="47"/>
      <c r="G65" s="47"/>
      <c r="H65" s="267" t="s">
        <v>2122</v>
      </c>
      <c r="I65" s="235">
        <v>1.25</v>
      </c>
      <c r="J65" s="242">
        <v>1</v>
      </c>
      <c r="K65" s="235">
        <f>I65*J65</f>
        <v>1.25</v>
      </c>
      <c r="L65" s="842">
        <f>VLOOKUP(A65,TRANSPORTE!A6:D117,4,FALSE)</f>
        <v>1260.0181096149788</v>
      </c>
      <c r="M65" s="843"/>
      <c r="N65" s="243">
        <f>K65*L65</f>
        <v>1575.0226370187236</v>
      </c>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c r="B68" s="46"/>
      <c r="C68" s="47"/>
      <c r="D68" s="47"/>
      <c r="E68" s="47"/>
      <c r="F68" s="47"/>
      <c r="G68" s="47"/>
      <c r="H68" s="244"/>
      <c r="I68" s="235"/>
      <c r="J68" s="235"/>
      <c r="K68" s="235"/>
      <c r="L68" s="245"/>
      <c r="M68" s="246"/>
      <c r="N68" s="247"/>
    </row>
    <row r="69" spans="1:15" ht="15.75" thickBot="1">
      <c r="B69" s="265"/>
      <c r="C69" s="266"/>
      <c r="D69" s="266"/>
      <c r="E69" s="266"/>
      <c r="F69" s="266"/>
      <c r="G69" s="266"/>
      <c r="H69" s="48"/>
      <c r="I69" s="124"/>
      <c r="J69" s="124"/>
      <c r="K69" s="124"/>
      <c r="L69" s="833"/>
      <c r="M69" s="834"/>
      <c r="N69" s="125"/>
    </row>
    <row r="70" spans="1:15" ht="15.75" thickBot="1">
      <c r="B70" s="844" t="s">
        <v>2072</v>
      </c>
      <c r="C70" s="798"/>
      <c r="D70" s="798"/>
      <c r="E70" s="798"/>
      <c r="F70" s="798"/>
      <c r="G70" s="798"/>
      <c r="H70" s="798"/>
      <c r="I70" s="798"/>
      <c r="J70" s="798"/>
      <c r="K70" s="798"/>
      <c r="L70" s="798"/>
      <c r="M70" s="799"/>
      <c r="N70" s="104">
        <f>N64+N65+N66+N67+N68</f>
        <v>3339.0479904796939</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94" t="s">
        <v>2108</v>
      </c>
      <c r="C74" s="795"/>
      <c r="D74" s="795"/>
      <c r="E74" s="795"/>
      <c r="F74" s="795"/>
      <c r="G74" s="795"/>
      <c r="H74" s="795"/>
      <c r="I74" s="73" t="s">
        <v>2082</v>
      </c>
      <c r="J74" s="75" t="s">
        <v>2109</v>
      </c>
      <c r="K74" s="74" t="s">
        <v>2084</v>
      </c>
      <c r="L74" s="796" t="s">
        <v>2070</v>
      </c>
      <c r="M74" s="797"/>
      <c r="N74" s="98" t="s">
        <v>2071</v>
      </c>
    </row>
    <row r="75" spans="1:15">
      <c r="A75" t="s">
        <v>718</v>
      </c>
      <c r="B75" s="49" t="str">
        <f>VLOOKUP(A75,'MANO DE OBRA'!A8:D68,3,FALSE)</f>
        <v>Obrero (8)</v>
      </c>
      <c r="C75" s="47"/>
      <c r="D75" s="47"/>
      <c r="E75" s="47"/>
      <c r="F75" s="47"/>
      <c r="G75" s="47"/>
      <c r="H75" s="47"/>
      <c r="I75" s="248">
        <f>K75/J75*100</f>
        <v>270661.59999999998</v>
      </c>
      <c r="J75" s="249">
        <v>185</v>
      </c>
      <c r="K75" s="250">
        <f>VLOOKUP(A75,'MANO DE OBRA'!A8:D99,4,FALSE)</f>
        <v>500723.95999999996</v>
      </c>
      <c r="L75" s="50"/>
      <c r="M75" s="251">
        <v>80</v>
      </c>
      <c r="N75" s="346">
        <f>K75/M75</f>
        <v>6259.0494999999992</v>
      </c>
      <c r="O75" s="106"/>
    </row>
    <row r="76" spans="1:15">
      <c r="A76" t="s">
        <v>728</v>
      </c>
      <c r="B76" s="49" t="str">
        <f>VLOOKUP(A76,'MANO DE OBRA'!A8:D69,3,FALSE)</f>
        <v>Oficial</v>
      </c>
      <c r="C76" s="47"/>
      <c r="D76" s="47"/>
      <c r="E76" s="47"/>
      <c r="F76" s="47"/>
      <c r="G76" s="47"/>
      <c r="H76" s="47"/>
      <c r="I76" s="248">
        <f>K76/J76*100</f>
        <v>57668.23979157189</v>
      </c>
      <c r="J76" s="249">
        <v>185</v>
      </c>
      <c r="K76" s="250">
        <f>VLOOKUP(A76,'MANO DE OBRA'!A8:D100,4,FALSE)</f>
        <v>106686.24361440798</v>
      </c>
      <c r="L76" s="50"/>
      <c r="M76" s="255">
        <v>80</v>
      </c>
      <c r="N76" s="346">
        <f>K76/M76</f>
        <v>1333.5780451800997</v>
      </c>
    </row>
    <row r="77" spans="1:15">
      <c r="A77" t="s">
        <v>756</v>
      </c>
      <c r="B77" s="49" t="str">
        <f>VLOOKUP(A77,'MANO DE OBRA'!A9:D70,3,FALSE)</f>
        <v>Rastrilleros (2)</v>
      </c>
      <c r="C77" s="47"/>
      <c r="D77" s="47"/>
      <c r="E77" s="47"/>
      <c r="F77" s="47"/>
      <c r="G77" s="47"/>
      <c r="H77" s="47"/>
      <c r="I77" s="248">
        <f>K77/J77*100</f>
        <v>86502.359687357821</v>
      </c>
      <c r="J77" s="249">
        <v>185</v>
      </c>
      <c r="K77" s="250">
        <f>VLOOKUP(A77,'MANO DE OBRA'!A9:D101,4,FALSE)</f>
        <v>160029.36542161196</v>
      </c>
      <c r="L77" s="50"/>
      <c r="M77" s="256">
        <v>80</v>
      </c>
      <c r="N77" s="346">
        <f>K77/M77</f>
        <v>2000.3670677701496</v>
      </c>
    </row>
    <row r="78" spans="1:15">
      <c r="B78" s="49"/>
      <c r="C78" s="47"/>
      <c r="D78" s="47"/>
      <c r="E78" s="47"/>
      <c r="F78" s="47"/>
      <c r="G78" s="47"/>
      <c r="H78" s="47"/>
      <c r="I78" s="235"/>
      <c r="J78" s="253"/>
      <c r="K78" s="254"/>
      <c r="L78" s="274"/>
      <c r="M78" s="256"/>
      <c r="N78" s="252"/>
    </row>
    <row r="79" spans="1:15">
      <c r="B79" s="49"/>
      <c r="C79" s="47"/>
      <c r="D79" s="47"/>
      <c r="E79" s="47"/>
      <c r="F79" s="47"/>
      <c r="G79" s="47"/>
      <c r="H79" s="47"/>
      <c r="I79" s="235"/>
      <c r="J79" s="253"/>
      <c r="K79" s="254"/>
      <c r="L79" s="274"/>
      <c r="M79" s="256"/>
      <c r="N79" s="252"/>
    </row>
    <row r="80" spans="1:15" ht="15.75" thickBot="1">
      <c r="B80" s="831"/>
      <c r="C80" s="832"/>
      <c r="D80" s="832"/>
      <c r="E80" s="832"/>
      <c r="F80" s="832"/>
      <c r="G80" s="832"/>
      <c r="H80" s="832"/>
      <c r="I80" s="124"/>
      <c r="J80" s="124"/>
      <c r="K80" s="124"/>
      <c r="L80" s="845"/>
      <c r="M80" s="845"/>
      <c r="N80" s="45"/>
    </row>
    <row r="81" spans="1:14" ht="15.75" thickBot="1">
      <c r="B81" s="844" t="s">
        <v>2072</v>
      </c>
      <c r="C81" s="798"/>
      <c r="D81" s="798"/>
      <c r="E81" s="798"/>
      <c r="F81" s="798"/>
      <c r="G81" s="798"/>
      <c r="H81" s="798"/>
      <c r="I81" s="798"/>
      <c r="J81" s="798"/>
      <c r="K81" s="798"/>
      <c r="L81" s="798"/>
      <c r="M81" s="799"/>
      <c r="N81" s="257">
        <f>SUM(N75:N80)</f>
        <v>9592.9946129502496</v>
      </c>
    </row>
    <row r="82" spans="1:14" ht="15.75" thickBot="1">
      <c r="B82" s="33"/>
      <c r="C82" s="34"/>
      <c r="D82" s="34"/>
      <c r="E82" s="34"/>
      <c r="F82" s="34"/>
      <c r="G82" s="34"/>
      <c r="H82" s="34"/>
      <c r="I82" s="34"/>
      <c r="J82" s="34"/>
      <c r="K82" s="34"/>
      <c r="L82" s="34"/>
      <c r="M82" s="34"/>
      <c r="N82" s="35"/>
    </row>
    <row r="83" spans="1:14" ht="15.75" thickBot="1">
      <c r="B83" s="755" t="s">
        <v>2085</v>
      </c>
      <c r="C83" s="756"/>
      <c r="D83" s="756"/>
      <c r="E83" s="756"/>
      <c r="F83" s="756"/>
      <c r="G83" s="756"/>
      <c r="H83" s="756"/>
      <c r="I83" s="756"/>
      <c r="J83" s="756"/>
      <c r="K83" s="756"/>
      <c r="L83" s="756"/>
      <c r="M83" s="757"/>
      <c r="N83" s="99">
        <f>N49+N59+N70+N81</f>
        <v>214205.23972432734</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00" t="s">
        <v>2110</v>
      </c>
      <c r="C87" s="801"/>
      <c r="D87" s="801"/>
      <c r="E87" s="801"/>
      <c r="F87" s="801"/>
      <c r="G87" s="801"/>
      <c r="H87" s="801"/>
      <c r="I87" s="270"/>
      <c r="J87" s="290"/>
      <c r="K87" s="258" t="s">
        <v>2087</v>
      </c>
      <c r="L87" s="802" t="s">
        <v>2088</v>
      </c>
      <c r="M87" s="803"/>
      <c r="N87" s="259"/>
    </row>
    <row r="88" spans="1:14">
      <c r="B88" s="788" t="s">
        <v>2111</v>
      </c>
      <c r="C88" s="789"/>
      <c r="D88" s="789"/>
      <c r="E88" s="789"/>
      <c r="F88" s="789"/>
      <c r="G88" s="789"/>
      <c r="H88" s="789"/>
      <c r="I88" s="87"/>
      <c r="J88" s="88"/>
      <c r="K88" s="260">
        <v>0.2</v>
      </c>
      <c r="L88" s="790">
        <f>N83*K88</f>
        <v>42841.047944865473</v>
      </c>
      <c r="M88" s="791"/>
      <c r="N88" s="51"/>
    </row>
    <row r="89" spans="1:14">
      <c r="B89" s="89" t="s">
        <v>2090</v>
      </c>
      <c r="C89" s="90"/>
      <c r="D89" s="90"/>
      <c r="E89" s="90"/>
      <c r="F89" s="90"/>
      <c r="G89" s="90"/>
      <c r="H89" s="90"/>
      <c r="I89" s="87"/>
      <c r="J89" s="88"/>
      <c r="K89" s="260">
        <v>0.05</v>
      </c>
      <c r="L89" s="790">
        <f>N83*K89</f>
        <v>10710.261986216368</v>
      </c>
      <c r="M89" s="791"/>
      <c r="N89" s="51"/>
    </row>
    <row r="90" spans="1:14" ht="15.75" thickBot="1">
      <c r="B90" s="91" t="s">
        <v>2091</v>
      </c>
      <c r="C90" s="92"/>
      <c r="D90" s="92"/>
      <c r="E90" s="92"/>
      <c r="F90" s="92"/>
      <c r="G90" s="92"/>
      <c r="H90" s="92"/>
      <c r="I90" s="93"/>
      <c r="J90" s="94"/>
      <c r="K90" s="261">
        <v>0.05</v>
      </c>
      <c r="L90" s="792">
        <f>N83*K90</f>
        <v>10710.261986216368</v>
      </c>
      <c r="M90" s="793"/>
      <c r="N90" s="51"/>
    </row>
    <row r="91" spans="1:14" ht="15.75" thickBot="1">
      <c r="B91" s="755" t="s">
        <v>2072</v>
      </c>
      <c r="C91" s="756"/>
      <c r="D91" s="756"/>
      <c r="E91" s="756"/>
      <c r="F91" s="756"/>
      <c r="G91" s="756"/>
      <c r="H91" s="756"/>
      <c r="I91" s="756"/>
      <c r="J91" s="756"/>
      <c r="K91" s="756"/>
      <c r="L91" s="756"/>
      <c r="M91" s="757"/>
      <c r="N91" s="52">
        <f>L88+L89+L90</f>
        <v>64261.571917298214</v>
      </c>
    </row>
    <row r="92" spans="1:14" ht="15.75" thickBot="1">
      <c r="B92" s="33"/>
      <c r="C92" s="34"/>
      <c r="D92" s="34"/>
      <c r="E92" s="34"/>
      <c r="F92" s="34"/>
      <c r="G92" s="34"/>
      <c r="H92" s="34"/>
      <c r="I92" s="34"/>
      <c r="J92" s="34"/>
      <c r="K92" s="34"/>
      <c r="L92" s="34"/>
      <c r="M92" s="34"/>
      <c r="N92" s="35"/>
    </row>
    <row r="93" spans="1:14" ht="15.75" thickBot="1">
      <c r="A93" t="s">
        <v>2114</v>
      </c>
      <c r="B93" s="755" t="s">
        <v>2113</v>
      </c>
      <c r="C93" s="756"/>
      <c r="D93" s="756"/>
      <c r="E93" s="756"/>
      <c r="F93" s="756"/>
      <c r="G93" s="756"/>
      <c r="H93" s="756"/>
      <c r="I93" s="756"/>
      <c r="J93" s="756"/>
      <c r="K93" s="756"/>
      <c r="L93" s="756"/>
      <c r="M93" s="757"/>
      <c r="N93" s="166">
        <f>N83+N91</f>
        <v>278466.81164162554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4" t="s">
        <v>2097</v>
      </c>
      <c r="C103" s="205"/>
      <c r="D103" s="205"/>
      <c r="E103" s="205"/>
      <c r="F103" s="205"/>
      <c r="G103" s="205"/>
      <c r="H103" s="205"/>
      <c r="I103" s="205"/>
      <c r="J103" s="205"/>
      <c r="K103" s="205"/>
      <c r="L103" s="205"/>
      <c r="M103" s="205"/>
      <c r="N103" s="206"/>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c r="B106" s="207"/>
      <c r="C106" s="208"/>
      <c r="D106" s="208"/>
      <c r="E106" s="208"/>
      <c r="F106" s="208"/>
      <c r="G106" s="208"/>
      <c r="H106" s="208"/>
      <c r="I106" s="208"/>
      <c r="J106" s="208"/>
      <c r="K106" s="208"/>
      <c r="L106" s="208"/>
      <c r="M106" s="208"/>
      <c r="N106" s="209"/>
    </row>
    <row r="107" spans="2:14" ht="15.75" thickBot="1">
      <c r="B107" s="210"/>
      <c r="C107" s="211"/>
      <c r="D107" s="211"/>
      <c r="E107" s="211"/>
      <c r="F107" s="211"/>
      <c r="G107" s="211"/>
      <c r="H107" s="211"/>
      <c r="I107" s="211"/>
      <c r="J107" s="211"/>
      <c r="K107" s="211"/>
      <c r="L107" s="211"/>
      <c r="M107" s="211"/>
      <c r="N107" s="212"/>
    </row>
    <row r="108" spans="2:14">
      <c r="B108" s="213"/>
      <c r="C108" s="214"/>
      <c r="D108" s="214"/>
      <c r="E108" s="214"/>
      <c r="F108" s="214"/>
      <c r="G108" s="214"/>
      <c r="H108" s="214"/>
      <c r="I108" s="214"/>
      <c r="J108" s="214"/>
      <c r="K108" s="214"/>
      <c r="L108" s="214"/>
      <c r="M108" s="214"/>
      <c r="N108" s="215"/>
    </row>
    <row r="109" spans="2:14">
      <c r="B109" s="199" t="s">
        <v>2098</v>
      </c>
      <c r="C109" s="31"/>
      <c r="D109" s="31"/>
      <c r="E109" s="31"/>
      <c r="F109" s="31"/>
      <c r="G109" s="31"/>
      <c r="H109" s="31"/>
      <c r="I109" s="31"/>
      <c r="J109" s="31"/>
      <c r="K109" s="31"/>
      <c r="L109" s="31"/>
      <c r="M109" s="31"/>
      <c r="N109" s="32"/>
    </row>
    <row r="110" spans="2:14" ht="15" customHeight="1">
      <c r="B110" s="758" t="s">
        <v>2099</v>
      </c>
      <c r="C110" s="759"/>
      <c r="D110" s="759"/>
      <c r="E110" s="759"/>
      <c r="F110" s="759"/>
      <c r="G110" s="759"/>
      <c r="H110" s="759"/>
      <c r="I110" s="759"/>
      <c r="J110" s="759"/>
      <c r="K110" s="759"/>
      <c r="L110" s="759"/>
      <c r="M110" s="759"/>
      <c r="N110" s="760"/>
    </row>
    <row r="111" spans="2:14" ht="15" customHeight="1">
      <c r="B111" s="758"/>
      <c r="C111" s="759"/>
      <c r="D111" s="759"/>
      <c r="E111" s="759"/>
      <c r="F111" s="759"/>
      <c r="G111" s="759"/>
      <c r="H111" s="759"/>
      <c r="I111" s="759"/>
      <c r="J111" s="759"/>
      <c r="K111" s="759"/>
      <c r="L111" s="759"/>
      <c r="M111" s="759"/>
      <c r="N111" s="760"/>
    </row>
    <row r="112" spans="2:14" ht="30" customHeight="1">
      <c r="B112" s="761" t="s">
        <v>2100</v>
      </c>
      <c r="C112" s="762"/>
      <c r="D112" s="762"/>
      <c r="E112" s="762"/>
      <c r="F112" s="762"/>
      <c r="G112" s="762"/>
      <c r="H112" s="762"/>
      <c r="I112" s="762"/>
      <c r="J112" s="762"/>
      <c r="K112" s="762"/>
      <c r="L112" s="762"/>
      <c r="M112" s="762"/>
      <c r="N112" s="763"/>
    </row>
    <row r="113" spans="2:14">
      <c r="B113" s="761"/>
      <c r="C113" s="762"/>
      <c r="D113" s="762"/>
      <c r="E113" s="762"/>
      <c r="F113" s="762"/>
      <c r="G113" s="762"/>
      <c r="H113" s="762"/>
      <c r="I113" s="762"/>
      <c r="J113" s="762"/>
      <c r="K113" s="762"/>
      <c r="L113" s="762"/>
      <c r="M113" s="762"/>
      <c r="N113" s="763"/>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287"/>
      <c r="C116" s="288"/>
      <c r="D116" s="288"/>
      <c r="E116" s="288"/>
      <c r="F116" s="288"/>
      <c r="G116" s="288"/>
      <c r="H116" s="288"/>
      <c r="I116" s="288"/>
      <c r="J116" s="288"/>
      <c r="K116" s="288"/>
      <c r="L116" s="288"/>
      <c r="M116" s="288"/>
      <c r="N116" s="289"/>
    </row>
    <row r="117" spans="2:14">
      <c r="B117" s="199"/>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821"/>
      <c r="K123" s="821"/>
      <c r="L123" s="821"/>
      <c r="M123" s="821"/>
      <c r="N123" s="822"/>
    </row>
    <row r="124" spans="2:14" ht="15.75" thickBot="1">
      <c r="B124" s="217" t="s">
        <v>2103</v>
      </c>
      <c r="C124" s="344"/>
      <c r="D124" s="344"/>
      <c r="E124" s="57"/>
      <c r="F124" s="57"/>
      <c r="G124" s="57"/>
      <c r="H124" s="57"/>
      <c r="I124" s="57"/>
      <c r="J124" s="823"/>
      <c r="K124" s="823"/>
      <c r="L124" s="823"/>
      <c r="M124" s="823"/>
      <c r="N124" s="82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344</v>
      </c>
      <c r="C31" s="81" t="s">
        <v>2188</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817</v>
      </c>
      <c r="B36" s="804" t="str">
        <f>VLOOKUP(A36,EQUIPOS!A6:D154,3,FALSE)</f>
        <v>Cargador : Potencia en el volante 110 hp, Clasificación de RPM del motor 2300.</v>
      </c>
      <c r="C36" s="805"/>
      <c r="D36" s="805"/>
      <c r="E36" s="805"/>
      <c r="F36" s="805"/>
      <c r="G36" s="805"/>
      <c r="H36" s="806"/>
      <c r="I36" s="223"/>
      <c r="J36" s="224"/>
      <c r="K36" s="225">
        <f>VLOOKUP(A36,EQUIPOS!A6:D163,4,FALSE)</f>
        <v>165172.90568023457</v>
      </c>
      <c r="L36" s="226"/>
      <c r="M36" s="227">
        <v>30</v>
      </c>
      <c r="N36" s="228">
        <f>K36/M36</f>
        <v>5505.763522674486</v>
      </c>
    </row>
    <row r="37" spans="1:14">
      <c r="A37" s="113" t="s">
        <v>837</v>
      </c>
      <c r="B37" s="804" t="str">
        <f>VLOOKUP(A37,EQUIPOS!A7:D154,3,FALSE)</f>
        <v>Compactador neumático de Potencia 70 HP, peso de 13 ton</v>
      </c>
      <c r="C37" s="805"/>
      <c r="D37" s="805"/>
      <c r="E37" s="805"/>
      <c r="F37" s="805"/>
      <c r="G37" s="805"/>
      <c r="H37" s="806"/>
      <c r="I37" s="223"/>
      <c r="J37" s="224"/>
      <c r="K37" s="225">
        <f>VLOOKUP(A37,EQUIPOS!A7:D164,4,FALSE)</f>
        <v>154785.65418391326</v>
      </c>
      <c r="L37" s="226"/>
      <c r="M37" s="227">
        <v>10</v>
      </c>
      <c r="N37" s="228">
        <f t="shared" ref="N37:N43" si="0">K37/M37</f>
        <v>15478.565418391325</v>
      </c>
    </row>
    <row r="38" spans="1:14">
      <c r="A38" t="s">
        <v>975</v>
      </c>
      <c r="B38" s="804" t="str">
        <f>VLOOKUP(A38,EQUIPOS!A8:D154,3,FALSE)</f>
        <v>Planta de asfalto en caliente</v>
      </c>
      <c r="C38" s="805"/>
      <c r="D38" s="805"/>
      <c r="E38" s="805"/>
      <c r="F38" s="805"/>
      <c r="G38" s="805"/>
      <c r="H38" s="806"/>
      <c r="I38" s="223"/>
      <c r="J38" s="224"/>
      <c r="K38" s="225">
        <f>VLOOKUP(A38,EQUIPOS!A8:D165,4,FALSE)</f>
        <v>563096.54522294772</v>
      </c>
      <c r="L38" s="226"/>
      <c r="M38" s="227">
        <v>10</v>
      </c>
      <c r="N38" s="228">
        <f t="shared" si="0"/>
        <v>56309.654522294775</v>
      </c>
    </row>
    <row r="39" spans="1:14">
      <c r="A39" t="s">
        <v>981</v>
      </c>
      <c r="B39" s="804" t="str">
        <f>VLOOKUP(A39,EQUIPOS!A9:D154,3,FALSE)</f>
        <v>Planta trituradora</v>
      </c>
      <c r="C39" s="805"/>
      <c r="D39" s="805"/>
      <c r="E39" s="805"/>
      <c r="F39" s="805"/>
      <c r="G39" s="805"/>
      <c r="H39" s="806"/>
      <c r="I39" s="223"/>
      <c r="J39" s="224"/>
      <c r="K39" s="225">
        <f>VLOOKUP(A39,EQUIPOS!A9:D166,4,FALSE)</f>
        <v>519137.14197891677</v>
      </c>
      <c r="L39" s="226"/>
      <c r="M39" s="227">
        <v>30</v>
      </c>
      <c r="N39" s="228">
        <f t="shared" si="0"/>
        <v>17304.571399297227</v>
      </c>
    </row>
    <row r="40" spans="1:14">
      <c r="A40" t="s">
        <v>1017</v>
      </c>
      <c r="B40" s="804" t="str">
        <f>VLOOKUP(A40,EQUIPOS!A10:D154,3,FALSE)</f>
        <v>Retroexcavadora Tipo E-200 o  Equivalente</v>
      </c>
      <c r="C40" s="805"/>
      <c r="D40" s="805"/>
      <c r="E40" s="805"/>
      <c r="F40" s="805"/>
      <c r="G40" s="805"/>
      <c r="H40" s="806"/>
      <c r="I40" s="223"/>
      <c r="J40" s="224"/>
      <c r="K40" s="225">
        <f>VLOOKUP(A40,EQUIPOS!A10:D167,4,FALSE)</f>
        <v>192953.16761196536</v>
      </c>
      <c r="L40" s="226"/>
      <c r="M40" s="227">
        <v>30</v>
      </c>
      <c r="N40" s="228">
        <f t="shared" si="0"/>
        <v>6431.7722537321788</v>
      </c>
    </row>
    <row r="41" spans="1:14">
      <c r="A41" t="s">
        <v>1059</v>
      </c>
      <c r="B41" s="804" t="str">
        <f>VLOOKUP(A41,EQUIPOS!A11:D155,3,FALSE)</f>
        <v xml:space="preserve">Terminadora de asfalto (Finisher), potencia en el volante 174 HP, R=20M3/H, velocidad de desplazamiento 114 m/min
</v>
      </c>
      <c r="C41" s="805"/>
      <c r="D41" s="805"/>
      <c r="E41" s="805"/>
      <c r="F41" s="805"/>
      <c r="G41" s="805"/>
      <c r="H41" s="806"/>
      <c r="I41" s="223"/>
      <c r="J41" s="224"/>
      <c r="K41" s="225">
        <f>VLOOKUP(A41,EQUIPOS!A11:D168,4,FALSE)</f>
        <v>478351.13944244309</v>
      </c>
      <c r="L41" s="226"/>
      <c r="M41" s="227">
        <v>10</v>
      </c>
      <c r="N41" s="228">
        <f t="shared" si="0"/>
        <v>47835.113944244309</v>
      </c>
    </row>
    <row r="42" spans="1:14">
      <c r="A42" t="s">
        <v>827</v>
      </c>
      <c r="B42" s="804" t="str">
        <f>VLOOKUP(A42,EQUIPOS!A12:D156,3,FALSE)</f>
        <v>Compactador de Rodillo POTENCIA: 99HP, PESO: 8 ton</v>
      </c>
      <c r="C42" s="805"/>
      <c r="D42" s="805"/>
      <c r="E42" s="805"/>
      <c r="F42" s="805"/>
      <c r="G42" s="805"/>
      <c r="H42" s="806"/>
      <c r="I42" s="223"/>
      <c r="J42" s="224"/>
      <c r="K42" s="225">
        <f>VLOOKUP(A42,EQUIPOS!A12:D169,4,FALSE)</f>
        <v>144363.72071264597</v>
      </c>
      <c r="L42" s="226"/>
      <c r="M42" s="227">
        <v>10</v>
      </c>
      <c r="N42" s="228">
        <f t="shared" si="0"/>
        <v>14436.372071264597</v>
      </c>
    </row>
    <row r="43" spans="1:14">
      <c r="A43" t="s">
        <v>1077</v>
      </c>
      <c r="B43" s="804" t="str">
        <f>VLOOKUP(A43,EQUIPOS!A13:D157,3,FALSE)</f>
        <v>Volqueta 6 m3</v>
      </c>
      <c r="C43" s="805"/>
      <c r="D43" s="805"/>
      <c r="E43" s="805"/>
      <c r="F43" s="805"/>
      <c r="G43" s="805"/>
      <c r="H43" s="806"/>
      <c r="I43" s="223"/>
      <c r="J43" s="224"/>
      <c r="K43" s="225">
        <f>VLOOKUP(A43,EQUIPOS!A13:D170,4,FALSE)</f>
        <v>73178.967136019943</v>
      </c>
      <c r="L43" s="226"/>
      <c r="M43" s="227">
        <v>10</v>
      </c>
      <c r="N43" s="228">
        <f t="shared" si="0"/>
        <v>7317.8967136019946</v>
      </c>
    </row>
    <row r="44" spans="1:14">
      <c r="B44" s="804"/>
      <c r="C44" s="805"/>
      <c r="D44" s="805"/>
      <c r="E44" s="805"/>
      <c r="F44" s="805"/>
      <c r="G44" s="805"/>
      <c r="H44" s="806"/>
      <c r="I44" s="807"/>
      <c r="J44" s="808"/>
      <c r="K44" s="225"/>
      <c r="L44" s="809"/>
      <c r="M44" s="810"/>
      <c r="N44" s="228"/>
    </row>
    <row r="45" spans="1:14">
      <c r="B45" s="804"/>
      <c r="C45" s="805"/>
      <c r="D45" s="805"/>
      <c r="E45" s="811"/>
      <c r="F45" s="805"/>
      <c r="G45" s="805"/>
      <c r="H45" s="806"/>
      <c r="I45" s="36"/>
      <c r="J45" s="37"/>
      <c r="K45" s="230"/>
      <c r="L45" s="232"/>
      <c r="M45" s="233"/>
      <c r="N45" s="234"/>
    </row>
    <row r="46" spans="1:14">
      <c r="B46" s="812" t="s">
        <v>2105</v>
      </c>
      <c r="C46" s="813"/>
      <c r="D46" s="813"/>
      <c r="E46" s="38"/>
      <c r="F46" s="39"/>
      <c r="G46" s="39"/>
      <c r="H46" s="40"/>
      <c r="I46" s="36"/>
      <c r="J46" s="37"/>
      <c r="K46" s="235"/>
      <c r="L46" s="232"/>
      <c r="M46" s="352">
        <v>0.1</v>
      </c>
      <c r="N46" s="296">
        <f>N80*M46</f>
        <v>1226.0150703310451</v>
      </c>
    </row>
    <row r="47" spans="1:14" ht="15.75" thickBot="1">
      <c r="B47" s="804"/>
      <c r="C47" s="805"/>
      <c r="D47" s="805"/>
      <c r="E47" s="805"/>
      <c r="F47" s="805"/>
      <c r="G47" s="805"/>
      <c r="H47" s="806"/>
      <c r="I47" s="814"/>
      <c r="J47" s="815"/>
      <c r="K47" s="41"/>
      <c r="L47" s="816"/>
      <c r="M47" s="817"/>
      <c r="N47" s="105"/>
    </row>
    <row r="48" spans="1:14" ht="15.75" thickBot="1">
      <c r="B48" s="755" t="s">
        <v>2072</v>
      </c>
      <c r="C48" s="756"/>
      <c r="D48" s="756"/>
      <c r="E48" s="756"/>
      <c r="F48" s="756"/>
      <c r="G48" s="756"/>
      <c r="H48" s="756"/>
      <c r="I48" s="756"/>
      <c r="J48" s="756"/>
      <c r="K48" s="756"/>
      <c r="L48" s="756"/>
      <c r="M48" s="757"/>
      <c r="N48" s="345">
        <f>SUM(N36:N47)</f>
        <v>171845.72491583196</v>
      </c>
    </row>
    <row r="49" spans="1:14">
      <c r="B49" s="236"/>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00" t="s">
        <v>2063</v>
      </c>
      <c r="C52" s="801"/>
      <c r="D52" s="801"/>
      <c r="E52" s="801"/>
      <c r="F52" s="801"/>
      <c r="G52" s="801"/>
      <c r="H52" s="801"/>
      <c r="I52" s="835"/>
      <c r="J52" s="271" t="s">
        <v>2065</v>
      </c>
      <c r="K52" s="85" t="s">
        <v>2066</v>
      </c>
      <c r="L52" s="836" t="s">
        <v>2074</v>
      </c>
      <c r="M52" s="835"/>
      <c r="N52" s="86" t="s">
        <v>2071</v>
      </c>
    </row>
    <row r="53" spans="1:14">
      <c r="A53" t="s">
        <v>1117</v>
      </c>
      <c r="B53" s="43" t="str">
        <f>VLOOKUP(A53,MATERIALES!A5:D373,3,FALSE)</f>
        <v>Agregado Petreo para Triturar (Crudo)</v>
      </c>
      <c r="C53" s="237"/>
      <c r="D53" s="237"/>
      <c r="E53" s="237"/>
      <c r="F53" s="237"/>
      <c r="G53" s="237"/>
      <c r="H53" s="237"/>
      <c r="I53" s="224"/>
      <c r="J53" s="201" t="str">
        <f>VLOOKUP(A53,MATERIALES!A7:D645,2,FALSE)</f>
        <v>m3</v>
      </c>
      <c r="K53" s="238">
        <v>1.4</v>
      </c>
      <c r="L53" s="223"/>
      <c r="M53" s="353">
        <f>VLOOKUP(A53,MATERIALES!A5:D396,4,FALSE)</f>
        <v>19861.467989081211</v>
      </c>
      <c r="N53" s="228">
        <f>K53*M53</f>
        <v>27806.055184713696</v>
      </c>
    </row>
    <row r="54" spans="1:14">
      <c r="A54" s="108"/>
      <c r="B54" s="43"/>
      <c r="C54" s="237"/>
      <c r="D54" s="237"/>
      <c r="E54" s="237"/>
      <c r="F54" s="237"/>
      <c r="G54" s="237"/>
      <c r="H54" s="237"/>
      <c r="I54" s="224"/>
      <c r="J54" s="201"/>
      <c r="K54" s="238"/>
      <c r="L54" s="223"/>
      <c r="M54" s="353"/>
      <c r="N54" s="228"/>
    </row>
    <row r="55" spans="1:14">
      <c r="B55" s="43"/>
      <c r="C55" s="237"/>
      <c r="D55" s="237"/>
      <c r="E55" s="237"/>
      <c r="F55" s="237"/>
      <c r="G55" s="237"/>
      <c r="H55" s="237"/>
      <c r="I55" s="224"/>
      <c r="J55" s="201"/>
      <c r="K55" s="238"/>
      <c r="L55" s="223"/>
      <c r="M55" s="239"/>
      <c r="N55" s="240"/>
    </row>
    <row r="56" spans="1:14">
      <c r="B56" s="43"/>
      <c r="C56" s="237"/>
      <c r="D56" s="237"/>
      <c r="E56" s="237"/>
      <c r="F56" s="237"/>
      <c r="G56" s="237"/>
      <c r="H56" s="237"/>
      <c r="I56" s="224"/>
      <c r="J56" s="201"/>
      <c r="K56" s="238"/>
      <c r="L56" s="223"/>
      <c r="M56" s="239"/>
      <c r="N56" s="240"/>
    </row>
    <row r="57" spans="1:14" ht="15.75" thickBot="1">
      <c r="B57" s="837"/>
      <c r="C57" s="838"/>
      <c r="D57" s="838"/>
      <c r="E57" s="838"/>
      <c r="F57" s="838"/>
      <c r="G57" s="838"/>
      <c r="H57" s="838"/>
      <c r="I57" s="808"/>
      <c r="J57" s="42"/>
      <c r="K57" s="44"/>
      <c r="L57" s="839"/>
      <c r="M57" s="840"/>
      <c r="N57" s="45"/>
    </row>
    <row r="58" spans="1:14" ht="15.75" thickBot="1">
      <c r="B58" s="755" t="s">
        <v>2072</v>
      </c>
      <c r="C58" s="756"/>
      <c r="D58" s="756"/>
      <c r="E58" s="756"/>
      <c r="F58" s="756"/>
      <c r="G58" s="756"/>
      <c r="H58" s="756"/>
      <c r="I58" s="756"/>
      <c r="J58" s="756"/>
      <c r="K58" s="756"/>
      <c r="L58" s="756"/>
      <c r="M58" s="757"/>
      <c r="N58" s="345">
        <f>SUM(N53:N57)</f>
        <v>27806.055184713696</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9" t="s">
        <v>2076</v>
      </c>
      <c r="C62" s="270"/>
      <c r="D62" s="270"/>
      <c r="E62" s="270"/>
      <c r="F62" s="270"/>
      <c r="G62" s="270"/>
      <c r="H62" s="73" t="s">
        <v>2065</v>
      </c>
      <c r="I62" s="74" t="s">
        <v>2077</v>
      </c>
      <c r="J62" s="75" t="s">
        <v>2106</v>
      </c>
      <c r="K62" s="73" t="s">
        <v>2107</v>
      </c>
      <c r="L62" s="841" t="s">
        <v>2080</v>
      </c>
      <c r="M62" s="820"/>
      <c r="N62" s="76" t="s">
        <v>2071</v>
      </c>
    </row>
    <row r="63" spans="1:14">
      <c r="A63" t="s">
        <v>1852</v>
      </c>
      <c r="B63" s="46" t="str">
        <f>VLOOKUP(A63,TRANSPORTE!A5:D117,3,FALSE)</f>
        <v>Transporte de Material Crudo de Rio</v>
      </c>
      <c r="C63" s="273"/>
      <c r="D63" s="273"/>
      <c r="E63" s="273"/>
      <c r="F63" s="273"/>
      <c r="G63" s="273"/>
      <c r="H63" s="267" t="s">
        <v>2122</v>
      </c>
      <c r="I63" s="235">
        <v>1.4</v>
      </c>
      <c r="J63" s="242">
        <v>1</v>
      </c>
      <c r="K63" s="235">
        <f>I63*J63</f>
        <v>1.4</v>
      </c>
      <c r="L63" s="842">
        <f>VLOOKUP(A63,TRANSPORTE!A5:D117,4,FALSE)</f>
        <v>1260.0181096149788</v>
      </c>
      <c r="M63" s="843"/>
      <c r="N63" s="243">
        <f>K63*L63</f>
        <v>1764.0253534609703</v>
      </c>
    </row>
    <row r="64" spans="1:14">
      <c r="A64" t="s">
        <v>1908</v>
      </c>
      <c r="B64" s="46" t="str">
        <f>VLOOKUP(A64,TRANSPORTE!A6:D117,3,FALSE)</f>
        <v>Transporte de mezcla</v>
      </c>
      <c r="C64" s="47"/>
      <c r="D64" s="47"/>
      <c r="E64" s="47"/>
      <c r="F64" s="47"/>
      <c r="G64" s="47"/>
      <c r="H64" s="267" t="s">
        <v>2122</v>
      </c>
      <c r="I64" s="235">
        <v>1.25</v>
      </c>
      <c r="J64" s="242">
        <v>1</v>
      </c>
      <c r="K64" s="235">
        <f>I64*J64</f>
        <v>1.25</v>
      </c>
      <c r="L64" s="842">
        <f>VLOOKUP(A64,TRANSPORTE!A6:D117,4,FALSE)</f>
        <v>1260.0181096149788</v>
      </c>
      <c r="M64" s="843"/>
      <c r="N64" s="243">
        <f>K64*L64</f>
        <v>1575.0226370187236</v>
      </c>
    </row>
    <row r="65" spans="1:15">
      <c r="B65" s="46"/>
      <c r="C65" s="47"/>
      <c r="D65" s="47"/>
      <c r="E65" s="47"/>
      <c r="F65" s="47"/>
      <c r="G65" s="47"/>
      <c r="H65" s="244"/>
      <c r="I65" s="235"/>
      <c r="J65" s="235"/>
      <c r="K65" s="235"/>
      <c r="L65" s="245"/>
      <c r="M65" s="246"/>
      <c r="N65" s="247"/>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ht="15.75" thickBot="1">
      <c r="B68" s="265"/>
      <c r="C68" s="266"/>
      <c r="D68" s="266"/>
      <c r="E68" s="266"/>
      <c r="F68" s="266"/>
      <c r="G68" s="266"/>
      <c r="H68" s="48"/>
      <c r="I68" s="124"/>
      <c r="J68" s="124"/>
      <c r="K68" s="124"/>
      <c r="L68" s="833"/>
      <c r="M68" s="834"/>
      <c r="N68" s="125"/>
    </row>
    <row r="69" spans="1:15" ht="15.75" thickBot="1">
      <c r="B69" s="844" t="s">
        <v>2072</v>
      </c>
      <c r="C69" s="798"/>
      <c r="D69" s="798"/>
      <c r="E69" s="798"/>
      <c r="F69" s="798"/>
      <c r="G69" s="798"/>
      <c r="H69" s="798"/>
      <c r="I69" s="798"/>
      <c r="J69" s="798"/>
      <c r="K69" s="798"/>
      <c r="L69" s="798"/>
      <c r="M69" s="799"/>
      <c r="N69" s="104">
        <f>N63+N64+N65+N66+N67</f>
        <v>3339.0479904796939</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94" t="s">
        <v>2108</v>
      </c>
      <c r="C73" s="795"/>
      <c r="D73" s="795"/>
      <c r="E73" s="795"/>
      <c r="F73" s="795"/>
      <c r="G73" s="795"/>
      <c r="H73" s="795"/>
      <c r="I73" s="73" t="s">
        <v>2082</v>
      </c>
      <c r="J73" s="75" t="s">
        <v>2109</v>
      </c>
      <c r="K73" s="74" t="s">
        <v>2084</v>
      </c>
      <c r="L73" s="796" t="s">
        <v>2070</v>
      </c>
      <c r="M73" s="797"/>
      <c r="N73" s="98" t="s">
        <v>2071</v>
      </c>
    </row>
    <row r="74" spans="1:15">
      <c r="A74" t="s">
        <v>718</v>
      </c>
      <c r="B74" s="49" t="str">
        <f>VLOOKUP(A74,'MANO DE OBRA'!A8:D68,3,FALSE)</f>
        <v>Obrero (8)</v>
      </c>
      <c r="C74" s="47"/>
      <c r="D74" s="47"/>
      <c r="E74" s="47"/>
      <c r="F74" s="47"/>
      <c r="G74" s="47"/>
      <c r="H74" s="47"/>
      <c r="I74" s="248">
        <f>K74/J74*100</f>
        <v>270661.59999999998</v>
      </c>
      <c r="J74" s="249">
        <v>185</v>
      </c>
      <c r="K74" s="250">
        <f>VLOOKUP(A74,'MANO DE OBRA'!A8:D99,4,FALSE)</f>
        <v>500723.95999999996</v>
      </c>
      <c r="L74" s="50"/>
      <c r="M74" s="251">
        <v>80</v>
      </c>
      <c r="N74" s="346">
        <f>K74/M74</f>
        <v>6259.0494999999992</v>
      </c>
      <c r="O74" s="106"/>
    </row>
    <row r="75" spans="1:15">
      <c r="A75" t="s">
        <v>756</v>
      </c>
      <c r="B75" s="49" t="str">
        <f>VLOOKUP(A75,'MANO DE OBRA'!A8:D69,3,FALSE)</f>
        <v>Rastrilleros (2)</v>
      </c>
      <c r="C75" s="47"/>
      <c r="D75" s="47"/>
      <c r="E75" s="47"/>
      <c r="F75" s="47"/>
      <c r="G75" s="47"/>
      <c r="H75" s="47"/>
      <c r="I75" s="248">
        <f>K75/J75*100</f>
        <v>86502.359687357821</v>
      </c>
      <c r="J75" s="249">
        <v>185</v>
      </c>
      <c r="K75" s="250">
        <f>VLOOKUP(A75,'MANO DE OBRA'!A8:D100,4,FALSE)</f>
        <v>160029.36542161196</v>
      </c>
      <c r="L75" s="50"/>
      <c r="M75" s="255">
        <v>80</v>
      </c>
      <c r="N75" s="346">
        <f>K75/M75</f>
        <v>2000.3670677701496</v>
      </c>
    </row>
    <row r="76" spans="1:15">
      <c r="A76" t="s">
        <v>734</v>
      </c>
      <c r="B76" s="49" t="str">
        <f>VLOOKUP(A76,'MANO DE OBRA'!A9:D70,3,FALSE)</f>
        <v>Oficial (3)</v>
      </c>
      <c r="C76" s="47"/>
      <c r="D76" s="47"/>
      <c r="E76" s="47"/>
      <c r="F76" s="47"/>
      <c r="G76" s="47"/>
      <c r="H76" s="47"/>
      <c r="I76" s="248">
        <f>K76/J76*100</f>
        <v>173004.71937471567</v>
      </c>
      <c r="J76" s="249">
        <v>185</v>
      </c>
      <c r="K76" s="250">
        <f>VLOOKUP(A76,'MANO DE OBRA'!A9:D101,4,FALSE)</f>
        <v>320058.73084322398</v>
      </c>
      <c r="L76" s="50"/>
      <c r="M76" s="256">
        <v>80</v>
      </c>
      <c r="N76" s="346">
        <f>K76/M76</f>
        <v>4000.7341355402996</v>
      </c>
    </row>
    <row r="77" spans="1:15">
      <c r="B77" s="49"/>
      <c r="C77" s="47"/>
      <c r="D77" s="47"/>
      <c r="E77" s="47"/>
      <c r="F77" s="47"/>
      <c r="G77" s="47"/>
      <c r="H77" s="47"/>
      <c r="I77" s="235"/>
      <c r="J77" s="253"/>
      <c r="K77" s="254"/>
      <c r="L77" s="274"/>
      <c r="M77" s="256"/>
      <c r="N77" s="252"/>
    </row>
    <row r="78" spans="1:15">
      <c r="B78" s="49"/>
      <c r="C78" s="47"/>
      <c r="D78" s="47"/>
      <c r="E78" s="47"/>
      <c r="F78" s="47"/>
      <c r="G78" s="47"/>
      <c r="H78" s="47"/>
      <c r="I78" s="235"/>
      <c r="J78" s="253"/>
      <c r="K78" s="254"/>
      <c r="L78" s="274"/>
      <c r="M78" s="256"/>
      <c r="N78" s="252"/>
    </row>
    <row r="79" spans="1:15" ht="15.75" thickBot="1">
      <c r="B79" s="831"/>
      <c r="C79" s="832"/>
      <c r="D79" s="832"/>
      <c r="E79" s="832"/>
      <c r="F79" s="832"/>
      <c r="G79" s="832"/>
      <c r="H79" s="832"/>
      <c r="I79" s="124"/>
      <c r="J79" s="124"/>
      <c r="K79" s="124"/>
      <c r="L79" s="845"/>
      <c r="M79" s="845"/>
      <c r="N79" s="45"/>
    </row>
    <row r="80" spans="1:15" ht="15.75" thickBot="1">
      <c r="B80" s="844" t="s">
        <v>2072</v>
      </c>
      <c r="C80" s="798"/>
      <c r="D80" s="798"/>
      <c r="E80" s="798"/>
      <c r="F80" s="798"/>
      <c r="G80" s="798"/>
      <c r="H80" s="798"/>
      <c r="I80" s="798"/>
      <c r="J80" s="798"/>
      <c r="K80" s="798"/>
      <c r="L80" s="798"/>
      <c r="M80" s="799"/>
      <c r="N80" s="257">
        <f>SUM(N74:N79)</f>
        <v>12260.15070331045</v>
      </c>
    </row>
    <row r="81" spans="1:14" ht="15.75" thickBot="1">
      <c r="B81" s="33"/>
      <c r="C81" s="34"/>
      <c r="D81" s="34"/>
      <c r="E81" s="34"/>
      <c r="F81" s="34"/>
      <c r="G81" s="34"/>
      <c r="H81" s="34"/>
      <c r="I81" s="34"/>
      <c r="J81" s="34"/>
      <c r="K81" s="34"/>
      <c r="L81" s="34"/>
      <c r="M81" s="34"/>
      <c r="N81" s="35"/>
    </row>
    <row r="82" spans="1:14" ht="15.75" thickBot="1">
      <c r="B82" s="755" t="s">
        <v>2085</v>
      </c>
      <c r="C82" s="756"/>
      <c r="D82" s="756"/>
      <c r="E82" s="756"/>
      <c r="F82" s="756"/>
      <c r="G82" s="756"/>
      <c r="H82" s="756"/>
      <c r="I82" s="756"/>
      <c r="J82" s="756"/>
      <c r="K82" s="756"/>
      <c r="L82" s="756"/>
      <c r="M82" s="757"/>
      <c r="N82" s="99">
        <f>N48+N58+N69+N80</f>
        <v>215250.9787943358</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00" t="s">
        <v>2110</v>
      </c>
      <c r="C86" s="801"/>
      <c r="D86" s="801"/>
      <c r="E86" s="801"/>
      <c r="F86" s="801"/>
      <c r="G86" s="801"/>
      <c r="H86" s="801"/>
      <c r="I86" s="270"/>
      <c r="J86" s="290"/>
      <c r="K86" s="258" t="s">
        <v>2087</v>
      </c>
      <c r="L86" s="802" t="s">
        <v>2088</v>
      </c>
      <c r="M86" s="803"/>
      <c r="N86" s="259"/>
    </row>
    <row r="87" spans="1:14">
      <c r="B87" s="788" t="s">
        <v>2111</v>
      </c>
      <c r="C87" s="789"/>
      <c r="D87" s="789"/>
      <c r="E87" s="789"/>
      <c r="F87" s="789"/>
      <c r="G87" s="789"/>
      <c r="H87" s="789"/>
      <c r="I87" s="87"/>
      <c r="J87" s="88"/>
      <c r="K87" s="260">
        <v>0.2</v>
      </c>
      <c r="L87" s="790">
        <f>N82*K87</f>
        <v>43050.195758867165</v>
      </c>
      <c r="M87" s="791"/>
      <c r="N87" s="51"/>
    </row>
    <row r="88" spans="1:14">
      <c r="B88" s="89" t="s">
        <v>2090</v>
      </c>
      <c r="C88" s="90"/>
      <c r="D88" s="90"/>
      <c r="E88" s="90"/>
      <c r="F88" s="90"/>
      <c r="G88" s="90"/>
      <c r="H88" s="90"/>
      <c r="I88" s="87"/>
      <c r="J88" s="88"/>
      <c r="K88" s="260">
        <v>0.05</v>
      </c>
      <c r="L88" s="790">
        <f>N82*K88</f>
        <v>10762.548939716791</v>
      </c>
      <c r="M88" s="791"/>
      <c r="N88" s="51"/>
    </row>
    <row r="89" spans="1:14" ht="15.75" thickBot="1">
      <c r="B89" s="91" t="s">
        <v>2091</v>
      </c>
      <c r="C89" s="92"/>
      <c r="D89" s="92"/>
      <c r="E89" s="92"/>
      <c r="F89" s="92"/>
      <c r="G89" s="92"/>
      <c r="H89" s="92"/>
      <c r="I89" s="93"/>
      <c r="J89" s="94"/>
      <c r="K89" s="261">
        <v>0.05</v>
      </c>
      <c r="L89" s="792">
        <f>N82*K89</f>
        <v>10762.548939716791</v>
      </c>
      <c r="M89" s="793"/>
      <c r="N89" s="51"/>
    </row>
    <row r="90" spans="1:14" ht="15.75" thickBot="1">
      <c r="B90" s="755" t="s">
        <v>2072</v>
      </c>
      <c r="C90" s="756"/>
      <c r="D90" s="756"/>
      <c r="E90" s="756"/>
      <c r="F90" s="756"/>
      <c r="G90" s="756"/>
      <c r="H90" s="756"/>
      <c r="I90" s="756"/>
      <c r="J90" s="756"/>
      <c r="K90" s="756"/>
      <c r="L90" s="756"/>
      <c r="M90" s="757"/>
      <c r="N90" s="52">
        <f>L87+L88+L89</f>
        <v>64575.293638300747</v>
      </c>
    </row>
    <row r="91" spans="1:14" ht="15.75" thickBot="1">
      <c r="B91" s="33"/>
      <c r="C91" s="34"/>
      <c r="D91" s="34"/>
      <c r="E91" s="34"/>
      <c r="F91" s="34"/>
      <c r="G91" s="34"/>
      <c r="H91" s="34"/>
      <c r="I91" s="34"/>
      <c r="J91" s="34"/>
      <c r="K91" s="34"/>
      <c r="L91" s="34"/>
      <c r="M91" s="34"/>
      <c r="N91" s="35"/>
    </row>
    <row r="92" spans="1:14" ht="15.75" thickBot="1">
      <c r="A92" t="s">
        <v>2114</v>
      </c>
      <c r="B92" s="755" t="s">
        <v>2113</v>
      </c>
      <c r="C92" s="756"/>
      <c r="D92" s="756"/>
      <c r="E92" s="756"/>
      <c r="F92" s="756"/>
      <c r="G92" s="756"/>
      <c r="H92" s="756"/>
      <c r="I92" s="756"/>
      <c r="J92" s="756"/>
      <c r="K92" s="756"/>
      <c r="L92" s="756"/>
      <c r="M92" s="757"/>
      <c r="N92" s="166">
        <f>N82+N90</f>
        <v>279826.27243263653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4" t="s">
        <v>2097</v>
      </c>
      <c r="C102" s="205"/>
      <c r="D102" s="205"/>
      <c r="E102" s="205"/>
      <c r="F102" s="205"/>
      <c r="G102" s="205"/>
      <c r="H102" s="205"/>
      <c r="I102" s="205"/>
      <c r="J102" s="205"/>
      <c r="K102" s="205"/>
      <c r="L102" s="205"/>
      <c r="M102" s="205"/>
      <c r="N102" s="206"/>
    </row>
    <row r="103" spans="2:14">
      <c r="B103" s="207"/>
      <c r="C103" s="208"/>
      <c r="D103" s="208"/>
      <c r="E103" s="208"/>
      <c r="F103" s="208"/>
      <c r="G103" s="208"/>
      <c r="H103" s="208"/>
      <c r="I103" s="208"/>
      <c r="J103" s="208"/>
      <c r="K103" s="208"/>
      <c r="L103" s="208"/>
      <c r="M103" s="208"/>
      <c r="N103" s="209"/>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ht="15.75" thickBot="1">
      <c r="B106" s="210"/>
      <c r="C106" s="211"/>
      <c r="D106" s="211"/>
      <c r="E106" s="211"/>
      <c r="F106" s="211"/>
      <c r="G106" s="211"/>
      <c r="H106" s="211"/>
      <c r="I106" s="211"/>
      <c r="J106" s="211"/>
      <c r="K106" s="211"/>
      <c r="L106" s="211"/>
      <c r="M106" s="211"/>
      <c r="N106" s="212"/>
    </row>
    <row r="107" spans="2:14">
      <c r="B107" s="213"/>
      <c r="C107" s="214"/>
      <c r="D107" s="214"/>
      <c r="E107" s="214"/>
      <c r="F107" s="214"/>
      <c r="G107" s="214"/>
      <c r="H107" s="214"/>
      <c r="I107" s="214"/>
      <c r="J107" s="214"/>
      <c r="K107" s="214"/>
      <c r="L107" s="214"/>
      <c r="M107" s="214"/>
      <c r="N107" s="215"/>
    </row>
    <row r="108" spans="2:14">
      <c r="B108" s="199" t="s">
        <v>2098</v>
      </c>
      <c r="C108" s="31"/>
      <c r="D108" s="31"/>
      <c r="E108" s="31"/>
      <c r="F108" s="31"/>
      <c r="G108" s="31"/>
      <c r="H108" s="31"/>
      <c r="I108" s="31"/>
      <c r="J108" s="31"/>
      <c r="K108" s="31"/>
      <c r="L108" s="31"/>
      <c r="M108" s="31"/>
      <c r="N108" s="32"/>
    </row>
    <row r="109" spans="2:14" ht="15" customHeight="1">
      <c r="B109" s="758" t="s">
        <v>2099</v>
      </c>
      <c r="C109" s="759"/>
      <c r="D109" s="759"/>
      <c r="E109" s="759"/>
      <c r="F109" s="759"/>
      <c r="G109" s="759"/>
      <c r="H109" s="759"/>
      <c r="I109" s="759"/>
      <c r="J109" s="759"/>
      <c r="K109" s="759"/>
      <c r="L109" s="759"/>
      <c r="M109" s="759"/>
      <c r="N109" s="760"/>
    </row>
    <row r="110" spans="2:14" ht="15" customHeight="1">
      <c r="B110" s="758"/>
      <c r="C110" s="759"/>
      <c r="D110" s="759"/>
      <c r="E110" s="759"/>
      <c r="F110" s="759"/>
      <c r="G110" s="759"/>
      <c r="H110" s="759"/>
      <c r="I110" s="759"/>
      <c r="J110" s="759"/>
      <c r="K110" s="759"/>
      <c r="L110" s="759"/>
      <c r="M110" s="759"/>
      <c r="N110" s="760"/>
    </row>
    <row r="111" spans="2:14" ht="30" customHeight="1">
      <c r="B111" s="761" t="s">
        <v>2100</v>
      </c>
      <c r="C111" s="762"/>
      <c r="D111" s="762"/>
      <c r="E111" s="762"/>
      <c r="F111" s="762"/>
      <c r="G111" s="762"/>
      <c r="H111" s="762"/>
      <c r="I111" s="762"/>
      <c r="J111" s="762"/>
      <c r="K111" s="762"/>
      <c r="L111" s="762"/>
      <c r="M111" s="762"/>
      <c r="N111" s="763"/>
    </row>
    <row r="112" spans="2:14">
      <c r="B112" s="761"/>
      <c r="C112" s="762"/>
      <c r="D112" s="762"/>
      <c r="E112" s="762"/>
      <c r="F112" s="762"/>
      <c r="G112" s="762"/>
      <c r="H112" s="762"/>
      <c r="I112" s="762"/>
      <c r="J112" s="762"/>
      <c r="K112" s="762"/>
      <c r="L112" s="762"/>
      <c r="M112" s="762"/>
      <c r="N112" s="763"/>
    </row>
    <row r="113" spans="2:14">
      <c r="B113" s="287"/>
      <c r="C113" s="288"/>
      <c r="D113" s="288"/>
      <c r="E113" s="288"/>
      <c r="F113" s="288"/>
      <c r="G113" s="288"/>
      <c r="H113" s="288"/>
      <c r="I113" s="288"/>
      <c r="J113" s="288"/>
      <c r="K113" s="288"/>
      <c r="L113" s="288"/>
      <c r="M113" s="288"/>
      <c r="N113" s="289"/>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199"/>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821"/>
      <c r="K122" s="821"/>
      <c r="L122" s="821"/>
      <c r="M122" s="821"/>
      <c r="N122" s="822"/>
    </row>
    <row r="123" spans="2:14" ht="15.75" thickBot="1">
      <c r="B123" s="217" t="s">
        <v>2103</v>
      </c>
      <c r="C123" s="344"/>
      <c r="D123" s="344"/>
      <c r="E123" s="57"/>
      <c r="F123" s="57"/>
      <c r="G123" s="57"/>
      <c r="H123" s="57"/>
      <c r="I123" s="57"/>
      <c r="J123" s="823"/>
      <c r="K123" s="823"/>
      <c r="L123" s="823"/>
      <c r="M123" s="823"/>
      <c r="N123" s="824"/>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346</v>
      </c>
      <c r="C31" s="81" t="s">
        <v>2189</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785</v>
      </c>
      <c r="B36" s="804" t="str">
        <f>VLOOKUP(A36,EQUIPOS!A6:D154,3,FALSE)</f>
        <v xml:space="preserve">Barredora mecánica de cepillo de 3658 mm ; 6 m3 </v>
      </c>
      <c r="C36" s="805"/>
      <c r="D36" s="805"/>
      <c r="E36" s="805"/>
      <c r="F36" s="805"/>
      <c r="G36" s="805"/>
      <c r="H36" s="806"/>
      <c r="I36" s="223"/>
      <c r="J36" s="224"/>
      <c r="K36" s="225">
        <f>VLOOKUP(A36,EQUIPOS!A6:D163,4,FALSE)</f>
        <v>166333.3645619271</v>
      </c>
      <c r="L36" s="226"/>
      <c r="M36" s="227">
        <v>150</v>
      </c>
      <c r="N36" s="228">
        <f>K36/M36</f>
        <v>1108.8890970795139</v>
      </c>
    </row>
    <row r="37" spans="1:14">
      <c r="A37" s="113" t="s">
        <v>817</v>
      </c>
      <c r="B37" s="804" t="str">
        <f>VLOOKUP(A37,EQUIPOS!A7:D154,3,FALSE)</f>
        <v>Cargador : Potencia en el volante 110 hp, Clasificación de RPM del motor 2300.</v>
      </c>
      <c r="C37" s="805"/>
      <c r="D37" s="805"/>
      <c r="E37" s="805"/>
      <c r="F37" s="805"/>
      <c r="G37" s="805"/>
      <c r="H37" s="806"/>
      <c r="I37" s="223"/>
      <c r="J37" s="224"/>
      <c r="K37" s="225">
        <f>VLOOKUP(A37,EQUIPOS!A7:D164,4,FALSE)</f>
        <v>165172.90568023457</v>
      </c>
      <c r="L37" s="226"/>
      <c r="M37" s="227">
        <v>150</v>
      </c>
      <c r="N37" s="228">
        <f>K37/M37</f>
        <v>1101.1527045348971</v>
      </c>
    </row>
    <row r="38" spans="1:14">
      <c r="A38" t="s">
        <v>917</v>
      </c>
      <c r="B38" s="804" t="str">
        <f>VLOOKUP(A38,EQUIPOS!A8:D154,3,FALSE)</f>
        <v>Fresadora de pavimento, potencia 255 HP, peso 19 Ton, PROFUNDIDAD DE CORTE 305 mm</v>
      </c>
      <c r="C38" s="805"/>
      <c r="D38" s="805"/>
      <c r="E38" s="805"/>
      <c r="F38" s="805"/>
      <c r="G38" s="805"/>
      <c r="H38" s="806"/>
      <c r="I38" s="223"/>
      <c r="J38" s="224"/>
      <c r="K38" s="225">
        <f>VLOOKUP(A38,EQUIPOS!A8:D165,4,FALSE)</f>
        <v>483189.27494740748</v>
      </c>
      <c r="L38" s="226"/>
      <c r="M38" s="227">
        <v>150</v>
      </c>
      <c r="N38" s="228">
        <f>K38/M38</f>
        <v>3221.2618329827164</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N75*M41</f>
        <v>2.0863498333333332</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5433.3899844304615</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353"/>
      <c r="N48" s="228"/>
    </row>
    <row r="49" spans="1:14">
      <c r="A49" s="108"/>
      <c r="B49" s="43"/>
      <c r="C49" s="237"/>
      <c r="D49" s="237"/>
      <c r="E49" s="237"/>
      <c r="F49" s="237"/>
      <c r="G49" s="237"/>
      <c r="H49" s="237"/>
      <c r="I49" s="224"/>
      <c r="J49" s="201"/>
      <c r="K49" s="238"/>
      <c r="L49" s="223"/>
      <c r="M49" s="353"/>
      <c r="N49" s="228"/>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1887</v>
      </c>
      <c r="B58" s="46" t="str">
        <f>VLOOKUP(A58,TRANSPORTE!A5:D117,3,FALSE)</f>
        <v>Transporte de material fresado</v>
      </c>
      <c r="C58" s="273"/>
      <c r="D58" s="273"/>
      <c r="E58" s="273"/>
      <c r="F58" s="273"/>
      <c r="G58" s="273"/>
      <c r="H58" s="267" t="s">
        <v>2122</v>
      </c>
      <c r="I58" s="235">
        <v>0.13</v>
      </c>
      <c r="J58" s="242">
        <v>1</v>
      </c>
      <c r="K58" s="235">
        <f>I58*J58</f>
        <v>0.13</v>
      </c>
      <c r="L58" s="842">
        <f>VLOOKUP(A58,TRANSPORTE!A5:D117,4,FALSE)</f>
        <v>1260.0181096149788</v>
      </c>
      <c r="M58" s="843"/>
      <c r="N58" s="243">
        <f>K58*L58</f>
        <v>163.80235424994726</v>
      </c>
    </row>
    <row r="59" spans="1:14">
      <c r="B59" s="46"/>
      <c r="C59" s="47"/>
      <c r="D59" s="47"/>
      <c r="E59" s="47"/>
      <c r="F59" s="47"/>
      <c r="G59" s="47"/>
      <c r="H59" s="267"/>
      <c r="I59" s="235"/>
      <c r="J59" s="242"/>
      <c r="K59" s="235"/>
      <c r="L59" s="842"/>
      <c r="M59" s="843"/>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163.80235424994726</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251">
        <v>1200</v>
      </c>
      <c r="N69" s="346">
        <f>K69/M69</f>
        <v>208.63498333333331</v>
      </c>
      <c r="O69" s="106"/>
    </row>
    <row r="70" spans="1:15">
      <c r="B70" s="49"/>
      <c r="C70" s="47"/>
      <c r="D70" s="47"/>
      <c r="E70" s="47"/>
      <c r="F70" s="47"/>
      <c r="G70" s="47"/>
      <c r="H70" s="47"/>
      <c r="I70" s="248"/>
      <c r="J70" s="249"/>
      <c r="K70" s="250"/>
      <c r="L70" s="50"/>
      <c r="M70" s="255"/>
      <c r="N70" s="346"/>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125"/>
    </row>
    <row r="75" spans="1:15" ht="15.75" thickBot="1">
      <c r="B75" s="844" t="s">
        <v>2072</v>
      </c>
      <c r="C75" s="798"/>
      <c r="D75" s="798"/>
      <c r="E75" s="798"/>
      <c r="F75" s="798"/>
      <c r="G75" s="798"/>
      <c r="H75" s="798"/>
      <c r="I75" s="798"/>
      <c r="J75" s="798"/>
      <c r="K75" s="798"/>
      <c r="L75" s="798"/>
      <c r="M75" s="799"/>
      <c r="N75" s="402">
        <f>SUM(N69:N74)</f>
        <v>208.63498333333331</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5805.8273220137417</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1161.1654644027483</v>
      </c>
      <c r="M82" s="791"/>
      <c r="N82" s="51"/>
    </row>
    <row r="83" spans="1:14">
      <c r="B83" s="89" t="s">
        <v>2090</v>
      </c>
      <c r="C83" s="90"/>
      <c r="D83" s="90"/>
      <c r="E83" s="90"/>
      <c r="F83" s="90"/>
      <c r="G83" s="90"/>
      <c r="H83" s="90"/>
      <c r="I83" s="87"/>
      <c r="J83" s="88"/>
      <c r="K83" s="260">
        <v>0.05</v>
      </c>
      <c r="L83" s="790">
        <f>N77*K83</f>
        <v>290.29136610068707</v>
      </c>
      <c r="M83" s="791"/>
      <c r="N83" s="51"/>
    </row>
    <row r="84" spans="1:14" ht="15.75" thickBot="1">
      <c r="B84" s="91" t="s">
        <v>2091</v>
      </c>
      <c r="C84" s="92"/>
      <c r="D84" s="92"/>
      <c r="E84" s="92"/>
      <c r="F84" s="92"/>
      <c r="G84" s="92"/>
      <c r="H84" s="92"/>
      <c r="I84" s="93"/>
      <c r="J84" s="94"/>
      <c r="K84" s="261">
        <v>0.05</v>
      </c>
      <c r="L84" s="792">
        <f>N77*K84</f>
        <v>290.29136610068707</v>
      </c>
      <c r="M84" s="793"/>
      <c r="N84" s="51"/>
    </row>
    <row r="85" spans="1:14" ht="15.75" thickBot="1">
      <c r="B85" s="755" t="s">
        <v>2072</v>
      </c>
      <c r="C85" s="756"/>
      <c r="D85" s="756"/>
      <c r="E85" s="756"/>
      <c r="F85" s="756"/>
      <c r="G85" s="756"/>
      <c r="H85" s="756"/>
      <c r="I85" s="756"/>
      <c r="J85" s="756"/>
      <c r="K85" s="756"/>
      <c r="L85" s="756"/>
      <c r="M85" s="757"/>
      <c r="N85" s="52">
        <f>L82+L83+L84</f>
        <v>1741.7481966041225</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7547.575518617864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348</v>
      </c>
      <c r="C31" s="81" t="s">
        <v>2190</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785</v>
      </c>
      <c r="B36" s="804" t="str">
        <f>VLOOKUP(A36,EQUIPOS!A6:D154,3,FALSE)</f>
        <v xml:space="preserve">Barredora mecánica de cepillo de 3658 mm ; 6 m3 </v>
      </c>
      <c r="C36" s="805"/>
      <c r="D36" s="805"/>
      <c r="E36" s="805"/>
      <c r="F36" s="805"/>
      <c r="G36" s="805"/>
      <c r="H36" s="806"/>
      <c r="I36" s="223"/>
      <c r="J36" s="224"/>
      <c r="K36" s="225">
        <f>VLOOKUP(A36,EQUIPOS!A6:D163,4,FALSE)</f>
        <v>166333.3645619271</v>
      </c>
      <c r="L36" s="226"/>
      <c r="M36" s="227">
        <v>300</v>
      </c>
      <c r="N36" s="228">
        <f>K36/M36</f>
        <v>554.44454853975697</v>
      </c>
    </row>
    <row r="37" spans="1:14">
      <c r="A37" s="113" t="s">
        <v>817</v>
      </c>
      <c r="B37" s="804" t="str">
        <f>VLOOKUP(A37,EQUIPOS!A7:D154,3,FALSE)</f>
        <v>Cargador : Potencia en el volante 110 hp, Clasificación de RPM del motor 2300.</v>
      </c>
      <c r="C37" s="805"/>
      <c r="D37" s="805"/>
      <c r="E37" s="805"/>
      <c r="F37" s="805"/>
      <c r="G37" s="805"/>
      <c r="H37" s="806"/>
      <c r="I37" s="223"/>
      <c r="J37" s="224"/>
      <c r="K37" s="225">
        <f>VLOOKUP(A37,EQUIPOS!A7:D164,4,FALSE)</f>
        <v>165172.90568023457</v>
      </c>
      <c r="L37" s="226"/>
      <c r="M37" s="227">
        <v>300</v>
      </c>
      <c r="N37" s="228">
        <f>K37/M37</f>
        <v>550.57635226744856</v>
      </c>
    </row>
    <row r="38" spans="1:14">
      <c r="A38" t="s">
        <v>917</v>
      </c>
      <c r="B38" s="804" t="str">
        <f>VLOOKUP(A38,EQUIPOS!A8:D154,3,FALSE)</f>
        <v>Fresadora de pavimento, potencia 255 HP, peso 19 Ton, PROFUNDIDAD DE CORTE 305 mm</v>
      </c>
      <c r="C38" s="805"/>
      <c r="D38" s="805"/>
      <c r="E38" s="805"/>
      <c r="F38" s="805"/>
      <c r="G38" s="805"/>
      <c r="H38" s="806"/>
      <c r="I38" s="223"/>
      <c r="J38" s="224"/>
      <c r="K38" s="225">
        <f>VLOOKUP(A38,EQUIPOS!A8:D165,4,FALSE)</f>
        <v>483189.27494740748</v>
      </c>
      <c r="L38" s="226"/>
      <c r="M38" s="227">
        <v>300</v>
      </c>
      <c r="N38" s="228">
        <f>K38/M38</f>
        <v>1610.6309164913582</v>
      </c>
    </row>
    <row r="39" spans="1:14">
      <c r="B39" s="804"/>
      <c r="C39" s="805"/>
      <c r="D39" s="805"/>
      <c r="E39" s="805"/>
      <c r="F39" s="805"/>
      <c r="G39" s="805"/>
      <c r="H39" s="806"/>
      <c r="I39" s="807"/>
      <c r="J39" s="808"/>
      <c r="K39" s="225"/>
      <c r="L39" s="809"/>
      <c r="M39" s="810"/>
      <c r="N39" s="228"/>
    </row>
    <row r="40" spans="1:14">
      <c r="B40" s="804"/>
      <c r="C40" s="805"/>
      <c r="D40" s="805"/>
      <c r="E40" s="811"/>
      <c r="F40" s="805"/>
      <c r="G40" s="805"/>
      <c r="H40" s="806"/>
      <c r="I40" s="36"/>
      <c r="J40" s="37"/>
      <c r="K40" s="230"/>
      <c r="L40" s="232"/>
      <c r="M40" s="233"/>
      <c r="N40" s="234"/>
    </row>
    <row r="41" spans="1:14">
      <c r="B41" s="812" t="s">
        <v>2105</v>
      </c>
      <c r="C41" s="813"/>
      <c r="D41" s="813"/>
      <c r="E41" s="38"/>
      <c r="F41" s="39"/>
      <c r="G41" s="39"/>
      <c r="H41" s="40"/>
      <c r="I41" s="36"/>
      <c r="J41" s="37"/>
      <c r="K41" s="235"/>
      <c r="L41" s="232"/>
      <c r="M41" s="352">
        <v>0.01</v>
      </c>
      <c r="N41" s="296">
        <f>N75*M41</f>
        <v>1.0431749166666666</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2716.6949922152307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353"/>
      <c r="N48" s="228"/>
    </row>
    <row r="49" spans="1:14">
      <c r="A49" s="108"/>
      <c r="B49" s="43"/>
      <c r="C49" s="237"/>
      <c r="D49" s="237"/>
      <c r="E49" s="237"/>
      <c r="F49" s="237"/>
      <c r="G49" s="237"/>
      <c r="H49" s="237"/>
      <c r="I49" s="224"/>
      <c r="J49" s="201"/>
      <c r="K49" s="238"/>
      <c r="L49" s="223"/>
      <c r="M49" s="353"/>
      <c r="N49" s="228"/>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1887</v>
      </c>
      <c r="B58" s="46" t="str">
        <f>VLOOKUP(A58,TRANSPORTE!A5:D117,3,FALSE)</f>
        <v>Transporte de material fresado</v>
      </c>
      <c r="C58" s="273"/>
      <c r="D58" s="273"/>
      <c r="E58" s="273"/>
      <c r="F58" s="273"/>
      <c r="G58" s="273"/>
      <c r="H58" s="267" t="s">
        <v>2122</v>
      </c>
      <c r="I58" s="364">
        <v>6.5000000000000002E-2</v>
      </c>
      <c r="J58" s="242">
        <v>1</v>
      </c>
      <c r="K58" s="364">
        <f>I58*J58</f>
        <v>6.5000000000000002E-2</v>
      </c>
      <c r="L58" s="842">
        <f>VLOOKUP(A58,TRANSPORTE!A5:D117,4,FALSE)</f>
        <v>1260.0181096149788</v>
      </c>
      <c r="M58" s="843"/>
      <c r="N58" s="243">
        <f>K58*L58</f>
        <v>81.901177124973628</v>
      </c>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81.901177124973628</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251">
        <v>2400</v>
      </c>
      <c r="N69" s="346">
        <f>K69/M69</f>
        <v>104.31749166666665</v>
      </c>
      <c r="O69" s="106"/>
    </row>
    <row r="70" spans="1:15">
      <c r="B70" s="49"/>
      <c r="C70" s="47"/>
      <c r="D70" s="47"/>
      <c r="E70" s="47"/>
      <c r="F70" s="47"/>
      <c r="G70" s="47"/>
      <c r="H70" s="47"/>
      <c r="I70" s="248"/>
      <c r="J70" s="249"/>
      <c r="K70" s="250"/>
      <c r="L70" s="50"/>
      <c r="M70" s="255"/>
      <c r="N70" s="346"/>
    </row>
    <row r="71" spans="1:15">
      <c r="B71" s="49"/>
      <c r="C71" s="47"/>
      <c r="D71" s="47"/>
      <c r="E71" s="47"/>
      <c r="F71" s="47"/>
      <c r="G71" s="47"/>
      <c r="H71" s="47"/>
      <c r="I71" s="235"/>
      <c r="J71" s="253"/>
      <c r="K71" s="254"/>
      <c r="L71" s="50"/>
      <c r="M71" s="256"/>
      <c r="N71" s="252"/>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45"/>
    </row>
    <row r="75" spans="1:15" ht="15.75" thickBot="1">
      <c r="B75" s="844" t="s">
        <v>2072</v>
      </c>
      <c r="C75" s="798"/>
      <c r="D75" s="798"/>
      <c r="E75" s="798"/>
      <c r="F75" s="798"/>
      <c r="G75" s="798"/>
      <c r="H75" s="798"/>
      <c r="I75" s="798"/>
      <c r="J75" s="798"/>
      <c r="K75" s="798"/>
      <c r="L75" s="798"/>
      <c r="M75" s="799"/>
      <c r="N75" s="257">
        <f>SUM(N69:N74)</f>
        <v>104.31749166666665</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2902.9136610068708</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580.58273220137414</v>
      </c>
      <c r="M82" s="791"/>
      <c r="N82" s="51"/>
    </row>
    <row r="83" spans="1:14">
      <c r="B83" s="89" t="s">
        <v>2090</v>
      </c>
      <c r="C83" s="90"/>
      <c r="D83" s="90"/>
      <c r="E83" s="90"/>
      <c r="F83" s="90"/>
      <c r="G83" s="90"/>
      <c r="H83" s="90"/>
      <c r="I83" s="87"/>
      <c r="J83" s="88"/>
      <c r="K83" s="260">
        <v>0.05</v>
      </c>
      <c r="L83" s="790">
        <f>N77*K83</f>
        <v>145.14568305034354</v>
      </c>
      <c r="M83" s="791"/>
      <c r="N83" s="51"/>
    </row>
    <row r="84" spans="1:14" ht="15.75" thickBot="1">
      <c r="B84" s="91" t="s">
        <v>2091</v>
      </c>
      <c r="C84" s="92"/>
      <c r="D84" s="92"/>
      <c r="E84" s="92"/>
      <c r="F84" s="92"/>
      <c r="G84" s="92"/>
      <c r="H84" s="92"/>
      <c r="I84" s="93"/>
      <c r="J84" s="94"/>
      <c r="K84" s="261">
        <v>0.05</v>
      </c>
      <c r="L84" s="792">
        <f>N77*K84</f>
        <v>145.14568305034354</v>
      </c>
      <c r="M84" s="793"/>
      <c r="N84" s="51"/>
    </row>
    <row r="85" spans="1:14" ht="15.75" thickBot="1">
      <c r="B85" s="755" t="s">
        <v>2072</v>
      </c>
      <c r="C85" s="756"/>
      <c r="D85" s="756"/>
      <c r="E85" s="756"/>
      <c r="F85" s="756"/>
      <c r="G85" s="756"/>
      <c r="H85" s="756"/>
      <c r="I85" s="756"/>
      <c r="J85" s="756"/>
      <c r="K85" s="756"/>
      <c r="L85" s="756"/>
      <c r="M85" s="757"/>
      <c r="N85" s="52">
        <f>L82+L83+L84</f>
        <v>870.87409830206127</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3773.787759308932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350</v>
      </c>
      <c r="C31" s="81" t="s">
        <v>2191</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18</v>
      </c>
      <c r="N36" s="228">
        <f>K36/M36</f>
        <v>4639.6775372179045</v>
      </c>
    </row>
    <row r="37" spans="1:14">
      <c r="A37" s="113" t="s">
        <v>823</v>
      </c>
      <c r="B37" s="804" t="str">
        <f>VLOOKUP(A37,EQUIPOS!A7:D154,3,FALSE)</f>
        <v>Carrotanque Irrigador de asfalto, 1000 GALONES DE CAPACIDAD</v>
      </c>
      <c r="C37" s="805"/>
      <c r="D37" s="805"/>
      <c r="E37" s="805"/>
      <c r="F37" s="805"/>
      <c r="G37" s="805"/>
      <c r="H37" s="806"/>
      <c r="I37" s="223"/>
      <c r="J37" s="224"/>
      <c r="K37" s="225">
        <f>VLOOKUP(A37,EQUIPOS!A7:D164,4,FALSE)</f>
        <v>119219.28887680972</v>
      </c>
      <c r="L37" s="226"/>
      <c r="M37" s="227">
        <v>18</v>
      </c>
      <c r="N37" s="228">
        <f>K37/M37</f>
        <v>6623.2938264894292</v>
      </c>
    </row>
    <row r="38" spans="1:14">
      <c r="A38" t="s">
        <v>959</v>
      </c>
      <c r="B38" s="804" t="str">
        <f>VLOOKUP(A38,EQUIPOS!A8:D154,3,FALSE)</f>
        <v>Motoniveladora  potencia 215 HP, ancho de cuchilla 4,27 m, peso 18 ton.</v>
      </c>
      <c r="C38" s="805"/>
      <c r="D38" s="805"/>
      <c r="E38" s="805"/>
      <c r="F38" s="805"/>
      <c r="G38" s="805"/>
      <c r="H38" s="806"/>
      <c r="I38" s="223"/>
      <c r="J38" s="224"/>
      <c r="K38" s="225">
        <f>VLOOKUP(A38,EQUIPOS!A8:D165,4,FALSE)</f>
        <v>246311.38606635714</v>
      </c>
      <c r="L38" s="226"/>
      <c r="M38" s="227">
        <v>18</v>
      </c>
      <c r="N38" s="228">
        <f>K38/M38</f>
        <v>13683.965892575397</v>
      </c>
    </row>
    <row r="39" spans="1:14">
      <c r="A39" t="s">
        <v>991</v>
      </c>
      <c r="B39" s="804" t="str">
        <f>VLOOKUP(A39,EQUIPOS!A9:D154,3,FALSE)</f>
        <v xml:space="preserve">Recicladora, potencia 430HP </v>
      </c>
      <c r="C39" s="805"/>
      <c r="D39" s="805"/>
      <c r="E39" s="805"/>
      <c r="F39" s="805"/>
      <c r="G39" s="805"/>
      <c r="H39" s="806"/>
      <c r="I39" s="807"/>
      <c r="J39" s="808"/>
      <c r="K39" s="225">
        <f>VLOOKUP(A39,EQUIPOS!A9:D166,4,FALSE)</f>
        <v>538437.66103635519</v>
      </c>
      <c r="L39" s="809">
        <v>18</v>
      </c>
      <c r="M39" s="810"/>
      <c r="N39" s="228">
        <f>K39/L39</f>
        <v>29913.20339090862</v>
      </c>
    </row>
    <row r="40" spans="1:14">
      <c r="A40" t="s">
        <v>1075</v>
      </c>
      <c r="B40" s="804" t="str">
        <f>VLOOKUP(A40,EQUIPOS!A10:D154,3,FALSE)</f>
        <v xml:space="preserve">Vibrocompatador, potencia 153 HP, peso 10 Ton. </v>
      </c>
      <c r="C40" s="805"/>
      <c r="D40" s="805"/>
      <c r="E40" s="805"/>
      <c r="F40" s="805"/>
      <c r="G40" s="805"/>
      <c r="H40" s="806"/>
      <c r="I40" s="36"/>
      <c r="J40" s="37"/>
      <c r="K40" s="225">
        <f>VLOOKUP(A40,EQUIPOS!A10:D167,4,FALSE)</f>
        <v>143097.82862711765</v>
      </c>
      <c r="L40" s="232"/>
      <c r="M40" s="233">
        <v>18</v>
      </c>
      <c r="N40" s="228">
        <f>K40/M40</f>
        <v>7949.8793681732022</v>
      </c>
    </row>
    <row r="41" spans="1:14">
      <c r="B41" s="812" t="s">
        <v>2105</v>
      </c>
      <c r="C41" s="813"/>
      <c r="D41" s="813"/>
      <c r="E41" s="38"/>
      <c r="F41" s="39"/>
      <c r="G41" s="39"/>
      <c r="H41" s="40"/>
      <c r="I41" s="36"/>
      <c r="J41" s="37"/>
      <c r="K41" s="235"/>
      <c r="L41" s="232"/>
      <c r="M41" s="352">
        <v>0.01</v>
      </c>
      <c r="N41" s="296">
        <f>N75*M41</f>
        <v>33.488139834333886</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62843.508155198891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1173</v>
      </c>
      <c r="B48" s="43" t="str">
        <f>VLOOKUP(A48,MATERIALES!A5:D373,3,FALSE)</f>
        <v>Arena lavada</v>
      </c>
      <c r="C48" s="237"/>
      <c r="D48" s="237"/>
      <c r="E48" s="237"/>
      <c r="F48" s="237"/>
      <c r="G48" s="237"/>
      <c r="H48" s="237"/>
      <c r="I48" s="224"/>
      <c r="J48" s="201" t="str">
        <f>VLOOKUP(A48,MATERIALES!A4:D640,2,FALSE)</f>
        <v>m3</v>
      </c>
      <c r="K48" s="238">
        <v>3.5000000000000003E-2</v>
      </c>
      <c r="L48" s="223"/>
      <c r="M48" s="353">
        <f>VLOOKUP(A48,MATERIALES!A5:D396,4,FALSE)</f>
        <v>36211.106050245013</v>
      </c>
      <c r="N48" s="228">
        <f>K48*M48</f>
        <v>1267.3887117585755</v>
      </c>
    </row>
    <row r="49" spans="1:14">
      <c r="A49" s="108" t="s">
        <v>1115</v>
      </c>
      <c r="B49" s="43" t="str">
        <f>VLOOKUP(A49,MATERIALES!A6:D373,3,FALSE)</f>
        <v>Agregado petreo para mezclas asfálticas</v>
      </c>
      <c r="C49" s="237"/>
      <c r="D49" s="237"/>
      <c r="E49" s="237"/>
      <c r="F49" s="237"/>
      <c r="G49" s="237"/>
      <c r="H49" s="237"/>
      <c r="I49" s="224"/>
      <c r="J49" s="201" t="str">
        <f>VLOOKUP(A49,MATERIALES!A5:D641,2,FALSE)</f>
        <v>m3</v>
      </c>
      <c r="K49" s="238">
        <v>0.25</v>
      </c>
      <c r="L49" s="223"/>
      <c r="M49" s="353">
        <f>VLOOKUP(A49,MATERIALES!A6:D397,4,FALSE)</f>
        <v>89874.974889336867</v>
      </c>
      <c r="N49" s="228">
        <f>K49*M49</f>
        <v>22468.743722334217</v>
      </c>
    </row>
    <row r="50" spans="1:14">
      <c r="B50" s="43"/>
      <c r="C50" s="237"/>
      <c r="D50" s="237"/>
      <c r="E50" s="237"/>
      <c r="F50" s="237"/>
      <c r="G50" s="237"/>
      <c r="H50" s="237"/>
      <c r="I50" s="224"/>
      <c r="J50" s="201"/>
      <c r="K50" s="238"/>
      <c r="L50" s="223"/>
      <c r="M50" s="239"/>
      <c r="N50" s="240"/>
    </row>
    <row r="51" spans="1:14">
      <c r="B51" s="43"/>
      <c r="C51" s="237"/>
      <c r="D51" s="237"/>
      <c r="E51" s="237"/>
      <c r="F51" s="237"/>
      <c r="G51" s="237"/>
      <c r="H51" s="237"/>
      <c r="I51" s="224"/>
      <c r="J51" s="201"/>
      <c r="K51" s="238"/>
      <c r="L51" s="223"/>
      <c r="M51" s="239"/>
      <c r="N51" s="240"/>
    </row>
    <row r="52" spans="1:14" ht="15.75" thickBot="1">
      <c r="B52" s="837"/>
      <c r="C52" s="838"/>
      <c r="D52" s="838"/>
      <c r="E52" s="838"/>
      <c r="F52" s="838"/>
      <c r="G52" s="838"/>
      <c r="H52" s="838"/>
      <c r="I52" s="808"/>
      <c r="J52" s="42"/>
      <c r="K52" s="44"/>
      <c r="L52" s="839"/>
      <c r="M52" s="840"/>
      <c r="N52" s="45"/>
    </row>
    <row r="53" spans="1:14" ht="15.75" thickBot="1">
      <c r="B53" s="755" t="s">
        <v>2072</v>
      </c>
      <c r="C53" s="756"/>
      <c r="D53" s="756"/>
      <c r="E53" s="756"/>
      <c r="F53" s="756"/>
      <c r="G53" s="756"/>
      <c r="H53" s="756"/>
      <c r="I53" s="756"/>
      <c r="J53" s="756"/>
      <c r="K53" s="756"/>
      <c r="L53" s="756"/>
      <c r="M53" s="757"/>
      <c r="N53" s="345">
        <f>SUM(N48:N52)</f>
        <v>23736.132434092793</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1834</v>
      </c>
      <c r="B58" s="46" t="str">
        <f>VLOOKUP(A58,TRANSPORTE!A5:D117,3,FALSE)</f>
        <v>Transporte de agregados pétreos</v>
      </c>
      <c r="C58" s="273"/>
      <c r="D58" s="273"/>
      <c r="E58" s="273"/>
      <c r="F58" s="273"/>
      <c r="G58" s="273"/>
      <c r="H58" s="267" t="s">
        <v>2122</v>
      </c>
      <c r="I58" s="364">
        <v>0.28500000000000003</v>
      </c>
      <c r="J58" s="242">
        <v>1</v>
      </c>
      <c r="K58" s="364">
        <f>I58*J58</f>
        <v>0.28500000000000003</v>
      </c>
      <c r="L58" s="842">
        <f>VLOOKUP(A58,TRANSPORTE!A5:D117,4,FALSE)</f>
        <v>1260.0181096149788</v>
      </c>
      <c r="M58" s="843"/>
      <c r="N58" s="243">
        <f>K58*L58</f>
        <v>359.10516124026901</v>
      </c>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359.10516124026901</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t="s">
        <v>714</v>
      </c>
      <c r="B69" s="49" t="str">
        <f>VLOOKUP(A69,'MANO DE OBRA'!A8:D68,3,FALSE)</f>
        <v>Obrero (6)</v>
      </c>
      <c r="C69" s="47"/>
      <c r="D69" s="47"/>
      <c r="E69" s="47"/>
      <c r="F69" s="47"/>
      <c r="G69" s="47"/>
      <c r="H69" s="47"/>
      <c r="I69" s="248">
        <f>K69/J69*100</f>
        <v>202996.19999999998</v>
      </c>
      <c r="J69" s="249">
        <v>185</v>
      </c>
      <c r="K69" s="250">
        <f>VLOOKUP(A69,'MANO DE OBRA'!A8:D99,4,FALSE)</f>
        <v>375542.97</v>
      </c>
      <c r="L69" s="50"/>
      <c r="M69" s="251">
        <v>144</v>
      </c>
      <c r="N69" s="346">
        <f>K69/M69</f>
        <v>2607.9372916666666</v>
      </c>
      <c r="O69" s="106"/>
    </row>
    <row r="70" spans="1:15">
      <c r="A70"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255">
        <v>144</v>
      </c>
      <c r="N70" s="346">
        <f>K70/M70</f>
        <v>740.87669176672216</v>
      </c>
    </row>
    <row r="71" spans="1:15">
      <c r="B71" s="49"/>
      <c r="C71" s="47"/>
      <c r="D71" s="47"/>
      <c r="E71" s="47"/>
      <c r="F71" s="47"/>
      <c r="G71" s="47"/>
      <c r="H71" s="47"/>
      <c r="I71" s="248"/>
      <c r="J71" s="249"/>
      <c r="K71" s="250"/>
      <c r="L71" s="50"/>
      <c r="M71" s="256"/>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45"/>
    </row>
    <row r="75" spans="1:15" ht="15.75" thickBot="1">
      <c r="B75" s="844" t="s">
        <v>2072</v>
      </c>
      <c r="C75" s="798"/>
      <c r="D75" s="798"/>
      <c r="E75" s="798"/>
      <c r="F75" s="798"/>
      <c r="G75" s="798"/>
      <c r="H75" s="798"/>
      <c r="I75" s="798"/>
      <c r="J75" s="798"/>
      <c r="K75" s="798"/>
      <c r="L75" s="798"/>
      <c r="M75" s="799"/>
      <c r="N75" s="257">
        <f>SUM(N69:N74)</f>
        <v>3348.8139834333888</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90287.559733965332</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18057.511946793067</v>
      </c>
      <c r="M82" s="791"/>
      <c r="N82" s="51"/>
    </row>
    <row r="83" spans="1:14">
      <c r="B83" s="89" t="s">
        <v>2090</v>
      </c>
      <c r="C83" s="90"/>
      <c r="D83" s="90"/>
      <c r="E83" s="90"/>
      <c r="F83" s="90"/>
      <c r="G83" s="90"/>
      <c r="H83" s="90"/>
      <c r="I83" s="87"/>
      <c r="J83" s="88"/>
      <c r="K83" s="260">
        <v>0.05</v>
      </c>
      <c r="L83" s="790">
        <f>N77*K83</f>
        <v>4514.3779866982668</v>
      </c>
      <c r="M83" s="791"/>
      <c r="N83" s="51"/>
    </row>
    <row r="84" spans="1:14" ht="15.75" thickBot="1">
      <c r="B84" s="91" t="s">
        <v>2091</v>
      </c>
      <c r="C84" s="92"/>
      <c r="D84" s="92"/>
      <c r="E84" s="92"/>
      <c r="F84" s="92"/>
      <c r="G84" s="92"/>
      <c r="H84" s="92"/>
      <c r="I84" s="93"/>
      <c r="J84" s="94"/>
      <c r="K84" s="261">
        <v>0.05</v>
      </c>
      <c r="L84" s="792">
        <f>N77*K84</f>
        <v>4514.3779866982668</v>
      </c>
      <c r="M84" s="793"/>
      <c r="N84" s="51"/>
    </row>
    <row r="85" spans="1:14" ht="15.75" thickBot="1">
      <c r="B85" s="755" t="s">
        <v>2072</v>
      </c>
      <c r="C85" s="756"/>
      <c r="D85" s="756"/>
      <c r="E85" s="756"/>
      <c r="F85" s="756"/>
      <c r="G85" s="756"/>
      <c r="H85" s="756"/>
      <c r="I85" s="756"/>
      <c r="J85" s="756"/>
      <c r="K85" s="756"/>
      <c r="L85" s="756"/>
      <c r="M85" s="757"/>
      <c r="N85" s="52">
        <f>L82+L83+L84</f>
        <v>27086.267920189599</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117373.82765415493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ColWidth="11.42578125"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352</v>
      </c>
      <c r="C31" s="81" t="s">
        <v>2192</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12</v>
      </c>
      <c r="N36" s="228">
        <f>K36/M36</f>
        <v>6959.5163058268563</v>
      </c>
    </row>
    <row r="37" spans="1:14">
      <c r="A37" s="113" t="s">
        <v>823</v>
      </c>
      <c r="B37" s="276" t="str">
        <f>VLOOKUP(A37,EQUIPOS!A6:D154,3,FALSE)</f>
        <v>Carrotanque Irrigador de asfalto, 1000 GALONES DE CAPACIDAD</v>
      </c>
      <c r="C37" s="277"/>
      <c r="D37" s="277"/>
      <c r="E37" s="277"/>
      <c r="F37" s="277"/>
      <c r="G37" s="277"/>
      <c r="H37" s="278"/>
      <c r="I37" s="223"/>
      <c r="J37" s="224"/>
      <c r="K37" s="225">
        <f>VLOOKUP(A37,EQUIPOS!A6:D163,4,FALSE)</f>
        <v>119219.28887680972</v>
      </c>
      <c r="L37" s="226"/>
      <c r="M37" s="227">
        <v>12</v>
      </c>
      <c r="N37" s="228">
        <f>K37/M37</f>
        <v>9934.9407397341438</v>
      </c>
    </row>
    <row r="38" spans="1:14">
      <c r="A38" s="113" t="s">
        <v>959</v>
      </c>
      <c r="B38" s="276" t="str">
        <f>VLOOKUP(A38,EQUIPOS!A6:D154,3,FALSE)</f>
        <v>Motoniveladora  potencia 215 HP, ancho de cuchilla 4,27 m, peso 18 ton.</v>
      </c>
      <c r="C38" s="277"/>
      <c r="D38" s="277"/>
      <c r="E38" s="277"/>
      <c r="F38" s="277"/>
      <c r="G38" s="277"/>
      <c r="H38" s="278"/>
      <c r="I38" s="223"/>
      <c r="J38" s="224"/>
      <c r="K38" s="225">
        <f>VLOOKUP(A38,EQUIPOS!A6:D163,4,FALSE)</f>
        <v>246311.38606635714</v>
      </c>
      <c r="L38" s="226"/>
      <c r="M38" s="227">
        <v>12</v>
      </c>
      <c r="N38" s="228">
        <f>K38/M38</f>
        <v>20525.948838863096</v>
      </c>
    </row>
    <row r="39" spans="1:14">
      <c r="A39" s="113" t="s">
        <v>991</v>
      </c>
      <c r="B39" s="804" t="str">
        <f>VLOOKUP(A39,EQUIPOS!A7:D154,3,FALSE)</f>
        <v xml:space="preserve">Recicladora, potencia 430HP </v>
      </c>
      <c r="C39" s="805"/>
      <c r="D39" s="805"/>
      <c r="E39" s="805"/>
      <c r="F39" s="805"/>
      <c r="G39" s="805"/>
      <c r="H39" s="806"/>
      <c r="I39" s="223"/>
      <c r="J39" s="224"/>
      <c r="K39" s="225">
        <f>VLOOKUP(A39,EQUIPOS!A7:D164,4,FALSE)</f>
        <v>538437.66103635519</v>
      </c>
      <c r="L39" s="226"/>
      <c r="M39" s="227">
        <v>12</v>
      </c>
      <c r="N39" s="228">
        <f>K39/M39</f>
        <v>44869.805086362932</v>
      </c>
    </row>
    <row r="40" spans="1:14">
      <c r="A40" t="s">
        <v>1075</v>
      </c>
      <c r="B40" s="804" t="str">
        <f>VLOOKUP(A40,EQUIPOS!A8:D154,3,FALSE)</f>
        <v xml:space="preserve">Vibrocompatador, potencia 153 HP, peso 10 Ton. </v>
      </c>
      <c r="C40" s="805"/>
      <c r="D40" s="805"/>
      <c r="E40" s="805"/>
      <c r="F40" s="805"/>
      <c r="G40" s="805"/>
      <c r="H40" s="806"/>
      <c r="I40" s="223"/>
      <c r="J40" s="224"/>
      <c r="K40" s="225">
        <f>VLOOKUP(A40,EQUIPOS!A8:D165,4,FALSE)</f>
        <v>143097.82862711765</v>
      </c>
      <c r="L40" s="226"/>
      <c r="M40" s="227">
        <v>12</v>
      </c>
      <c r="N40" s="228">
        <f>K40/M40</f>
        <v>11924.819052259803</v>
      </c>
    </row>
    <row r="41" spans="1:14">
      <c r="B41" s="804"/>
      <c r="C41" s="805"/>
      <c r="D41" s="805"/>
      <c r="E41" s="805"/>
      <c r="F41" s="805"/>
      <c r="G41" s="805"/>
      <c r="H41" s="806"/>
      <c r="I41" s="807"/>
      <c r="J41" s="808"/>
      <c r="K41" s="225"/>
      <c r="L41" s="809"/>
      <c r="M41" s="810"/>
      <c r="N41" s="228"/>
    </row>
    <row r="42" spans="1:14">
      <c r="B42" s="804"/>
      <c r="C42" s="805"/>
      <c r="D42" s="805"/>
      <c r="E42" s="811"/>
      <c r="F42" s="805"/>
      <c r="G42" s="805"/>
      <c r="H42" s="806"/>
      <c r="I42" s="36"/>
      <c r="J42" s="37"/>
      <c r="K42" s="230"/>
      <c r="L42" s="232"/>
      <c r="M42" s="233"/>
      <c r="N42" s="234"/>
    </row>
    <row r="43" spans="1:14">
      <c r="B43" s="812" t="s">
        <v>2105</v>
      </c>
      <c r="C43" s="890"/>
      <c r="D43" s="890"/>
      <c r="E43" s="38"/>
      <c r="F43" s="39"/>
      <c r="G43" s="39"/>
      <c r="H43" s="40"/>
      <c r="I43" s="36"/>
      <c r="J43" s="37"/>
      <c r="K43" s="235"/>
      <c r="L43" s="232"/>
      <c r="M43" s="352">
        <v>0.1</v>
      </c>
      <c r="N43" s="296">
        <f>N77*M43</f>
        <v>502.32209751500835</v>
      </c>
    </row>
    <row r="44" spans="1:14" ht="15.75" thickBot="1">
      <c r="B44" s="804"/>
      <c r="C44" s="805"/>
      <c r="D44" s="805"/>
      <c r="E44" s="805"/>
      <c r="F44" s="805"/>
      <c r="G44" s="805"/>
      <c r="H44" s="806"/>
      <c r="I44" s="814"/>
      <c r="J44" s="815"/>
      <c r="K44" s="41"/>
      <c r="L44" s="816"/>
      <c r="M44" s="817"/>
      <c r="N44" s="105"/>
    </row>
    <row r="45" spans="1:14" ht="15.75" thickBot="1">
      <c r="B45" s="755" t="s">
        <v>2072</v>
      </c>
      <c r="C45" s="756"/>
      <c r="D45" s="756"/>
      <c r="E45" s="756"/>
      <c r="F45" s="756"/>
      <c r="G45" s="756"/>
      <c r="H45" s="756"/>
      <c r="I45" s="756"/>
      <c r="J45" s="756"/>
      <c r="K45" s="756"/>
      <c r="L45" s="756"/>
      <c r="M45" s="757"/>
      <c r="N45" s="345">
        <f>SUM(N36:N44)</f>
        <v>94717.352120561831</v>
      </c>
    </row>
    <row r="46" spans="1:14">
      <c r="B46" s="236"/>
      <c r="C46" s="34"/>
      <c r="D46" s="34"/>
      <c r="E46" s="34"/>
      <c r="F46" s="34"/>
      <c r="G46" s="34"/>
      <c r="H46" s="34"/>
      <c r="I46" s="34"/>
      <c r="J46" s="34"/>
      <c r="K46" s="34"/>
      <c r="L46" s="34"/>
      <c r="M46" s="34"/>
      <c r="N46" s="35"/>
    </row>
    <row r="47" spans="1:14">
      <c r="B47" s="64" t="s">
        <v>2073</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00" t="s">
        <v>2063</v>
      </c>
      <c r="C49" s="801"/>
      <c r="D49" s="801"/>
      <c r="E49" s="801"/>
      <c r="F49" s="801"/>
      <c r="G49" s="801"/>
      <c r="H49" s="801"/>
      <c r="I49" s="835"/>
      <c r="J49" s="271" t="s">
        <v>2065</v>
      </c>
      <c r="K49" s="85" t="s">
        <v>2066</v>
      </c>
      <c r="L49" s="836" t="s">
        <v>2074</v>
      </c>
      <c r="M49" s="835"/>
      <c r="N49" s="86" t="s">
        <v>2071</v>
      </c>
    </row>
    <row r="50" spans="1:14">
      <c r="A50" t="s">
        <v>1131</v>
      </c>
      <c r="B50" s="43" t="str">
        <f>VLOOKUP(A50,MATERIALES!A5:D373,3,FALSE)</f>
        <v>Agua</v>
      </c>
      <c r="C50" s="237"/>
      <c r="D50" s="237"/>
      <c r="E50" s="237"/>
      <c r="F50" s="237"/>
      <c r="G50" s="237"/>
      <c r="H50" s="237"/>
      <c r="I50" s="224"/>
      <c r="J50" s="201" t="str">
        <f>VLOOKUP(A50,MATERIALES!A4:D640,2,FALSE)</f>
        <v>lt</v>
      </c>
      <c r="K50" s="238">
        <v>75</v>
      </c>
      <c r="L50" s="223"/>
      <c r="M50" s="353">
        <f>VLOOKUP(A50,MATERIALES!A5:D396,4,FALSE)</f>
        <v>57.532296573537835</v>
      </c>
      <c r="N50" s="228">
        <f>K50*M50</f>
        <v>4314.9222430153377</v>
      </c>
    </row>
    <row r="51" spans="1:14">
      <c r="A51" t="s">
        <v>1224</v>
      </c>
      <c r="B51" s="43" t="str">
        <f>VLOOKUP(A51,MATERIALES!A5:D373,3,FALSE)</f>
        <v xml:space="preserve">Cemento Asfáltico </v>
      </c>
      <c r="C51" s="237"/>
      <c r="D51" s="237"/>
      <c r="E51" s="237"/>
      <c r="F51" s="237"/>
      <c r="G51" s="237"/>
      <c r="H51" s="237"/>
      <c r="I51" s="224"/>
      <c r="J51" s="201" t="str">
        <f>VLOOKUP(A51,MATERIALES!A4:D640,2,FALSE)</f>
        <v>kg</v>
      </c>
      <c r="K51" s="238">
        <v>1.3</v>
      </c>
      <c r="L51" s="223"/>
      <c r="M51" s="353">
        <f>VLOOKUP(A51,MATERIALES!A5:D396,4,FALSE)</f>
        <v>1867.0512805234093</v>
      </c>
      <c r="N51" s="228">
        <f>K51*M51</f>
        <v>2427.1666646804324</v>
      </c>
    </row>
    <row r="52" spans="1:14">
      <c r="B52" s="43"/>
      <c r="C52" s="237"/>
      <c r="D52" s="237"/>
      <c r="E52" s="237"/>
      <c r="F52" s="237"/>
      <c r="G52" s="237"/>
      <c r="H52" s="237"/>
      <c r="I52" s="224"/>
      <c r="J52" s="201"/>
      <c r="K52" s="238"/>
      <c r="L52" s="223"/>
      <c r="M52" s="239"/>
      <c r="N52" s="240"/>
    </row>
    <row r="53" spans="1:14">
      <c r="B53" s="43"/>
      <c r="C53" s="237"/>
      <c r="D53" s="237"/>
      <c r="E53" s="237"/>
      <c r="F53" s="237"/>
      <c r="G53" s="237"/>
      <c r="H53" s="237"/>
      <c r="I53" s="224"/>
      <c r="J53" s="201"/>
      <c r="K53" s="238"/>
      <c r="L53" s="223"/>
      <c r="M53" s="239"/>
      <c r="N53" s="240"/>
    </row>
    <row r="54" spans="1:14" ht="15.75" thickBot="1">
      <c r="B54" s="837"/>
      <c r="C54" s="838"/>
      <c r="D54" s="838"/>
      <c r="E54" s="838"/>
      <c r="F54" s="838"/>
      <c r="G54" s="838"/>
      <c r="H54" s="838"/>
      <c r="I54" s="808"/>
      <c r="J54" s="42"/>
      <c r="K54" s="44"/>
      <c r="L54" s="839"/>
      <c r="M54" s="840"/>
      <c r="N54" s="45"/>
    </row>
    <row r="55" spans="1:14" ht="15.75" thickBot="1">
      <c r="B55" s="755" t="s">
        <v>2072</v>
      </c>
      <c r="C55" s="756"/>
      <c r="D55" s="756"/>
      <c r="E55" s="756"/>
      <c r="F55" s="756"/>
      <c r="G55" s="756"/>
      <c r="H55" s="756"/>
      <c r="I55" s="756"/>
      <c r="J55" s="756"/>
      <c r="K55" s="756"/>
      <c r="L55" s="756"/>
      <c r="M55" s="757"/>
      <c r="N55" s="345">
        <f>SUM(N50:N54)</f>
        <v>6742.0889076957701</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t="s">
        <v>728</v>
      </c>
      <c r="B71" s="49" t="str">
        <f>VLOOKUP(A71,'MANO DE OBRA'!A8:D68,3,FALSE)</f>
        <v>Oficial</v>
      </c>
      <c r="C71" s="47"/>
      <c r="D71" s="47"/>
      <c r="E71" s="47"/>
      <c r="F71" s="47"/>
      <c r="G71" s="47"/>
      <c r="H71" s="47"/>
      <c r="I71" s="248">
        <f>K71/J71*100</f>
        <v>57668.23979157189</v>
      </c>
      <c r="J71" s="249">
        <v>185</v>
      </c>
      <c r="K71" s="250">
        <f>VLOOKUP(A71,'MANO DE OBRA'!A8:D99,4,FALSE)</f>
        <v>106686.24361440798</v>
      </c>
      <c r="L71" s="50"/>
      <c r="M71" s="251">
        <v>96</v>
      </c>
      <c r="N71" s="346">
        <f>K71/M71</f>
        <v>1111.3150376500832</v>
      </c>
      <c r="O71" s="106"/>
    </row>
    <row r="72" spans="1:15">
      <c r="A72" t="s">
        <v>714</v>
      </c>
      <c r="B72" s="49" t="str">
        <f>VLOOKUP(A72,'MANO DE OBRA'!A8:D69,3,FALSE)</f>
        <v>Obrero (6)</v>
      </c>
      <c r="C72" s="47"/>
      <c r="D72" s="47"/>
      <c r="E72" s="47"/>
      <c r="F72" s="47"/>
      <c r="G72" s="47"/>
      <c r="H72" s="47"/>
      <c r="I72" s="248">
        <f>K72/J72*100</f>
        <v>202996.19999999998</v>
      </c>
      <c r="J72" s="249">
        <v>185</v>
      </c>
      <c r="K72" s="250">
        <f>VLOOKUP(A72,'MANO DE OBRA'!A8:D100,4,FALSE)</f>
        <v>375542.97</v>
      </c>
      <c r="L72" s="50"/>
      <c r="M72" s="255">
        <v>96</v>
      </c>
      <c r="N72" s="346">
        <f>K72/M72</f>
        <v>3911.9059374999997</v>
      </c>
    </row>
    <row r="73" spans="1:15">
      <c r="B73" s="49"/>
      <c r="C73" s="47"/>
      <c r="D73" s="47"/>
      <c r="E73" s="47"/>
      <c r="F73" s="47"/>
      <c r="G73" s="47"/>
      <c r="H73" s="47"/>
      <c r="I73" s="235"/>
      <c r="J73" s="253"/>
      <c r="K73" s="254"/>
      <c r="L73" s="50"/>
      <c r="M73" s="256"/>
      <c r="N73" s="252"/>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5023.2209751500832</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N45+N55+N66+N77</f>
        <v>106482.66200340768</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21296.532400681535</v>
      </c>
      <c r="M84" s="791"/>
      <c r="N84" s="51"/>
    </row>
    <row r="85" spans="1:14">
      <c r="B85" s="89" t="s">
        <v>2090</v>
      </c>
      <c r="C85" s="90"/>
      <c r="D85" s="90"/>
      <c r="E85" s="90"/>
      <c r="F85" s="90"/>
      <c r="G85" s="90"/>
      <c r="H85" s="90"/>
      <c r="I85" s="87"/>
      <c r="J85" s="88"/>
      <c r="K85" s="260">
        <v>0.05</v>
      </c>
      <c r="L85" s="790">
        <f>N79*K85</f>
        <v>5324.1331001703838</v>
      </c>
      <c r="M85" s="791"/>
      <c r="N85" s="51"/>
    </row>
    <row r="86" spans="1:14" ht="15.75" thickBot="1">
      <c r="B86" s="91" t="s">
        <v>2091</v>
      </c>
      <c r="C86" s="92"/>
      <c r="D86" s="92"/>
      <c r="E86" s="92"/>
      <c r="F86" s="92"/>
      <c r="G86" s="92"/>
      <c r="H86" s="92"/>
      <c r="I86" s="93"/>
      <c r="J86" s="94"/>
      <c r="K86" s="261">
        <v>0.05</v>
      </c>
      <c r="L86" s="792">
        <f>N79*K86</f>
        <v>5324.1331001703838</v>
      </c>
      <c r="M86" s="793"/>
      <c r="N86" s="51"/>
    </row>
    <row r="87" spans="1:14" ht="15.75" thickBot="1">
      <c r="B87" s="755" t="s">
        <v>2072</v>
      </c>
      <c r="C87" s="756"/>
      <c r="D87" s="756"/>
      <c r="E87" s="756"/>
      <c r="F87" s="756"/>
      <c r="G87" s="756"/>
      <c r="H87" s="756"/>
      <c r="I87" s="756"/>
      <c r="J87" s="756"/>
      <c r="K87" s="756"/>
      <c r="L87" s="756"/>
      <c r="M87" s="757"/>
      <c r="N87" s="52">
        <f>L84+L85+L86</f>
        <v>31944.798601022303</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138427.46060442997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354</v>
      </c>
      <c r="C31" s="81" t="s">
        <v>2193</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18</v>
      </c>
      <c r="N36" s="228">
        <f>K36/M36</f>
        <v>4639.6775372179045</v>
      </c>
    </row>
    <row r="37" spans="1:14">
      <c r="A37" s="113" t="s">
        <v>823</v>
      </c>
      <c r="B37" s="804" t="str">
        <f>VLOOKUP(A37,EQUIPOS!A7:D154,3,FALSE)</f>
        <v>Carrotanque Irrigador de asfalto, 1000 GALONES DE CAPACIDAD</v>
      </c>
      <c r="C37" s="805"/>
      <c r="D37" s="805"/>
      <c r="E37" s="805"/>
      <c r="F37" s="805"/>
      <c r="G37" s="805"/>
      <c r="H37" s="806"/>
      <c r="I37" s="223"/>
      <c r="J37" s="224"/>
      <c r="K37" s="225">
        <f>VLOOKUP(A37,EQUIPOS!A7:D164,4,FALSE)</f>
        <v>119219.28887680972</v>
      </c>
      <c r="L37" s="226"/>
      <c r="M37" s="227">
        <v>18</v>
      </c>
      <c r="N37" s="228">
        <f>K37/M37</f>
        <v>6623.2938264894292</v>
      </c>
    </row>
    <row r="38" spans="1:14">
      <c r="A38" t="s">
        <v>959</v>
      </c>
      <c r="B38" s="804" t="str">
        <f>VLOOKUP(A38,EQUIPOS!A8:D154,3,FALSE)</f>
        <v>Motoniveladora  potencia 215 HP, ancho de cuchilla 4,27 m, peso 18 ton.</v>
      </c>
      <c r="C38" s="805"/>
      <c r="D38" s="805"/>
      <c r="E38" s="805"/>
      <c r="F38" s="805"/>
      <c r="G38" s="805"/>
      <c r="H38" s="806"/>
      <c r="I38" s="223"/>
      <c r="J38" s="224"/>
      <c r="K38" s="225">
        <f>VLOOKUP(A38,EQUIPOS!A8:D165,4,FALSE)</f>
        <v>246311.38606635714</v>
      </c>
      <c r="L38" s="226"/>
      <c r="M38" s="227">
        <v>18</v>
      </c>
      <c r="N38" s="228">
        <f>K38/M38</f>
        <v>13683.965892575397</v>
      </c>
    </row>
    <row r="39" spans="1:14">
      <c r="A39" t="s">
        <v>991</v>
      </c>
      <c r="B39" s="804" t="str">
        <f>VLOOKUP(A39,EQUIPOS!A9:D154,3,FALSE)</f>
        <v xml:space="preserve">Recicladora, potencia 430HP </v>
      </c>
      <c r="C39" s="805"/>
      <c r="D39" s="805"/>
      <c r="E39" s="805"/>
      <c r="F39" s="805"/>
      <c r="G39" s="805"/>
      <c r="H39" s="806"/>
      <c r="I39" s="807"/>
      <c r="J39" s="808"/>
      <c r="K39" s="225">
        <f>VLOOKUP(A39,EQUIPOS!A9:D166,4,FALSE)</f>
        <v>538437.66103635519</v>
      </c>
      <c r="L39" s="809">
        <v>18</v>
      </c>
      <c r="M39" s="810"/>
      <c r="N39" s="228">
        <f>K39/L39</f>
        <v>29913.20339090862</v>
      </c>
    </row>
    <row r="40" spans="1:14">
      <c r="A40" t="s">
        <v>1075</v>
      </c>
      <c r="B40" s="804" t="str">
        <f>VLOOKUP(A40,EQUIPOS!A10:D154,3,FALSE)</f>
        <v xml:space="preserve">Vibrocompatador, potencia 153 HP, peso 10 Ton. </v>
      </c>
      <c r="C40" s="805"/>
      <c r="D40" s="805"/>
      <c r="E40" s="805"/>
      <c r="F40" s="805"/>
      <c r="G40" s="805"/>
      <c r="H40" s="806"/>
      <c r="I40" s="36"/>
      <c r="J40" s="37"/>
      <c r="K40" s="225">
        <f>VLOOKUP(A40,EQUIPOS!A10:D167,4,FALSE)</f>
        <v>143097.82862711765</v>
      </c>
      <c r="L40" s="232"/>
      <c r="M40" s="233">
        <v>18</v>
      </c>
      <c r="N40" s="228">
        <f>K40/M40</f>
        <v>7949.8793681732022</v>
      </c>
    </row>
    <row r="41" spans="1:14">
      <c r="B41" s="276"/>
      <c r="C41" s="277"/>
      <c r="D41" s="277"/>
      <c r="E41" s="277"/>
      <c r="F41" s="279"/>
      <c r="G41" s="279"/>
      <c r="H41" s="123"/>
      <c r="I41" s="36"/>
      <c r="J41" s="37"/>
      <c r="K41" s="230"/>
      <c r="L41" s="232"/>
      <c r="M41" s="233"/>
      <c r="N41" s="228"/>
    </row>
    <row r="42" spans="1:14">
      <c r="B42" s="812" t="s">
        <v>2105</v>
      </c>
      <c r="C42" s="813"/>
      <c r="D42" s="813"/>
      <c r="E42" s="38"/>
      <c r="F42" s="39"/>
      <c r="G42" s="39"/>
      <c r="H42" s="40"/>
      <c r="I42" s="36"/>
      <c r="J42" s="37"/>
      <c r="K42" s="235"/>
      <c r="L42" s="232"/>
      <c r="M42" s="352">
        <v>0.01</v>
      </c>
      <c r="N42" s="296">
        <f>N76*M42</f>
        <v>33.488139834333886</v>
      </c>
    </row>
    <row r="43" spans="1:14" ht="15.75" thickBot="1">
      <c r="B43" s="804"/>
      <c r="C43" s="805"/>
      <c r="D43" s="805"/>
      <c r="E43" s="805"/>
      <c r="F43" s="805"/>
      <c r="G43" s="805"/>
      <c r="H43" s="806"/>
      <c r="I43" s="814"/>
      <c r="J43" s="815"/>
      <c r="K43" s="41"/>
      <c r="L43" s="816"/>
      <c r="M43" s="817"/>
      <c r="N43" s="105"/>
    </row>
    <row r="44" spans="1:14" ht="15.75" thickBot="1">
      <c r="B44" s="755" t="s">
        <v>2072</v>
      </c>
      <c r="C44" s="756"/>
      <c r="D44" s="756"/>
      <c r="E44" s="756"/>
      <c r="F44" s="756"/>
      <c r="G44" s="756"/>
      <c r="H44" s="756"/>
      <c r="I44" s="756"/>
      <c r="J44" s="756"/>
      <c r="K44" s="756"/>
      <c r="L44" s="756"/>
      <c r="M44" s="757"/>
      <c r="N44" s="345">
        <f>SUM(N36:N43)</f>
        <v>62843.508155198891</v>
      </c>
    </row>
    <row r="45" spans="1:14">
      <c r="B45" s="236"/>
      <c r="C45" s="34"/>
      <c r="D45" s="34"/>
      <c r="E45" s="34"/>
      <c r="F45" s="34"/>
      <c r="G45" s="34"/>
      <c r="H45" s="34"/>
      <c r="I45" s="34"/>
      <c r="J45" s="34"/>
      <c r="K45" s="34"/>
      <c r="L45" s="34"/>
      <c r="M45" s="34"/>
      <c r="N45" s="35"/>
    </row>
    <row r="46" spans="1:14">
      <c r="B46" s="64" t="s">
        <v>2073</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00" t="s">
        <v>2063</v>
      </c>
      <c r="C48" s="801"/>
      <c r="D48" s="801"/>
      <c r="E48" s="801"/>
      <c r="F48" s="801"/>
      <c r="G48" s="801"/>
      <c r="H48" s="801"/>
      <c r="I48" s="835"/>
      <c r="J48" s="271" t="s">
        <v>2065</v>
      </c>
      <c r="K48" s="85" t="s">
        <v>2066</v>
      </c>
      <c r="L48" s="836" t="s">
        <v>2074</v>
      </c>
      <c r="M48" s="835"/>
      <c r="N48" s="86" t="s">
        <v>2071</v>
      </c>
    </row>
    <row r="49" spans="1:14">
      <c r="A49" t="s">
        <v>1557</v>
      </c>
      <c r="B49" s="43" t="str">
        <f>VLOOKUP(A49,MATERIALES!A5:D373,3,FALSE)</f>
        <v>Mezcla densa en Caliente MDC-25</v>
      </c>
      <c r="C49" s="237"/>
      <c r="D49" s="237"/>
      <c r="E49" s="237"/>
      <c r="F49" s="237"/>
      <c r="G49" s="237"/>
      <c r="H49" s="237"/>
      <c r="I49" s="224"/>
      <c r="J49" s="201" t="str">
        <f>VLOOKUP(A49,MATERIALES!A5:D641,2,FALSE)</f>
        <v>m3</v>
      </c>
      <c r="K49" s="238">
        <v>0.153</v>
      </c>
      <c r="L49" s="223"/>
      <c r="M49" s="353">
        <f>VLOOKUP(A49,MATERIALES!A5:D396,4,FALSE)</f>
        <v>528793.14254569449</v>
      </c>
      <c r="N49" s="228">
        <f>K49*M49</f>
        <v>80905.350809491254</v>
      </c>
    </row>
    <row r="50" spans="1:14">
      <c r="A50" s="108"/>
      <c r="B50" s="43"/>
      <c r="C50" s="237"/>
      <c r="D50" s="237"/>
      <c r="E50" s="237"/>
      <c r="F50" s="237"/>
      <c r="G50" s="237"/>
      <c r="H50" s="237"/>
      <c r="I50" s="224"/>
      <c r="J50" s="201"/>
      <c r="K50" s="238"/>
      <c r="L50" s="223"/>
      <c r="M50" s="353"/>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SUM(N49:N53)</f>
        <v>80905.350809491254</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1819</v>
      </c>
      <c r="B59" s="46" t="str">
        <f>VLOOKUP(A59,TRANSPORTE!A5:D117,3,FALSE)</f>
        <v>Transporte de Mezcla densa en Caliente MDC-25</v>
      </c>
      <c r="C59" s="273"/>
      <c r="D59" s="273"/>
      <c r="E59" s="273"/>
      <c r="F59" s="273"/>
      <c r="G59" s="273"/>
      <c r="H59" s="267" t="s">
        <v>2122</v>
      </c>
      <c r="I59" s="364">
        <v>0.153</v>
      </c>
      <c r="J59" s="242">
        <v>1</v>
      </c>
      <c r="K59" s="364">
        <f>I59*J59</f>
        <v>0.153</v>
      </c>
      <c r="L59" s="842">
        <f>VLOOKUP(A59,TRANSPORTE!A5:D117,4,FALSE)</f>
        <v>1260.0181096149788</v>
      </c>
      <c r="M59" s="843"/>
      <c r="N59" s="243">
        <f>K59*L59</f>
        <v>192.78277077109175</v>
      </c>
    </row>
    <row r="60" spans="1:14">
      <c r="B60" s="46"/>
      <c r="C60" s="47"/>
      <c r="D60" s="47"/>
      <c r="E60" s="47"/>
      <c r="F60" s="47"/>
      <c r="G60" s="47"/>
      <c r="H60" s="244"/>
      <c r="I60" s="235"/>
      <c r="J60" s="235"/>
      <c r="K60" s="235"/>
      <c r="L60" s="245"/>
      <c r="M60" s="246"/>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192.78277077109175</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714</v>
      </c>
      <c r="B70" s="49" t="str">
        <f>VLOOKUP(A70,'MANO DE OBRA'!A8:D68,3,FALSE)</f>
        <v>Obrero (6)</v>
      </c>
      <c r="C70" s="47"/>
      <c r="D70" s="47"/>
      <c r="E70" s="47"/>
      <c r="F70" s="47"/>
      <c r="G70" s="47"/>
      <c r="H70" s="47"/>
      <c r="I70" s="248">
        <f>K70/J70*100</f>
        <v>202996.19999999998</v>
      </c>
      <c r="J70" s="249">
        <v>185</v>
      </c>
      <c r="K70" s="250">
        <f>VLOOKUP(A70,'MANO DE OBRA'!A8:D99,4,FALSE)</f>
        <v>375542.97</v>
      </c>
      <c r="L70" s="50"/>
      <c r="M70" s="251">
        <v>144</v>
      </c>
      <c r="N70" s="346">
        <f>K70/M70</f>
        <v>2607.9372916666666</v>
      </c>
      <c r="O70" s="106"/>
    </row>
    <row r="71" spans="1:15">
      <c r="A71" t="s">
        <v>728</v>
      </c>
      <c r="B71" s="49" t="str">
        <f>VLOOKUP(A71,'MANO DE OBRA'!A8:D69,3,FALSE)</f>
        <v>Oficial</v>
      </c>
      <c r="C71" s="47"/>
      <c r="D71" s="47"/>
      <c r="E71" s="47"/>
      <c r="F71" s="47"/>
      <c r="G71" s="47"/>
      <c r="H71" s="47"/>
      <c r="I71" s="248">
        <f>K71/J71*100</f>
        <v>57668.23979157189</v>
      </c>
      <c r="J71" s="249">
        <v>185</v>
      </c>
      <c r="K71" s="250">
        <f>VLOOKUP(A71,'MANO DE OBRA'!A8:D100,4,FALSE)</f>
        <v>106686.24361440798</v>
      </c>
      <c r="L71" s="50"/>
      <c r="M71" s="255">
        <v>144</v>
      </c>
      <c r="N71" s="346">
        <f>K71/M71</f>
        <v>740.87669176672216</v>
      </c>
    </row>
    <row r="72" spans="1:15">
      <c r="B72" s="49"/>
      <c r="C72" s="47"/>
      <c r="D72" s="47"/>
      <c r="E72" s="47"/>
      <c r="F72" s="47"/>
      <c r="G72" s="47"/>
      <c r="H72" s="47"/>
      <c r="I72" s="248"/>
      <c r="J72" s="249"/>
      <c r="K72" s="250"/>
      <c r="L72" s="50"/>
      <c r="M72" s="256"/>
      <c r="N72" s="346"/>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3348.8139834333888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N44+N54+N65+N76</f>
        <v>147290.45571889463</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29458.091143778929</v>
      </c>
      <c r="M83" s="791"/>
      <c r="N83" s="51"/>
    </row>
    <row r="84" spans="1:14">
      <c r="B84" s="89" t="s">
        <v>2090</v>
      </c>
      <c r="C84" s="90"/>
      <c r="D84" s="90"/>
      <c r="E84" s="90"/>
      <c r="F84" s="90"/>
      <c r="G84" s="90"/>
      <c r="H84" s="90"/>
      <c r="I84" s="87"/>
      <c r="J84" s="88"/>
      <c r="K84" s="260">
        <v>0.05</v>
      </c>
      <c r="L84" s="790">
        <f>N78*K84</f>
        <v>7364.5227859447323</v>
      </c>
      <c r="M84" s="791"/>
      <c r="N84" s="51"/>
    </row>
    <row r="85" spans="1:14" ht="15.75" thickBot="1">
      <c r="B85" s="91" t="s">
        <v>2091</v>
      </c>
      <c r="C85" s="92"/>
      <c r="D85" s="92"/>
      <c r="E85" s="92"/>
      <c r="F85" s="92"/>
      <c r="G85" s="92"/>
      <c r="H85" s="92"/>
      <c r="I85" s="93"/>
      <c r="J85" s="94"/>
      <c r="K85" s="261">
        <v>0.05</v>
      </c>
      <c r="L85" s="792">
        <f>N78*K85</f>
        <v>7364.5227859447323</v>
      </c>
      <c r="M85" s="793"/>
      <c r="N85" s="51"/>
    </row>
    <row r="86" spans="1:14" ht="15.75" thickBot="1">
      <c r="B86" s="755" t="s">
        <v>2072</v>
      </c>
      <c r="C86" s="756"/>
      <c r="D86" s="756"/>
      <c r="E86" s="756"/>
      <c r="F86" s="756"/>
      <c r="G86" s="756"/>
      <c r="H86" s="756"/>
      <c r="I86" s="756"/>
      <c r="J86" s="756"/>
      <c r="K86" s="756"/>
      <c r="L86" s="756"/>
      <c r="M86" s="757"/>
      <c r="N86" s="52">
        <f>L83+L84+L85</f>
        <v>44187.136715668392</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191477.59243456303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356</v>
      </c>
      <c r="C31" s="81" t="s">
        <v>2194</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18</v>
      </c>
      <c r="N36" s="228">
        <f>K36/M36</f>
        <v>4639.6775372179045</v>
      </c>
    </row>
    <row r="37" spans="1:14">
      <c r="A37" s="113" t="s">
        <v>823</v>
      </c>
      <c r="B37" s="804" t="str">
        <f>VLOOKUP(A37,EQUIPOS!A7:D154,3,FALSE)</f>
        <v>Carrotanque Irrigador de asfalto, 1000 GALONES DE CAPACIDAD</v>
      </c>
      <c r="C37" s="805"/>
      <c r="D37" s="805"/>
      <c r="E37" s="805"/>
      <c r="F37" s="805"/>
      <c r="G37" s="805"/>
      <c r="H37" s="806"/>
      <c r="I37" s="223"/>
      <c r="J37" s="224"/>
      <c r="K37" s="225">
        <f>VLOOKUP(A37,EQUIPOS!A7:D164,4,FALSE)</f>
        <v>119219.28887680972</v>
      </c>
      <c r="L37" s="226"/>
      <c r="M37" s="227">
        <v>18</v>
      </c>
      <c r="N37" s="228">
        <f>K37/M37</f>
        <v>6623.2938264894292</v>
      </c>
    </row>
    <row r="38" spans="1:14">
      <c r="A38" t="s">
        <v>959</v>
      </c>
      <c r="B38" s="804" t="str">
        <f>VLOOKUP(A38,EQUIPOS!A8:D154,3,FALSE)</f>
        <v>Motoniveladora  potencia 215 HP, ancho de cuchilla 4,27 m, peso 18 ton.</v>
      </c>
      <c r="C38" s="805"/>
      <c r="D38" s="805"/>
      <c r="E38" s="805"/>
      <c r="F38" s="805"/>
      <c r="G38" s="805"/>
      <c r="H38" s="806"/>
      <c r="I38" s="223"/>
      <c r="J38" s="224"/>
      <c r="K38" s="225">
        <f>VLOOKUP(A38,EQUIPOS!A8:D165,4,FALSE)</f>
        <v>246311.38606635714</v>
      </c>
      <c r="L38" s="226"/>
      <c r="M38" s="227">
        <v>18</v>
      </c>
      <c r="N38" s="228">
        <f>K38/M38</f>
        <v>13683.965892575397</v>
      </c>
    </row>
    <row r="39" spans="1:14">
      <c r="A39" t="s">
        <v>991</v>
      </c>
      <c r="B39" s="804" t="str">
        <f>VLOOKUP(A39,EQUIPOS!A9:D154,3,FALSE)</f>
        <v xml:space="preserve">Recicladora, potencia 430HP </v>
      </c>
      <c r="C39" s="805"/>
      <c r="D39" s="805"/>
      <c r="E39" s="805"/>
      <c r="F39" s="805"/>
      <c r="G39" s="805"/>
      <c r="H39" s="806"/>
      <c r="I39" s="807"/>
      <c r="J39" s="808"/>
      <c r="K39" s="225">
        <f>VLOOKUP(A39,EQUIPOS!A9:D166,4,FALSE)</f>
        <v>538437.66103635519</v>
      </c>
      <c r="L39" s="809">
        <v>18</v>
      </c>
      <c r="M39" s="810"/>
      <c r="N39" s="228">
        <f>K39/L39</f>
        <v>29913.20339090862</v>
      </c>
    </row>
    <row r="40" spans="1:14">
      <c r="A40" t="s">
        <v>1075</v>
      </c>
      <c r="B40" s="804" t="str">
        <f>VLOOKUP(A40,EQUIPOS!A10:D154,3,FALSE)</f>
        <v xml:space="preserve">Vibrocompatador, potencia 153 HP, peso 10 Ton. </v>
      </c>
      <c r="C40" s="805"/>
      <c r="D40" s="805"/>
      <c r="E40" s="805"/>
      <c r="F40" s="805"/>
      <c r="G40" s="805"/>
      <c r="H40" s="806"/>
      <c r="I40" s="36"/>
      <c r="J40" s="37"/>
      <c r="K40" s="225">
        <f>VLOOKUP(A40,EQUIPOS!A10:D167,4,FALSE)</f>
        <v>143097.82862711765</v>
      </c>
      <c r="L40" s="232"/>
      <c r="M40" s="233">
        <v>18</v>
      </c>
      <c r="N40" s="228">
        <f>K40/M40</f>
        <v>7949.8793681732022</v>
      </c>
    </row>
    <row r="41" spans="1:14">
      <c r="B41" s="276"/>
      <c r="C41" s="277"/>
      <c r="D41" s="277"/>
      <c r="E41" s="277"/>
      <c r="F41" s="279"/>
      <c r="G41" s="279"/>
      <c r="H41" s="123"/>
      <c r="I41" s="36"/>
      <c r="J41" s="37"/>
      <c r="K41" s="230"/>
      <c r="L41" s="232"/>
      <c r="M41" s="233"/>
      <c r="N41" s="234"/>
    </row>
    <row r="42" spans="1:14">
      <c r="B42" s="812" t="s">
        <v>2105</v>
      </c>
      <c r="C42" s="813"/>
      <c r="D42" s="813"/>
      <c r="E42" s="38"/>
      <c r="F42" s="39"/>
      <c r="G42" s="39"/>
      <c r="H42" s="40"/>
      <c r="I42" s="36"/>
      <c r="J42" s="37"/>
      <c r="K42" s="235"/>
      <c r="L42" s="232"/>
      <c r="M42" s="352">
        <v>0.01</v>
      </c>
      <c r="N42" s="296">
        <f>N76*M42</f>
        <v>33.488139834333886</v>
      </c>
    </row>
    <row r="43" spans="1:14" ht="15.75" thickBot="1">
      <c r="B43" s="804"/>
      <c r="C43" s="805"/>
      <c r="D43" s="805"/>
      <c r="E43" s="805"/>
      <c r="F43" s="805"/>
      <c r="G43" s="805"/>
      <c r="H43" s="806"/>
      <c r="I43" s="814"/>
      <c r="J43" s="815"/>
      <c r="K43" s="41"/>
      <c r="L43" s="816"/>
      <c r="M43" s="817"/>
      <c r="N43" s="105"/>
    </row>
    <row r="44" spans="1:14" ht="15.75" thickBot="1">
      <c r="B44" s="755" t="s">
        <v>2072</v>
      </c>
      <c r="C44" s="756"/>
      <c r="D44" s="756"/>
      <c r="E44" s="756"/>
      <c r="F44" s="756"/>
      <c r="G44" s="756"/>
      <c r="H44" s="756"/>
      <c r="I44" s="756"/>
      <c r="J44" s="756"/>
      <c r="K44" s="756"/>
      <c r="L44" s="756"/>
      <c r="M44" s="757"/>
      <c r="N44" s="345">
        <f>SUM(N36:N43)</f>
        <v>62843.508155198891</v>
      </c>
    </row>
    <row r="45" spans="1:14">
      <c r="B45" s="236"/>
      <c r="C45" s="34"/>
      <c r="D45" s="34"/>
      <c r="E45" s="34"/>
      <c r="F45" s="34"/>
      <c r="G45" s="34"/>
      <c r="H45" s="34"/>
      <c r="I45" s="34"/>
      <c r="J45" s="34"/>
      <c r="K45" s="34"/>
      <c r="L45" s="34"/>
      <c r="M45" s="34"/>
      <c r="N45" s="35"/>
    </row>
    <row r="46" spans="1:14">
      <c r="B46" s="64" t="s">
        <v>2073</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00" t="s">
        <v>2063</v>
      </c>
      <c r="C48" s="801"/>
      <c r="D48" s="801"/>
      <c r="E48" s="801"/>
      <c r="F48" s="801"/>
      <c r="G48" s="801"/>
      <c r="H48" s="801"/>
      <c r="I48" s="835"/>
      <c r="J48" s="271" t="s">
        <v>2065</v>
      </c>
      <c r="K48" s="85" t="s">
        <v>2066</v>
      </c>
      <c r="L48" s="836" t="s">
        <v>2074</v>
      </c>
      <c r="M48" s="835"/>
      <c r="N48" s="86" t="s">
        <v>2071</v>
      </c>
    </row>
    <row r="49" spans="1:14">
      <c r="A49" t="s">
        <v>1555</v>
      </c>
      <c r="B49" s="43" t="str">
        <f>VLOOKUP(A49,MATERIALES!A4:D373,3,FALSE)</f>
        <v>Mezcla densa en Caliente MDC-19</v>
      </c>
      <c r="C49" s="237"/>
      <c r="D49" s="237"/>
      <c r="E49" s="237"/>
      <c r="F49" s="237"/>
      <c r="G49" s="237"/>
      <c r="H49" s="237"/>
      <c r="I49" s="224"/>
      <c r="J49" s="201" t="str">
        <f>VLOOKUP(A49,MATERIALES!A5:D641,2,FALSE)</f>
        <v>m3</v>
      </c>
      <c r="K49" s="238">
        <v>0.153</v>
      </c>
      <c r="L49" s="223"/>
      <c r="M49" s="353">
        <f>VLOOKUP(A49,MATERIALES!A5:D396,4,FALSE)</f>
        <v>516746.29307754379</v>
      </c>
      <c r="N49" s="228">
        <f>K49*M49</f>
        <v>79062.182840864203</v>
      </c>
    </row>
    <row r="50" spans="1:14">
      <c r="A50" s="108"/>
      <c r="B50" s="43"/>
      <c r="C50" s="237"/>
      <c r="D50" s="237"/>
      <c r="E50" s="237"/>
      <c r="F50" s="237"/>
      <c r="G50" s="237"/>
      <c r="H50" s="237"/>
      <c r="I50" s="224"/>
      <c r="J50" s="201"/>
      <c r="K50" s="238"/>
      <c r="L50" s="223"/>
      <c r="M50" s="353"/>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SUM(N49:N53)</f>
        <v>79062.182840864203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1922</v>
      </c>
      <c r="B59" s="46" t="str">
        <f>VLOOKUP(A59,TRANSPORTE!A5:D117,3,FALSE)</f>
        <v>Transporte de Mezcla Densa en Caliente MDC-19</v>
      </c>
      <c r="C59" s="273"/>
      <c r="D59" s="273"/>
      <c r="E59" s="273"/>
      <c r="F59" s="273"/>
      <c r="G59" s="273"/>
      <c r="H59" s="267" t="s">
        <v>2122</v>
      </c>
      <c r="I59" s="364">
        <v>0.153</v>
      </c>
      <c r="J59" s="242">
        <v>1</v>
      </c>
      <c r="K59" s="364">
        <f>I59*J59</f>
        <v>0.153</v>
      </c>
      <c r="L59" s="842">
        <f>VLOOKUP(A59,TRANSPORTE!A5:D117,4,FALSE)</f>
        <v>1260.0181096149788</v>
      </c>
      <c r="M59" s="843"/>
      <c r="N59" s="243">
        <f>K59*L59</f>
        <v>192.78277077109175</v>
      </c>
    </row>
    <row r="60" spans="1:14">
      <c r="B60" s="46"/>
      <c r="C60" s="47"/>
      <c r="D60" s="47"/>
      <c r="E60" s="47"/>
      <c r="F60" s="47"/>
      <c r="G60" s="47"/>
      <c r="H60" s="267"/>
      <c r="I60" s="235"/>
      <c r="J60" s="242"/>
      <c r="K60" s="235"/>
      <c r="L60" s="842"/>
      <c r="M60" s="843"/>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192.78277077109175</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714</v>
      </c>
      <c r="B70" s="49" t="str">
        <f>VLOOKUP(A70,'MANO DE OBRA'!A8:D68,3,FALSE)</f>
        <v>Obrero (6)</v>
      </c>
      <c r="C70" s="47"/>
      <c r="D70" s="47"/>
      <c r="E70" s="47"/>
      <c r="F70" s="47"/>
      <c r="G70" s="47"/>
      <c r="H70" s="47"/>
      <c r="I70" s="248">
        <f>K70/J70*100</f>
        <v>202996.19999999998</v>
      </c>
      <c r="J70" s="249">
        <v>185</v>
      </c>
      <c r="K70" s="250">
        <f>VLOOKUP(A70,'MANO DE OBRA'!A8:D99,4,FALSE)</f>
        <v>375542.97</v>
      </c>
      <c r="L70" s="50"/>
      <c r="M70" s="251">
        <v>144</v>
      </c>
      <c r="N70" s="346">
        <f>K70/M70</f>
        <v>2607.9372916666666</v>
      </c>
      <c r="O70" s="106"/>
    </row>
    <row r="71" spans="1:15">
      <c r="A71" t="s">
        <v>728</v>
      </c>
      <c r="B71" s="49" t="str">
        <f>VLOOKUP(A71,'MANO DE OBRA'!A8:D69,3,FALSE)</f>
        <v>Oficial</v>
      </c>
      <c r="C71" s="47"/>
      <c r="D71" s="47"/>
      <c r="E71" s="47"/>
      <c r="F71" s="47"/>
      <c r="G71" s="47"/>
      <c r="H71" s="47"/>
      <c r="I71" s="248">
        <f>K71/J71*100</f>
        <v>57668.23979157189</v>
      </c>
      <c r="J71" s="249">
        <v>185</v>
      </c>
      <c r="K71" s="250">
        <f>VLOOKUP(A71,'MANO DE OBRA'!A8:D100,4,FALSE)</f>
        <v>106686.24361440798</v>
      </c>
      <c r="L71" s="50"/>
      <c r="M71" s="255">
        <v>144</v>
      </c>
      <c r="N71" s="346">
        <f>K71/M71</f>
        <v>740.87669176672216</v>
      </c>
    </row>
    <row r="72" spans="1:15">
      <c r="B72" s="49"/>
      <c r="C72" s="47"/>
      <c r="D72" s="47"/>
      <c r="E72" s="47"/>
      <c r="F72" s="47"/>
      <c r="G72" s="47"/>
      <c r="H72" s="47"/>
      <c r="I72" s="248"/>
      <c r="J72" s="249"/>
      <c r="K72" s="250"/>
      <c r="L72" s="50"/>
      <c r="M72" s="256"/>
      <c r="N72" s="346"/>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3348.8139834333888</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N44+N54+N65+N76</f>
        <v>145447.28775026757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29089.457550053514</v>
      </c>
      <c r="M83" s="791"/>
      <c r="N83" s="51"/>
    </row>
    <row r="84" spans="1:14">
      <c r="B84" s="89" t="s">
        <v>2090</v>
      </c>
      <c r="C84" s="90"/>
      <c r="D84" s="90"/>
      <c r="E84" s="90"/>
      <c r="F84" s="90"/>
      <c r="G84" s="90"/>
      <c r="H84" s="90"/>
      <c r="I84" s="87"/>
      <c r="J84" s="88"/>
      <c r="K84" s="260">
        <v>0.05</v>
      </c>
      <c r="L84" s="790">
        <f>N78*K84</f>
        <v>7272.3643875133785</v>
      </c>
      <c r="M84" s="791"/>
      <c r="N84" s="51"/>
    </row>
    <row r="85" spans="1:14" ht="15.75" thickBot="1">
      <c r="B85" s="91" t="s">
        <v>2091</v>
      </c>
      <c r="C85" s="92"/>
      <c r="D85" s="92"/>
      <c r="E85" s="92"/>
      <c r="F85" s="92"/>
      <c r="G85" s="92"/>
      <c r="H85" s="92"/>
      <c r="I85" s="93"/>
      <c r="J85" s="94"/>
      <c r="K85" s="261">
        <v>0.05</v>
      </c>
      <c r="L85" s="792">
        <f>N78*K85</f>
        <v>7272.3643875133785</v>
      </c>
      <c r="M85" s="793"/>
      <c r="N85" s="51"/>
    </row>
    <row r="86" spans="1:14" ht="15.75" thickBot="1">
      <c r="B86" s="755" t="s">
        <v>2072</v>
      </c>
      <c r="C86" s="756"/>
      <c r="D86" s="756"/>
      <c r="E86" s="756"/>
      <c r="F86" s="756"/>
      <c r="G86" s="756"/>
      <c r="H86" s="756"/>
      <c r="I86" s="756"/>
      <c r="J86" s="756"/>
      <c r="K86" s="756"/>
      <c r="L86" s="756"/>
      <c r="M86" s="757"/>
      <c r="N86" s="52">
        <f>L83+L84+L85</f>
        <v>43634.186325080271</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189081.47407534783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358</v>
      </c>
      <c r="C31" s="81" t="s">
        <v>2195</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15</v>
      </c>
      <c r="N36" s="228">
        <f>K36/M36</f>
        <v>5567.6130446614852</v>
      </c>
    </row>
    <row r="37" spans="1:14">
      <c r="A37" s="113" t="s">
        <v>823</v>
      </c>
      <c r="B37" s="804" t="str">
        <f>VLOOKUP(A37,EQUIPOS!A7:D154,3,FALSE)</f>
        <v>Carrotanque Irrigador de asfalto, 1000 GALONES DE CAPACIDAD</v>
      </c>
      <c r="C37" s="805"/>
      <c r="D37" s="805"/>
      <c r="E37" s="805"/>
      <c r="F37" s="805"/>
      <c r="G37" s="805"/>
      <c r="H37" s="806"/>
      <c r="I37" s="223"/>
      <c r="J37" s="224"/>
      <c r="K37" s="225">
        <f>VLOOKUP(A37,EQUIPOS!A7:D164,4,FALSE)</f>
        <v>119219.28887680972</v>
      </c>
      <c r="L37" s="226"/>
      <c r="M37" s="227">
        <v>15</v>
      </c>
      <c r="N37" s="228">
        <f>K37/M37</f>
        <v>7947.9525917873143</v>
      </c>
    </row>
    <row r="38" spans="1:14">
      <c r="A38" t="s">
        <v>959</v>
      </c>
      <c r="B38" s="804" t="str">
        <f>VLOOKUP(A38,EQUIPOS!A8:D154,3,FALSE)</f>
        <v>Motoniveladora  potencia 215 HP, ancho de cuchilla 4,27 m, peso 18 ton.</v>
      </c>
      <c r="C38" s="805"/>
      <c r="D38" s="805"/>
      <c r="E38" s="805"/>
      <c r="F38" s="805"/>
      <c r="G38" s="805"/>
      <c r="H38" s="806"/>
      <c r="I38" s="223"/>
      <c r="J38" s="224"/>
      <c r="K38" s="225">
        <f>VLOOKUP(A38,EQUIPOS!A8:D165,4,FALSE)</f>
        <v>246311.38606635714</v>
      </c>
      <c r="L38" s="226"/>
      <c r="M38" s="227">
        <v>15</v>
      </c>
      <c r="N38" s="228">
        <f>K38/M38</f>
        <v>16420.759071090477</v>
      </c>
    </row>
    <row r="39" spans="1:14">
      <c r="A39" t="s">
        <v>991</v>
      </c>
      <c r="B39" s="804" t="str">
        <f>VLOOKUP(A39,EQUIPOS!A9:D154,3,FALSE)</f>
        <v xml:space="preserve">Recicladora, potencia 430HP </v>
      </c>
      <c r="C39" s="805"/>
      <c r="D39" s="805"/>
      <c r="E39" s="805"/>
      <c r="F39" s="805"/>
      <c r="G39" s="805"/>
      <c r="H39" s="806"/>
      <c r="I39" s="807"/>
      <c r="J39" s="808"/>
      <c r="K39" s="225">
        <f>VLOOKUP(A39,EQUIPOS!A9:D166,4,FALSE)</f>
        <v>538437.66103635519</v>
      </c>
      <c r="L39" s="809">
        <v>15</v>
      </c>
      <c r="M39" s="810"/>
      <c r="N39" s="228">
        <f>K39/L39</f>
        <v>35895.844069090344</v>
      </c>
    </row>
    <row r="40" spans="1:14">
      <c r="A40" t="s">
        <v>1075</v>
      </c>
      <c r="B40" s="804" t="str">
        <f>VLOOKUP(A40,EQUIPOS!A10:D154,3,FALSE)</f>
        <v xml:space="preserve">Vibrocompatador, potencia 153 HP, peso 10 Ton. </v>
      </c>
      <c r="C40" s="805"/>
      <c r="D40" s="805"/>
      <c r="E40" s="805"/>
      <c r="F40" s="805"/>
      <c r="G40" s="805"/>
      <c r="H40" s="806"/>
      <c r="I40" s="36"/>
      <c r="J40" s="37"/>
      <c r="K40" s="225">
        <f>VLOOKUP(A40,EQUIPOS!A10:D167,4,FALSE)</f>
        <v>143097.82862711765</v>
      </c>
      <c r="L40" s="232"/>
      <c r="M40" s="233">
        <v>15</v>
      </c>
      <c r="N40" s="228">
        <f>K40/M40</f>
        <v>9539.8552418078434</v>
      </c>
    </row>
    <row r="41" spans="1:14">
      <c r="B41" s="276"/>
      <c r="C41" s="277"/>
      <c r="D41" s="277"/>
      <c r="E41" s="277"/>
      <c r="F41" s="279"/>
      <c r="G41" s="279"/>
      <c r="H41" s="123"/>
      <c r="I41" s="36"/>
      <c r="J41" s="37"/>
      <c r="K41" s="230"/>
      <c r="L41" s="232"/>
      <c r="M41" s="233"/>
      <c r="N41" s="234"/>
    </row>
    <row r="42" spans="1:14">
      <c r="B42" s="812" t="s">
        <v>2105</v>
      </c>
      <c r="C42" s="813"/>
      <c r="D42" s="813"/>
      <c r="E42" s="38"/>
      <c r="F42" s="39"/>
      <c r="G42" s="39"/>
      <c r="H42" s="40"/>
      <c r="I42" s="36"/>
      <c r="J42" s="37"/>
      <c r="K42" s="235"/>
      <c r="L42" s="232"/>
      <c r="M42" s="352">
        <v>0.01</v>
      </c>
      <c r="N42" s="296">
        <f>N76*M42</f>
        <v>40.185767801200662</v>
      </c>
    </row>
    <row r="43" spans="1:14" ht="15.75" thickBot="1">
      <c r="B43" s="804"/>
      <c r="C43" s="805"/>
      <c r="D43" s="805"/>
      <c r="E43" s="805"/>
      <c r="F43" s="805"/>
      <c r="G43" s="805"/>
      <c r="H43" s="806"/>
      <c r="I43" s="814"/>
      <c r="J43" s="815"/>
      <c r="K43" s="41"/>
      <c r="L43" s="816"/>
      <c r="M43" s="817"/>
      <c r="N43" s="105"/>
    </row>
    <row r="44" spans="1:14" ht="15.75" thickBot="1">
      <c r="B44" s="755" t="s">
        <v>2072</v>
      </c>
      <c r="C44" s="756"/>
      <c r="D44" s="756"/>
      <c r="E44" s="756"/>
      <c r="F44" s="756"/>
      <c r="G44" s="756"/>
      <c r="H44" s="756"/>
      <c r="I44" s="756"/>
      <c r="J44" s="756"/>
      <c r="K44" s="756"/>
      <c r="L44" s="756"/>
      <c r="M44" s="757"/>
      <c r="N44" s="345">
        <f>SUM(N36:N43)</f>
        <v>75412.209786238673</v>
      </c>
    </row>
    <row r="45" spans="1:14">
      <c r="B45" s="236"/>
      <c r="C45" s="34"/>
      <c r="D45" s="34"/>
      <c r="E45" s="34"/>
      <c r="F45" s="34"/>
      <c r="G45" s="34"/>
      <c r="H45" s="34"/>
      <c r="I45" s="34"/>
      <c r="J45" s="34"/>
      <c r="K45" s="34"/>
      <c r="L45" s="34"/>
      <c r="M45" s="34"/>
      <c r="N45" s="35"/>
    </row>
    <row r="46" spans="1:14">
      <c r="B46" s="64" t="s">
        <v>2073</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00" t="s">
        <v>2063</v>
      </c>
      <c r="C48" s="801"/>
      <c r="D48" s="801"/>
      <c r="E48" s="801"/>
      <c r="F48" s="801"/>
      <c r="G48" s="801"/>
      <c r="H48" s="801"/>
      <c r="I48" s="835"/>
      <c r="J48" s="271" t="s">
        <v>2065</v>
      </c>
      <c r="K48" s="85" t="s">
        <v>2066</v>
      </c>
      <c r="L48" s="836" t="s">
        <v>2074</v>
      </c>
      <c r="M48" s="835"/>
      <c r="N48" s="86" t="s">
        <v>2071</v>
      </c>
    </row>
    <row r="49" spans="1:14">
      <c r="A49" t="s">
        <v>1557</v>
      </c>
      <c r="B49" s="43" t="str">
        <f>VLOOKUP(A49,MATERIALES!A4:D373,3,FALSE)</f>
        <v>Mezcla densa en Caliente MDC-25</v>
      </c>
      <c r="C49" s="237"/>
      <c r="D49" s="237"/>
      <c r="E49" s="237"/>
      <c r="F49" s="237"/>
      <c r="G49" s="237"/>
      <c r="H49" s="237"/>
      <c r="I49" s="224"/>
      <c r="J49" s="201" t="str">
        <f>VLOOKUP(A49,MATERIALES!A5:D641,2,FALSE)</f>
        <v>m3</v>
      </c>
      <c r="K49" s="238">
        <v>0.153</v>
      </c>
      <c r="L49" s="223"/>
      <c r="M49" s="353">
        <f>VLOOKUP(A49,MATERIALES!A5:D396,4,FALSE)</f>
        <v>528793.14254569449</v>
      </c>
      <c r="N49" s="228">
        <f>K49*M49</f>
        <v>80905.350809491254</v>
      </c>
    </row>
    <row r="50" spans="1:14">
      <c r="A50" s="108"/>
      <c r="B50" s="43"/>
      <c r="C50" s="237"/>
      <c r="D50" s="237"/>
      <c r="E50" s="237"/>
      <c r="F50" s="237"/>
      <c r="G50" s="237"/>
      <c r="H50" s="237"/>
      <c r="I50" s="224"/>
      <c r="J50" s="201"/>
      <c r="K50" s="238"/>
      <c r="L50" s="223"/>
      <c r="M50" s="353"/>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SUM(N49:N53)</f>
        <v>80905.350809491254</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1819</v>
      </c>
      <c r="B59" s="46" t="str">
        <f>VLOOKUP(A59,TRANSPORTE!A5:D117,3,FALSE)</f>
        <v>Transporte de Mezcla densa en Caliente MDC-25</v>
      </c>
      <c r="C59" s="273"/>
      <c r="D59" s="273"/>
      <c r="E59" s="273"/>
      <c r="F59" s="273"/>
      <c r="G59" s="273"/>
      <c r="H59" s="267" t="s">
        <v>2122</v>
      </c>
      <c r="I59" s="364">
        <v>0.153</v>
      </c>
      <c r="J59" s="242">
        <v>1</v>
      </c>
      <c r="K59" s="364">
        <f>I59*J59</f>
        <v>0.153</v>
      </c>
      <c r="L59" s="842">
        <f>VLOOKUP(A59,TRANSPORTE!A5:D117,4,FALSE)</f>
        <v>1260.0181096149788</v>
      </c>
      <c r="M59" s="843"/>
      <c r="N59" s="243">
        <f>K59*L59</f>
        <v>192.78277077109175</v>
      </c>
    </row>
    <row r="60" spans="1:14">
      <c r="B60" s="46"/>
      <c r="C60" s="47"/>
      <c r="D60" s="47"/>
      <c r="E60" s="47"/>
      <c r="F60" s="47"/>
      <c r="G60" s="47"/>
      <c r="H60" s="267"/>
      <c r="I60" s="235"/>
      <c r="J60" s="242"/>
      <c r="K60" s="235"/>
      <c r="L60" s="842"/>
      <c r="M60" s="843"/>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192.78277077109175</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714</v>
      </c>
      <c r="B70" s="49" t="str">
        <f>VLOOKUP(A70,'MANO DE OBRA'!A8:D68,3,FALSE)</f>
        <v>Obrero (6)</v>
      </c>
      <c r="C70" s="47"/>
      <c r="D70" s="47"/>
      <c r="E70" s="47"/>
      <c r="F70" s="47"/>
      <c r="G70" s="47"/>
      <c r="H70" s="47"/>
      <c r="I70" s="248">
        <f>K70/J70*100</f>
        <v>202996.19999999998</v>
      </c>
      <c r="J70" s="249">
        <v>185</v>
      </c>
      <c r="K70" s="250">
        <f>VLOOKUP(A70,'MANO DE OBRA'!A8:D99,4,FALSE)</f>
        <v>375542.97</v>
      </c>
      <c r="L70" s="50"/>
      <c r="M70" s="251">
        <v>120</v>
      </c>
      <c r="N70" s="346">
        <f>K70/M70</f>
        <v>3129.5247499999996</v>
      </c>
      <c r="O70" s="106"/>
    </row>
    <row r="71" spans="1:15">
      <c r="A71" t="s">
        <v>728</v>
      </c>
      <c r="B71" s="49" t="str">
        <f>VLOOKUP(A71,'MANO DE OBRA'!A8:D69,3,FALSE)</f>
        <v>Oficial</v>
      </c>
      <c r="C71" s="47"/>
      <c r="D71" s="47"/>
      <c r="E71" s="47"/>
      <c r="F71" s="47"/>
      <c r="G71" s="47"/>
      <c r="H71" s="47"/>
      <c r="I71" s="248">
        <f>K71/J71*100</f>
        <v>57668.23979157189</v>
      </c>
      <c r="J71" s="249">
        <v>185</v>
      </c>
      <c r="K71" s="250">
        <f>VLOOKUP(A71,'MANO DE OBRA'!A8:D100,4,FALSE)</f>
        <v>106686.24361440798</v>
      </c>
      <c r="L71" s="50"/>
      <c r="M71" s="255">
        <v>120</v>
      </c>
      <c r="N71" s="346">
        <f>K71/M71</f>
        <v>889.05203012006655</v>
      </c>
    </row>
    <row r="72" spans="1:15">
      <c r="B72" s="49"/>
      <c r="C72" s="47"/>
      <c r="D72" s="47"/>
      <c r="E72" s="47"/>
      <c r="F72" s="47"/>
      <c r="G72" s="47"/>
      <c r="H72" s="47"/>
      <c r="I72" s="248"/>
      <c r="J72" s="249"/>
      <c r="K72" s="250"/>
      <c r="L72" s="50"/>
      <c r="M72" s="256"/>
      <c r="N72" s="346"/>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4018.5767801200664</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N44+N54+N65+N76</f>
        <v>160528.92014662107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32105.784029324215</v>
      </c>
      <c r="M83" s="791"/>
      <c r="N83" s="51"/>
    </row>
    <row r="84" spans="1:14">
      <c r="B84" s="89" t="s">
        <v>2090</v>
      </c>
      <c r="C84" s="90"/>
      <c r="D84" s="90"/>
      <c r="E84" s="90"/>
      <c r="F84" s="90"/>
      <c r="G84" s="90"/>
      <c r="H84" s="90"/>
      <c r="I84" s="87"/>
      <c r="J84" s="88"/>
      <c r="K84" s="260">
        <v>0.05</v>
      </c>
      <c r="L84" s="790">
        <f>N78*K84</f>
        <v>8026.4460073310538</v>
      </c>
      <c r="M84" s="791"/>
      <c r="N84" s="51"/>
    </row>
    <row r="85" spans="1:14" ht="15.75" thickBot="1">
      <c r="B85" s="91" t="s">
        <v>2091</v>
      </c>
      <c r="C85" s="92"/>
      <c r="D85" s="92"/>
      <c r="E85" s="92"/>
      <c r="F85" s="92"/>
      <c r="G85" s="92"/>
      <c r="H85" s="92"/>
      <c r="I85" s="93"/>
      <c r="J85" s="94"/>
      <c r="K85" s="261">
        <v>0.05</v>
      </c>
      <c r="L85" s="792">
        <f>N78*K85</f>
        <v>8026.4460073310538</v>
      </c>
      <c r="M85" s="793"/>
      <c r="N85" s="51"/>
    </row>
    <row r="86" spans="1:14" ht="15.75" thickBot="1">
      <c r="B86" s="755" t="s">
        <v>2072</v>
      </c>
      <c r="C86" s="756"/>
      <c r="D86" s="756"/>
      <c r="E86" s="756"/>
      <c r="F86" s="756"/>
      <c r="G86" s="756"/>
      <c r="H86" s="756"/>
      <c r="I86" s="756"/>
      <c r="J86" s="756"/>
      <c r="K86" s="756"/>
      <c r="L86" s="756"/>
      <c r="M86" s="757"/>
      <c r="N86" s="52">
        <f>L83+L84+L85</f>
        <v>48158.676043986321</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208687.59619060738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360</v>
      </c>
      <c r="C31" s="81" t="s">
        <v>2196</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27">
        <v>15</v>
      </c>
      <c r="N36" s="228">
        <f>K36/M36</f>
        <v>5567.6130446614852</v>
      </c>
    </row>
    <row r="37" spans="1:14">
      <c r="A37" s="113" t="s">
        <v>823</v>
      </c>
      <c r="B37" s="804" t="str">
        <f>VLOOKUP(A37,EQUIPOS!A7:D154,3,FALSE)</f>
        <v>Carrotanque Irrigador de asfalto, 1000 GALONES DE CAPACIDAD</v>
      </c>
      <c r="C37" s="805"/>
      <c r="D37" s="805"/>
      <c r="E37" s="805"/>
      <c r="F37" s="805"/>
      <c r="G37" s="805"/>
      <c r="H37" s="806"/>
      <c r="I37" s="223"/>
      <c r="J37" s="224"/>
      <c r="K37" s="225">
        <f>VLOOKUP(A37,EQUIPOS!A7:D164,4,FALSE)</f>
        <v>119219.28887680972</v>
      </c>
      <c r="L37" s="226"/>
      <c r="M37" s="227">
        <v>15</v>
      </c>
      <c r="N37" s="228">
        <f>K37/M37</f>
        <v>7947.9525917873143</v>
      </c>
    </row>
    <row r="38" spans="1:14">
      <c r="A38" t="s">
        <v>959</v>
      </c>
      <c r="B38" s="804" t="str">
        <f>VLOOKUP(A38,EQUIPOS!A8:D154,3,FALSE)</f>
        <v>Motoniveladora  potencia 215 HP, ancho de cuchilla 4,27 m, peso 18 ton.</v>
      </c>
      <c r="C38" s="805"/>
      <c r="D38" s="805"/>
      <c r="E38" s="805"/>
      <c r="F38" s="805"/>
      <c r="G38" s="805"/>
      <c r="H38" s="806"/>
      <c r="I38" s="223"/>
      <c r="J38" s="224"/>
      <c r="K38" s="225">
        <f>VLOOKUP(A38,EQUIPOS!A8:D165,4,FALSE)</f>
        <v>246311.38606635714</v>
      </c>
      <c r="L38" s="226"/>
      <c r="M38" s="227">
        <v>15</v>
      </c>
      <c r="N38" s="228">
        <f>K38/M38</f>
        <v>16420.759071090477</v>
      </c>
    </row>
    <row r="39" spans="1:14">
      <c r="A39" t="s">
        <v>991</v>
      </c>
      <c r="B39" s="804" t="str">
        <f>VLOOKUP(A39,EQUIPOS!A9:D154,3,FALSE)</f>
        <v xml:space="preserve">Recicladora, potencia 430HP </v>
      </c>
      <c r="C39" s="805"/>
      <c r="D39" s="805"/>
      <c r="E39" s="805"/>
      <c r="F39" s="805"/>
      <c r="G39" s="805"/>
      <c r="H39" s="806"/>
      <c r="I39" s="807"/>
      <c r="J39" s="808"/>
      <c r="K39" s="225">
        <f>VLOOKUP(A39,EQUIPOS!A9:D166,4,FALSE)</f>
        <v>538437.66103635519</v>
      </c>
      <c r="L39" s="809">
        <v>15</v>
      </c>
      <c r="M39" s="810"/>
      <c r="N39" s="228">
        <f>K39/L39</f>
        <v>35895.844069090344</v>
      </c>
    </row>
    <row r="40" spans="1:14">
      <c r="A40" t="s">
        <v>1075</v>
      </c>
      <c r="B40" s="804" t="str">
        <f>VLOOKUP(A40,EQUIPOS!A10:D154,3,FALSE)</f>
        <v xml:space="preserve">Vibrocompatador, potencia 153 HP, peso 10 Ton. </v>
      </c>
      <c r="C40" s="805"/>
      <c r="D40" s="805"/>
      <c r="E40" s="805"/>
      <c r="F40" s="805"/>
      <c r="G40" s="805"/>
      <c r="H40" s="806"/>
      <c r="I40" s="36"/>
      <c r="J40" s="37"/>
      <c r="K40" s="225">
        <f>VLOOKUP(A40,EQUIPOS!A10:D167,4,FALSE)</f>
        <v>143097.82862711765</v>
      </c>
      <c r="L40" s="232"/>
      <c r="M40" s="233">
        <v>15</v>
      </c>
      <c r="N40" s="228">
        <f>K40/M40</f>
        <v>9539.8552418078434</v>
      </c>
    </row>
    <row r="41" spans="1:14">
      <c r="B41" s="276"/>
      <c r="C41" s="277"/>
      <c r="D41" s="277"/>
      <c r="E41" s="277"/>
      <c r="F41" s="279"/>
      <c r="G41" s="279"/>
      <c r="H41" s="123"/>
      <c r="I41" s="36"/>
      <c r="J41" s="37"/>
      <c r="K41" s="230"/>
      <c r="L41" s="232"/>
      <c r="M41" s="233"/>
      <c r="N41" s="234"/>
    </row>
    <row r="42" spans="1:14">
      <c r="B42" s="812" t="s">
        <v>2105</v>
      </c>
      <c r="C42" s="813"/>
      <c r="D42" s="813"/>
      <c r="E42" s="38"/>
      <c r="F42" s="39"/>
      <c r="G42" s="39"/>
      <c r="H42" s="40"/>
      <c r="I42" s="36"/>
      <c r="J42" s="37"/>
      <c r="K42" s="235"/>
      <c r="L42" s="232"/>
      <c r="M42" s="352">
        <v>0.01</v>
      </c>
      <c r="N42" s="296">
        <f>N76*M42</f>
        <v>40.185767801200662</v>
      </c>
    </row>
    <row r="43" spans="1:14" ht="15.75" thickBot="1">
      <c r="B43" s="804"/>
      <c r="C43" s="805"/>
      <c r="D43" s="805"/>
      <c r="E43" s="805"/>
      <c r="F43" s="805"/>
      <c r="G43" s="805"/>
      <c r="H43" s="806"/>
      <c r="I43" s="814"/>
      <c r="J43" s="815"/>
      <c r="K43" s="41"/>
      <c r="L43" s="816"/>
      <c r="M43" s="817"/>
      <c r="N43" s="105"/>
    </row>
    <row r="44" spans="1:14" ht="15.75" thickBot="1">
      <c r="B44" s="755" t="s">
        <v>2072</v>
      </c>
      <c r="C44" s="756"/>
      <c r="D44" s="756"/>
      <c r="E44" s="756"/>
      <c r="F44" s="756"/>
      <c r="G44" s="756"/>
      <c r="H44" s="756"/>
      <c r="I44" s="756"/>
      <c r="J44" s="756"/>
      <c r="K44" s="756"/>
      <c r="L44" s="756"/>
      <c r="M44" s="757"/>
      <c r="N44" s="345">
        <f>SUM(N36:N43)</f>
        <v>75412.209786238673</v>
      </c>
    </row>
    <row r="45" spans="1:14">
      <c r="B45" s="236"/>
      <c r="C45" s="34"/>
      <c r="D45" s="34"/>
      <c r="E45" s="34"/>
      <c r="F45" s="34"/>
      <c r="G45" s="34"/>
      <c r="H45" s="34"/>
      <c r="I45" s="34"/>
      <c r="J45" s="34"/>
      <c r="K45" s="34"/>
      <c r="L45" s="34"/>
      <c r="M45" s="34"/>
      <c r="N45" s="35"/>
    </row>
    <row r="46" spans="1:14">
      <c r="B46" s="64" t="s">
        <v>2073</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00" t="s">
        <v>2063</v>
      </c>
      <c r="C48" s="801"/>
      <c r="D48" s="801"/>
      <c r="E48" s="801"/>
      <c r="F48" s="801"/>
      <c r="G48" s="801"/>
      <c r="H48" s="801"/>
      <c r="I48" s="835"/>
      <c r="J48" s="271" t="s">
        <v>2065</v>
      </c>
      <c r="K48" s="85" t="s">
        <v>2066</v>
      </c>
      <c r="L48" s="836" t="s">
        <v>2074</v>
      </c>
      <c r="M48" s="835"/>
      <c r="N48" s="86" t="s">
        <v>2071</v>
      </c>
    </row>
    <row r="49" spans="1:14">
      <c r="A49" t="s">
        <v>1555</v>
      </c>
      <c r="B49" s="43" t="str">
        <f>VLOOKUP(A49,MATERIALES!A4:D373,3,FALSE)</f>
        <v>Mezcla densa en Caliente MDC-19</v>
      </c>
      <c r="C49" s="237"/>
      <c r="D49" s="237"/>
      <c r="E49" s="237"/>
      <c r="F49" s="237"/>
      <c r="G49" s="237"/>
      <c r="H49" s="237"/>
      <c r="I49" s="224"/>
      <c r="J49" s="201" t="str">
        <f>VLOOKUP(A49,MATERIALES!A5:D641,2,FALSE)</f>
        <v>m3</v>
      </c>
      <c r="K49" s="238">
        <v>0.153</v>
      </c>
      <c r="L49" s="223"/>
      <c r="M49" s="353">
        <f>VLOOKUP(A49,MATERIALES!A5:D396,4,FALSE)</f>
        <v>516746.29307754379</v>
      </c>
      <c r="N49" s="228">
        <f>K49*M49</f>
        <v>79062.182840864203</v>
      </c>
    </row>
    <row r="50" spans="1:14">
      <c r="A50" s="108"/>
      <c r="B50" s="43"/>
      <c r="C50" s="237"/>
      <c r="D50" s="237"/>
      <c r="E50" s="237"/>
      <c r="F50" s="237"/>
      <c r="G50" s="237"/>
      <c r="H50" s="237"/>
      <c r="I50" s="224"/>
      <c r="J50" s="201"/>
      <c r="K50" s="238"/>
      <c r="L50" s="223"/>
      <c r="M50" s="353"/>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SUM(N49:N53)</f>
        <v>79062.182840864203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1922</v>
      </c>
      <c r="B59" s="46" t="str">
        <f>VLOOKUP(A59,TRANSPORTE!A5:D117,3,FALSE)</f>
        <v>Transporte de Mezcla Densa en Caliente MDC-19</v>
      </c>
      <c r="C59" s="273"/>
      <c r="D59" s="273"/>
      <c r="E59" s="273"/>
      <c r="F59" s="273"/>
      <c r="G59" s="273"/>
      <c r="H59" s="267" t="s">
        <v>2122</v>
      </c>
      <c r="I59" s="364">
        <v>0.153</v>
      </c>
      <c r="J59" s="242">
        <v>1</v>
      </c>
      <c r="K59" s="364">
        <f>I59*J59</f>
        <v>0.153</v>
      </c>
      <c r="L59" s="842">
        <f>VLOOKUP(A59,TRANSPORTE!A5:D117,4,FALSE)</f>
        <v>1260.0181096149788</v>
      </c>
      <c r="M59" s="843"/>
      <c r="N59" s="243">
        <f>K59*L59</f>
        <v>192.78277077109175</v>
      </c>
    </row>
    <row r="60" spans="1:14">
      <c r="B60" s="46"/>
      <c r="C60" s="47"/>
      <c r="D60" s="47"/>
      <c r="E60" s="47"/>
      <c r="F60" s="47"/>
      <c r="G60" s="47"/>
      <c r="H60" s="267"/>
      <c r="I60" s="235"/>
      <c r="J60" s="242"/>
      <c r="K60" s="235"/>
      <c r="L60" s="842"/>
      <c r="M60" s="843"/>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192.78277077109175</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714</v>
      </c>
      <c r="B70" s="49" t="str">
        <f>VLOOKUP(A70,'MANO DE OBRA'!A8:D68,3,FALSE)</f>
        <v>Obrero (6)</v>
      </c>
      <c r="C70" s="47"/>
      <c r="D70" s="47"/>
      <c r="E70" s="47"/>
      <c r="F70" s="47"/>
      <c r="G70" s="47"/>
      <c r="H70" s="47"/>
      <c r="I70" s="248">
        <f>K70/J70*100</f>
        <v>202996.19999999998</v>
      </c>
      <c r="J70" s="249">
        <v>185</v>
      </c>
      <c r="K70" s="250">
        <f>VLOOKUP(A70,'MANO DE OBRA'!A8:D99,4,FALSE)</f>
        <v>375542.97</v>
      </c>
      <c r="L70" s="50"/>
      <c r="M70" s="251">
        <v>120</v>
      </c>
      <c r="N70" s="346">
        <f>K70/M70</f>
        <v>3129.5247499999996</v>
      </c>
      <c r="O70" s="106"/>
    </row>
    <row r="71" spans="1:15">
      <c r="A71" t="s">
        <v>728</v>
      </c>
      <c r="B71" s="49" t="str">
        <f>VLOOKUP(A71,'MANO DE OBRA'!A8:D69,3,FALSE)</f>
        <v>Oficial</v>
      </c>
      <c r="C71" s="47"/>
      <c r="D71" s="47"/>
      <c r="E71" s="47"/>
      <c r="F71" s="47"/>
      <c r="G71" s="47"/>
      <c r="H71" s="47"/>
      <c r="I71" s="248">
        <f>K71/J71*100</f>
        <v>57668.23979157189</v>
      </c>
      <c r="J71" s="249">
        <v>185</v>
      </c>
      <c r="K71" s="250">
        <f>VLOOKUP(A71,'MANO DE OBRA'!A8:D100,4,FALSE)</f>
        <v>106686.24361440798</v>
      </c>
      <c r="L71" s="50"/>
      <c r="M71" s="255">
        <v>120</v>
      </c>
      <c r="N71" s="346">
        <f>K71/M71</f>
        <v>889.05203012006655</v>
      </c>
    </row>
    <row r="72" spans="1:15">
      <c r="B72" s="49"/>
      <c r="C72" s="47"/>
      <c r="D72" s="47"/>
      <c r="E72" s="47"/>
      <c r="F72" s="47"/>
      <c r="G72" s="47"/>
      <c r="H72" s="47"/>
      <c r="I72" s="248"/>
      <c r="J72" s="249"/>
      <c r="K72" s="250"/>
      <c r="L72" s="50"/>
      <c r="M72" s="256"/>
      <c r="N72" s="346"/>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4018.5767801200664</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N44+N54+N65+N76</f>
        <v>158685.75217799403</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31737.150435598807</v>
      </c>
      <c r="M83" s="791"/>
      <c r="N83" s="51"/>
    </row>
    <row r="84" spans="1:14">
      <c r="B84" s="89" t="s">
        <v>2090</v>
      </c>
      <c r="C84" s="90"/>
      <c r="D84" s="90"/>
      <c r="E84" s="90"/>
      <c r="F84" s="90"/>
      <c r="G84" s="90"/>
      <c r="H84" s="90"/>
      <c r="I84" s="87"/>
      <c r="J84" s="88"/>
      <c r="K84" s="260">
        <v>0.05</v>
      </c>
      <c r="L84" s="790">
        <f>N78*K84</f>
        <v>7934.2876088997018</v>
      </c>
      <c r="M84" s="791"/>
      <c r="N84" s="51"/>
    </row>
    <row r="85" spans="1:14" ht="15.75" thickBot="1">
      <c r="B85" s="91" t="s">
        <v>2091</v>
      </c>
      <c r="C85" s="92"/>
      <c r="D85" s="92"/>
      <c r="E85" s="92"/>
      <c r="F85" s="92"/>
      <c r="G85" s="92"/>
      <c r="H85" s="92"/>
      <c r="I85" s="93"/>
      <c r="J85" s="94"/>
      <c r="K85" s="261">
        <v>0.05</v>
      </c>
      <c r="L85" s="792">
        <f>N78*K85</f>
        <v>7934.2876088997018</v>
      </c>
      <c r="M85" s="793"/>
      <c r="N85" s="51"/>
    </row>
    <row r="86" spans="1:14" ht="15.75" thickBot="1">
      <c r="B86" s="755" t="s">
        <v>2072</v>
      </c>
      <c r="C86" s="756"/>
      <c r="D86" s="756"/>
      <c r="E86" s="756"/>
      <c r="F86" s="756"/>
      <c r="G86" s="756"/>
      <c r="H86" s="756"/>
      <c r="I86" s="756"/>
      <c r="J86" s="756"/>
      <c r="K86" s="756"/>
      <c r="L86" s="756"/>
      <c r="M86" s="757"/>
      <c r="N86" s="52">
        <f>L83+L84+L85</f>
        <v>47605.725653398207</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206291.47783139223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362</v>
      </c>
      <c r="C31" s="81" t="s">
        <v>2197</v>
      </c>
      <c r="D31" s="82"/>
      <c r="E31" s="82"/>
      <c r="F31" s="82"/>
      <c r="G31" s="82"/>
      <c r="H31" s="82"/>
      <c r="I31" s="82"/>
      <c r="J31" s="83"/>
      <c r="K31" s="264"/>
      <c r="L31" s="262" t="s">
        <v>27</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05"/>
      <c r="F40" s="805"/>
      <c r="G40" s="805"/>
      <c r="H40" s="806"/>
      <c r="I40" s="36"/>
      <c r="J40" s="37"/>
      <c r="K40" s="225"/>
      <c r="L40" s="232"/>
      <c r="M40" s="233"/>
      <c r="N40" s="228"/>
    </row>
    <row r="41" spans="1:14">
      <c r="B41" s="276"/>
      <c r="C41" s="277"/>
      <c r="D41" s="277"/>
      <c r="E41" s="277"/>
      <c r="F41" s="279"/>
      <c r="G41" s="279"/>
      <c r="H41" s="123"/>
      <c r="I41" s="36"/>
      <c r="J41" s="37"/>
      <c r="K41" s="230"/>
      <c r="L41" s="232"/>
      <c r="M41" s="233"/>
      <c r="N41" s="234"/>
    </row>
    <row r="42" spans="1:14">
      <c r="B42" s="812" t="s">
        <v>2105</v>
      </c>
      <c r="C42" s="813"/>
      <c r="D42" s="813"/>
      <c r="E42" s="38"/>
      <c r="F42" s="39"/>
      <c r="G42" s="39"/>
      <c r="H42" s="40"/>
      <c r="I42" s="36"/>
      <c r="J42" s="37"/>
      <c r="K42" s="235"/>
      <c r="L42" s="232"/>
      <c r="M42" s="352">
        <v>0.01</v>
      </c>
      <c r="N42" s="296">
        <f>N76*M42</f>
        <v>4.82229213614408</v>
      </c>
    </row>
    <row r="43" spans="1:14" ht="15.75" thickBot="1">
      <c r="B43" s="804"/>
      <c r="C43" s="805"/>
      <c r="D43" s="805"/>
      <c r="E43" s="805"/>
      <c r="F43" s="805"/>
      <c r="G43" s="805"/>
      <c r="H43" s="806"/>
      <c r="I43" s="814"/>
      <c r="J43" s="815"/>
      <c r="K43" s="41"/>
      <c r="L43" s="816"/>
      <c r="M43" s="817"/>
      <c r="N43" s="105"/>
    </row>
    <row r="44" spans="1:14" ht="15.75" thickBot="1">
      <c r="B44" s="755" t="s">
        <v>2072</v>
      </c>
      <c r="C44" s="756"/>
      <c r="D44" s="756"/>
      <c r="E44" s="756"/>
      <c r="F44" s="756"/>
      <c r="G44" s="756"/>
      <c r="H44" s="756"/>
      <c r="I44" s="756"/>
      <c r="J44" s="756"/>
      <c r="K44" s="756"/>
      <c r="L44" s="756"/>
      <c r="M44" s="757"/>
      <c r="N44" s="345">
        <f>SUM(N36:N43)</f>
        <v>4.82229213614408</v>
      </c>
    </row>
    <row r="45" spans="1:14">
      <c r="B45" s="236"/>
      <c r="C45" s="34"/>
      <c r="D45" s="34"/>
      <c r="E45" s="34"/>
      <c r="F45" s="34"/>
      <c r="G45" s="34"/>
      <c r="H45" s="34"/>
      <c r="I45" s="34"/>
      <c r="J45" s="34"/>
      <c r="K45" s="34"/>
      <c r="L45" s="34"/>
      <c r="M45" s="34"/>
      <c r="N45" s="35"/>
    </row>
    <row r="46" spans="1:14">
      <c r="B46" s="64" t="s">
        <v>2073</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00" t="s">
        <v>2063</v>
      </c>
      <c r="C48" s="801"/>
      <c r="D48" s="801"/>
      <c r="E48" s="801"/>
      <c r="F48" s="801"/>
      <c r="G48" s="801"/>
      <c r="H48" s="801"/>
      <c r="I48" s="835"/>
      <c r="J48" s="271" t="s">
        <v>2065</v>
      </c>
      <c r="K48" s="85" t="s">
        <v>2066</v>
      </c>
      <c r="L48" s="836" t="s">
        <v>2074</v>
      </c>
      <c r="M48" s="835"/>
      <c r="N48" s="86" t="s">
        <v>2071</v>
      </c>
    </row>
    <row r="49" spans="1:14">
      <c r="A49" t="s">
        <v>1419</v>
      </c>
      <c r="B49" s="43" t="str">
        <f>VLOOKUP(A49,MATERIALES!A4:D373,3,FALSE)</f>
        <v>Geotextil Nt Repav 450 O Similar (Proveedores Pavco, Lafayet, Geomatrix, Tensar, Omnes U Otros)</v>
      </c>
      <c r="C49" s="237"/>
      <c r="D49" s="237"/>
      <c r="E49" s="237"/>
      <c r="F49" s="237"/>
      <c r="G49" s="237"/>
      <c r="H49" s="237"/>
      <c r="I49" s="224"/>
      <c r="J49" s="201" t="str">
        <f>VLOOKUP(A49,MATERIALES!A5:D641,2,FALSE)</f>
        <v>m2</v>
      </c>
      <c r="K49" s="238">
        <v>1.0549999999999999</v>
      </c>
      <c r="L49" s="223"/>
      <c r="M49" s="353">
        <f>VLOOKUP(A49,MATERIALES!A5:D396,4,FALSE)</f>
        <v>6059.5618473929635</v>
      </c>
      <c r="N49" s="228">
        <f>K49*M49</f>
        <v>6392.8377489995764</v>
      </c>
    </row>
    <row r="50" spans="1:14">
      <c r="A50" s="108"/>
      <c r="B50" s="43"/>
      <c r="C50" s="237"/>
      <c r="D50" s="237"/>
      <c r="E50" s="237"/>
      <c r="F50" s="237"/>
      <c r="G50" s="237"/>
      <c r="H50" s="237"/>
      <c r="I50" s="224"/>
      <c r="J50" s="201"/>
      <c r="K50" s="238"/>
      <c r="L50" s="223"/>
      <c r="M50" s="353"/>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SUM(N49:N53)</f>
        <v>6392.8377489995764</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67"/>
      <c r="I60" s="235"/>
      <c r="J60" s="242"/>
      <c r="K60" s="235"/>
      <c r="L60" s="842"/>
      <c r="M60" s="843"/>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t="s">
        <v>714</v>
      </c>
      <c r="B70" s="49" t="str">
        <f>VLOOKUP(A70,'MANO DE OBRA'!A8:D68,3,FALSE)</f>
        <v>Obrero (6)</v>
      </c>
      <c r="C70" s="47"/>
      <c r="D70" s="47"/>
      <c r="E70" s="47"/>
      <c r="F70" s="47"/>
      <c r="G70" s="47"/>
      <c r="H70" s="47"/>
      <c r="I70" s="248">
        <f>K70/J70*100</f>
        <v>202996.19999999998</v>
      </c>
      <c r="J70" s="249">
        <v>185</v>
      </c>
      <c r="K70" s="250">
        <f>VLOOKUP(A70,'MANO DE OBRA'!A8:D99,4,FALSE)</f>
        <v>375542.97</v>
      </c>
      <c r="L70" s="50"/>
      <c r="M70" s="251">
        <v>1000</v>
      </c>
      <c r="N70" s="346">
        <f>K70/M70</f>
        <v>375.54296999999997</v>
      </c>
      <c r="O70" s="106"/>
    </row>
    <row r="71" spans="1:15">
      <c r="A71" t="s">
        <v>728</v>
      </c>
      <c r="B71" s="49" t="str">
        <f>VLOOKUP(A71,'MANO DE OBRA'!A8:D69,3,FALSE)</f>
        <v>Oficial</v>
      </c>
      <c r="C71" s="47"/>
      <c r="D71" s="47"/>
      <c r="E71" s="47"/>
      <c r="F71" s="47"/>
      <c r="G71" s="47"/>
      <c r="H71" s="47"/>
      <c r="I71" s="248">
        <f>K71/J71*100</f>
        <v>57668.23979157189</v>
      </c>
      <c r="J71" s="249">
        <v>185</v>
      </c>
      <c r="K71" s="250">
        <f>VLOOKUP(A71,'MANO DE OBRA'!A8:D100,4,FALSE)</f>
        <v>106686.24361440798</v>
      </c>
      <c r="L71" s="50"/>
      <c r="M71" s="255">
        <v>1000</v>
      </c>
      <c r="N71" s="346">
        <f>K71/M71</f>
        <v>106.68624361440799</v>
      </c>
    </row>
    <row r="72" spans="1:15">
      <c r="B72" s="49"/>
      <c r="C72" s="47"/>
      <c r="D72" s="47"/>
      <c r="E72" s="47"/>
      <c r="F72" s="47"/>
      <c r="G72" s="47"/>
      <c r="H72" s="47"/>
      <c r="I72" s="248"/>
      <c r="J72" s="249"/>
      <c r="K72" s="250"/>
      <c r="L72" s="50"/>
      <c r="M72" s="256"/>
      <c r="N72" s="346"/>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482.22921361440797</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N44+N54+N65+N76</f>
        <v>6879.8892547501282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1375.9778509500256</v>
      </c>
      <c r="M83" s="791"/>
      <c r="N83" s="51"/>
    </row>
    <row r="84" spans="1:14">
      <c r="B84" s="89" t="s">
        <v>2090</v>
      </c>
      <c r="C84" s="90"/>
      <c r="D84" s="90"/>
      <c r="E84" s="90"/>
      <c r="F84" s="90"/>
      <c r="G84" s="90"/>
      <c r="H84" s="90"/>
      <c r="I84" s="87"/>
      <c r="J84" s="88"/>
      <c r="K84" s="260">
        <v>0.05</v>
      </c>
      <c r="L84" s="790">
        <f>N78*K84</f>
        <v>343.99446273750641</v>
      </c>
      <c r="M84" s="791"/>
      <c r="N84" s="51"/>
    </row>
    <row r="85" spans="1:14" ht="15.75" thickBot="1">
      <c r="B85" s="91" t="s">
        <v>2091</v>
      </c>
      <c r="C85" s="92"/>
      <c r="D85" s="92"/>
      <c r="E85" s="92"/>
      <c r="F85" s="92"/>
      <c r="G85" s="92"/>
      <c r="H85" s="92"/>
      <c r="I85" s="93"/>
      <c r="J85" s="94"/>
      <c r="K85" s="261">
        <v>0.05</v>
      </c>
      <c r="L85" s="792">
        <f>N78*K85</f>
        <v>343.99446273750641</v>
      </c>
      <c r="M85" s="793"/>
      <c r="N85" s="51"/>
    </row>
    <row r="86" spans="1:14" ht="15.75" thickBot="1">
      <c r="B86" s="755" t="s">
        <v>2072</v>
      </c>
      <c r="C86" s="756"/>
      <c r="D86" s="756"/>
      <c r="E86" s="756"/>
      <c r="F86" s="756"/>
      <c r="G86" s="756"/>
      <c r="H86" s="756"/>
      <c r="I86" s="756"/>
      <c r="J86" s="756"/>
      <c r="K86" s="756"/>
      <c r="L86" s="756"/>
      <c r="M86" s="757"/>
      <c r="N86" s="52">
        <f>L83+L84+L85</f>
        <v>2063.9667764250385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8943.8560311751662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364</v>
      </c>
      <c r="C31" s="195" t="s">
        <v>2198</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831</v>
      </c>
      <c r="B36" s="804" t="str">
        <f>VLOOKUP(A36,EQUIPOS!A6:D154,3,FALSE)</f>
        <v>Compactador manual de rodillo</v>
      </c>
      <c r="C36" s="805"/>
      <c r="D36" s="805"/>
      <c r="E36" s="805"/>
      <c r="F36" s="805"/>
      <c r="G36" s="805"/>
      <c r="H36" s="806"/>
      <c r="I36" s="223"/>
      <c r="J36" s="224"/>
      <c r="K36" s="225">
        <f>VLOOKUP(A36,EQUIPOS!A6:D163,4,FALSE)</f>
        <v>32191.809144859577</v>
      </c>
      <c r="L36" s="226"/>
      <c r="M36" s="227">
        <v>2</v>
      </c>
      <c r="N36" s="228">
        <f>K36/M36</f>
        <v>16095.904572429788</v>
      </c>
    </row>
    <row r="37" spans="1:14">
      <c r="A37" s="113" t="s">
        <v>847</v>
      </c>
      <c r="B37" s="804" t="str">
        <f>VLOOKUP(A37,EQUIPOS!A7:D154,3,FALSE)</f>
        <v>Compresor 120 HP, con martillo.</v>
      </c>
      <c r="C37" s="805"/>
      <c r="D37" s="805"/>
      <c r="E37" s="805"/>
      <c r="F37" s="805"/>
      <c r="G37" s="805"/>
      <c r="H37" s="806"/>
      <c r="I37" s="223"/>
      <c r="J37" s="224"/>
      <c r="K37" s="225">
        <f>VLOOKUP(A37,EQUIPOS!A7:D164,4,FALSE)</f>
        <v>93467.922479418819</v>
      </c>
      <c r="L37" s="226"/>
      <c r="M37" s="227">
        <v>4</v>
      </c>
      <c r="N37" s="228">
        <f>K37/M37</f>
        <v>23366.980619854705</v>
      </c>
    </row>
    <row r="38" spans="1:14">
      <c r="A38" t="s">
        <v>855</v>
      </c>
      <c r="B38" s="804" t="str">
        <f>VLOOKUP(A38,EQUIPOS!A8:D154,3,FALSE)</f>
        <v>Cortadora de pavimento, Máxima profundidad de corte: 160 mm. Capacidad de disco: desde 12´´ hasta 18´´ de diámetro. Peso operacional: 135 kg, 13.5 hp de potencia</v>
      </c>
      <c r="C38" s="805"/>
      <c r="D38" s="805"/>
      <c r="E38" s="805"/>
      <c r="F38" s="805"/>
      <c r="G38" s="805"/>
      <c r="H38" s="806"/>
      <c r="I38" s="223"/>
      <c r="J38" s="224"/>
      <c r="K38" s="225">
        <f>VLOOKUP(A38,EQUIPOS!A8:D165,4,FALSE)</f>
        <v>24866.976036268385</v>
      </c>
      <c r="L38" s="226"/>
      <c r="M38" s="227">
        <v>10</v>
      </c>
      <c r="N38" s="228">
        <f>K38/M38</f>
        <v>2486.6976036268384</v>
      </c>
    </row>
    <row r="39" spans="1:14">
      <c r="A39" t="s">
        <v>997</v>
      </c>
      <c r="B39" s="804" t="str">
        <f>VLOOKUP(A39,EQUIPOS!A9:D154,3,FALSE)</f>
        <v>Retrocargador, pala de 1,1 m3 de capacidad, profundidad de excavación de 4.400 mm y una altura de 5.680 mm</v>
      </c>
      <c r="C39" s="805"/>
      <c r="D39" s="805"/>
      <c r="E39" s="805"/>
      <c r="F39" s="805"/>
      <c r="G39" s="805"/>
      <c r="H39" s="806"/>
      <c r="I39" s="223"/>
      <c r="J39" s="224"/>
      <c r="K39" s="225">
        <f>VLOOKUP(A39,EQUIPOS!A9:D166,4,FALSE)</f>
        <v>152253.87001285667</v>
      </c>
      <c r="L39" s="226"/>
      <c r="M39" s="227">
        <v>10</v>
      </c>
      <c r="N39" s="228">
        <f>K39/M39</f>
        <v>15225.387001285668</v>
      </c>
    </row>
    <row r="40" spans="1:14">
      <c r="A40" t="s">
        <v>797</v>
      </c>
      <c r="B40" s="804" t="str">
        <f>VLOOKUP(A40,EQUIPOS!A10:D154,3,FALSE)</f>
        <v xml:space="preserve">Buldozer, Potencia al volante de 140 HP, motor de 2200 RPM, longitud de hoja 4,80m. </v>
      </c>
      <c r="C40" s="805"/>
      <c r="D40" s="805"/>
      <c r="E40" s="805"/>
      <c r="F40" s="805"/>
      <c r="G40" s="805"/>
      <c r="H40" s="806"/>
      <c r="I40" s="223"/>
      <c r="J40" s="224"/>
      <c r="K40" s="225">
        <f>VLOOKUP(A40,EQUIPOS!A10:D167,4,FALSE)</f>
        <v>233669.80619854707</v>
      </c>
      <c r="L40" s="226"/>
      <c r="M40" s="227">
        <v>100</v>
      </c>
      <c r="N40" s="228">
        <f>K40/M40</f>
        <v>2336.6980619854708</v>
      </c>
    </row>
    <row r="41" spans="1:14">
      <c r="B41" s="804"/>
      <c r="C41" s="805"/>
      <c r="D41" s="805"/>
      <c r="E41" s="805"/>
      <c r="F41" s="805"/>
      <c r="G41" s="805"/>
      <c r="H41" s="806"/>
      <c r="I41" s="223"/>
      <c r="J41" s="224"/>
      <c r="K41" s="225"/>
      <c r="L41" s="226"/>
      <c r="M41" s="227"/>
      <c r="N41" s="228"/>
    </row>
    <row r="42" spans="1:14">
      <c r="B42" s="804"/>
      <c r="C42" s="805"/>
      <c r="D42" s="805"/>
      <c r="E42" s="805"/>
      <c r="F42" s="805"/>
      <c r="G42" s="805"/>
      <c r="H42" s="806"/>
      <c r="I42" s="223"/>
      <c r="J42" s="224"/>
      <c r="K42" s="225"/>
      <c r="L42" s="226"/>
      <c r="M42" s="227"/>
      <c r="N42" s="228"/>
    </row>
    <row r="43" spans="1:14">
      <c r="B43" s="804"/>
      <c r="C43" s="805"/>
      <c r="D43" s="805"/>
      <c r="E43" s="805"/>
      <c r="F43" s="805"/>
      <c r="G43" s="805"/>
      <c r="H43" s="806"/>
      <c r="I43" s="223"/>
      <c r="J43" s="224"/>
      <c r="K43" s="225"/>
      <c r="L43" s="226"/>
      <c r="M43" s="227"/>
      <c r="N43" s="228"/>
    </row>
    <row r="44" spans="1:14">
      <c r="B44" s="804"/>
      <c r="C44" s="805"/>
      <c r="D44" s="805"/>
      <c r="E44" s="805"/>
      <c r="F44" s="805"/>
      <c r="G44" s="805"/>
      <c r="H44" s="806"/>
      <c r="I44" s="807"/>
      <c r="J44" s="808"/>
      <c r="K44" s="225"/>
      <c r="L44" s="809"/>
      <c r="M44" s="810"/>
      <c r="N44" s="228"/>
    </row>
    <row r="45" spans="1:14">
      <c r="B45" s="804"/>
      <c r="C45" s="805"/>
      <c r="D45" s="805"/>
      <c r="E45" s="811"/>
      <c r="F45" s="805"/>
      <c r="G45" s="805"/>
      <c r="H45" s="806"/>
      <c r="I45" s="36"/>
      <c r="J45" s="37"/>
      <c r="K45" s="230"/>
      <c r="L45" s="232"/>
      <c r="M45" s="233"/>
      <c r="N45" s="234"/>
    </row>
    <row r="46" spans="1:14">
      <c r="B46" s="812" t="s">
        <v>2105</v>
      </c>
      <c r="C46" s="813"/>
      <c r="D46" s="813"/>
      <c r="E46" s="38"/>
      <c r="F46" s="39"/>
      <c r="G46" s="39"/>
      <c r="H46" s="40"/>
      <c r="I46" s="36"/>
      <c r="J46" s="37"/>
      <c r="K46" s="235"/>
      <c r="L46" s="232"/>
      <c r="M46" s="352">
        <v>0.1</v>
      </c>
      <c r="N46" s="296">
        <f>N80*M46</f>
        <v>1506.9662925450248</v>
      </c>
    </row>
    <row r="47" spans="1:14" ht="15.75" thickBot="1">
      <c r="B47" s="804"/>
      <c r="C47" s="805"/>
      <c r="D47" s="805"/>
      <c r="E47" s="805"/>
      <c r="F47" s="805"/>
      <c r="G47" s="805"/>
      <c r="H47" s="806"/>
      <c r="I47" s="814"/>
      <c r="J47" s="815"/>
      <c r="K47" s="41"/>
      <c r="L47" s="816"/>
      <c r="M47" s="817"/>
      <c r="N47" s="105"/>
    </row>
    <row r="48" spans="1:14" ht="15.75" thickBot="1">
      <c r="B48" s="755" t="s">
        <v>2072</v>
      </c>
      <c r="C48" s="756"/>
      <c r="D48" s="756"/>
      <c r="E48" s="756"/>
      <c r="F48" s="756"/>
      <c r="G48" s="756"/>
      <c r="H48" s="756"/>
      <c r="I48" s="756"/>
      <c r="J48" s="756"/>
      <c r="K48" s="756"/>
      <c r="L48" s="756"/>
      <c r="M48" s="757"/>
      <c r="N48" s="345">
        <f>SUM(N36:N47)</f>
        <v>61018.6341517275</v>
      </c>
    </row>
    <row r="49" spans="1:14">
      <c r="B49" s="236"/>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00" t="s">
        <v>2063</v>
      </c>
      <c r="C52" s="801"/>
      <c r="D52" s="801"/>
      <c r="E52" s="801"/>
      <c r="F52" s="801"/>
      <c r="G52" s="801"/>
      <c r="H52" s="801"/>
      <c r="I52" s="835"/>
      <c r="J52" s="271" t="s">
        <v>2065</v>
      </c>
      <c r="K52" s="85" t="s">
        <v>2066</v>
      </c>
      <c r="L52" s="836" t="s">
        <v>2074</v>
      </c>
      <c r="M52" s="835"/>
      <c r="N52" s="86" t="s">
        <v>2071</v>
      </c>
    </row>
    <row r="53" spans="1:14">
      <c r="A53" t="s">
        <v>1308</v>
      </c>
      <c r="B53" s="43" t="str">
        <f>VLOOKUP(A53,MATERIALES!A5:D373,3,FALSE)</f>
        <v>Derechos de explotación y/o disposición de materiales</v>
      </c>
      <c r="C53" s="237"/>
      <c r="D53" s="237"/>
      <c r="E53" s="237"/>
      <c r="F53" s="237"/>
      <c r="G53" s="237"/>
      <c r="H53" s="237"/>
      <c r="I53" s="224"/>
      <c r="J53" s="201" t="str">
        <f>VLOOKUP(A53,MATERIALES!A7:D645,2,FALSE)</f>
        <v>m3</v>
      </c>
      <c r="K53" s="238">
        <v>1</v>
      </c>
      <c r="L53" s="223"/>
      <c r="M53" s="353">
        <f>VLOOKUP(A53,MATERIALES!A5:D396,4,FALSE)</f>
        <v>7871.3132146191529</v>
      </c>
      <c r="N53" s="228">
        <f>K53*M53</f>
        <v>7871.3132146191529</v>
      </c>
    </row>
    <row r="54" spans="1:14">
      <c r="A54" s="108"/>
      <c r="B54" s="43"/>
      <c r="C54" s="237"/>
      <c r="D54" s="237"/>
      <c r="E54" s="237"/>
      <c r="F54" s="237"/>
      <c r="G54" s="237"/>
      <c r="H54" s="237"/>
      <c r="I54" s="224"/>
      <c r="J54" s="201"/>
      <c r="K54" s="238"/>
      <c r="L54" s="223"/>
      <c r="M54" s="353"/>
      <c r="N54" s="228"/>
    </row>
    <row r="55" spans="1:14">
      <c r="B55" s="43"/>
      <c r="C55" s="237"/>
      <c r="D55" s="237"/>
      <c r="E55" s="237"/>
      <c r="F55" s="237"/>
      <c r="G55" s="237"/>
      <c r="H55" s="237"/>
      <c r="I55" s="224"/>
      <c r="J55" s="201"/>
      <c r="K55" s="238"/>
      <c r="L55" s="223"/>
      <c r="M55" s="239"/>
      <c r="N55" s="240"/>
    </row>
    <row r="56" spans="1:14">
      <c r="B56" s="43"/>
      <c r="C56" s="237"/>
      <c r="D56" s="237"/>
      <c r="E56" s="237"/>
      <c r="F56" s="237"/>
      <c r="G56" s="237"/>
      <c r="H56" s="237"/>
      <c r="I56" s="224"/>
      <c r="J56" s="201"/>
      <c r="K56" s="238"/>
      <c r="L56" s="223"/>
      <c r="M56" s="239"/>
      <c r="N56" s="240"/>
    </row>
    <row r="57" spans="1:14" ht="15.75" thickBot="1">
      <c r="B57" s="837"/>
      <c r="C57" s="838"/>
      <c r="D57" s="838"/>
      <c r="E57" s="838"/>
      <c r="F57" s="838"/>
      <c r="G57" s="838"/>
      <c r="H57" s="838"/>
      <c r="I57" s="808"/>
      <c r="J57" s="42"/>
      <c r="K57" s="44"/>
      <c r="L57" s="839"/>
      <c r="M57" s="840"/>
      <c r="N57" s="45"/>
    </row>
    <row r="58" spans="1:14" ht="15.75" thickBot="1">
      <c r="B58" s="755" t="s">
        <v>2072</v>
      </c>
      <c r="C58" s="756"/>
      <c r="D58" s="756"/>
      <c r="E58" s="756"/>
      <c r="F58" s="756"/>
      <c r="G58" s="756"/>
      <c r="H58" s="756"/>
      <c r="I58" s="756"/>
      <c r="J58" s="756"/>
      <c r="K58" s="756"/>
      <c r="L58" s="756"/>
      <c r="M58" s="757"/>
      <c r="N58" s="345">
        <f>SUM(N53:N57)</f>
        <v>7871.3132146191529</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9" t="s">
        <v>2076</v>
      </c>
      <c r="C62" s="270"/>
      <c r="D62" s="270"/>
      <c r="E62" s="270"/>
      <c r="F62" s="270"/>
      <c r="G62" s="270"/>
      <c r="H62" s="73" t="s">
        <v>2065</v>
      </c>
      <c r="I62" s="74" t="s">
        <v>2077</v>
      </c>
      <c r="J62" s="75" t="s">
        <v>2106</v>
      </c>
      <c r="K62" s="73" t="s">
        <v>2107</v>
      </c>
      <c r="L62" s="841" t="s">
        <v>2080</v>
      </c>
      <c r="M62" s="820"/>
      <c r="N62" s="76" t="s">
        <v>2071</v>
      </c>
    </row>
    <row r="63" spans="1:14">
      <c r="A63" t="s">
        <v>1867</v>
      </c>
      <c r="B63" s="46" t="str">
        <f>VLOOKUP(A63,TRANSPORTE!A5:D117,3,FALSE)</f>
        <v>Transporte de material de excavación</v>
      </c>
      <c r="C63" s="273"/>
      <c r="D63" s="273"/>
      <c r="E63" s="273"/>
      <c r="F63" s="273"/>
      <c r="G63" s="273"/>
      <c r="H63" s="267" t="s">
        <v>2122</v>
      </c>
      <c r="I63" s="235">
        <v>1.3</v>
      </c>
      <c r="J63" s="242">
        <v>1</v>
      </c>
      <c r="K63" s="235">
        <f>I63*J63</f>
        <v>1.3</v>
      </c>
      <c r="L63" s="842">
        <f>VLOOKUP(A63,TRANSPORTE!A5:D117,4,FALSE)</f>
        <v>1260.0181096149788</v>
      </c>
      <c r="M63" s="843"/>
      <c r="N63" s="243">
        <f>K63*L63</f>
        <v>1638.0235424994726</v>
      </c>
    </row>
    <row r="64" spans="1:14">
      <c r="B64" s="46"/>
      <c r="C64" s="47"/>
      <c r="D64" s="47"/>
      <c r="E64" s="47"/>
      <c r="F64" s="47"/>
      <c r="G64" s="47"/>
      <c r="H64" s="267"/>
      <c r="I64" s="235"/>
      <c r="J64" s="242"/>
      <c r="K64" s="235"/>
      <c r="L64" s="842"/>
      <c r="M64" s="843"/>
      <c r="N64" s="243"/>
    </row>
    <row r="65" spans="1:15">
      <c r="B65" s="46"/>
      <c r="C65" s="47"/>
      <c r="D65" s="47"/>
      <c r="E65" s="47"/>
      <c r="F65" s="47"/>
      <c r="G65" s="47"/>
      <c r="H65" s="244"/>
      <c r="I65" s="235"/>
      <c r="J65" s="235"/>
      <c r="K65" s="235"/>
      <c r="L65" s="245"/>
      <c r="M65" s="246"/>
      <c r="N65" s="247"/>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ht="15.75" thickBot="1">
      <c r="B68" s="265"/>
      <c r="C68" s="266"/>
      <c r="D68" s="266"/>
      <c r="E68" s="266"/>
      <c r="F68" s="266"/>
      <c r="G68" s="266"/>
      <c r="H68" s="48"/>
      <c r="I68" s="124"/>
      <c r="J68" s="124"/>
      <c r="K68" s="124"/>
      <c r="L68" s="833"/>
      <c r="M68" s="834"/>
      <c r="N68" s="125"/>
    </row>
    <row r="69" spans="1:15" ht="15.75" thickBot="1">
      <c r="B69" s="844" t="s">
        <v>2072</v>
      </c>
      <c r="C69" s="798"/>
      <c r="D69" s="798"/>
      <c r="E69" s="798"/>
      <c r="F69" s="798"/>
      <c r="G69" s="798"/>
      <c r="H69" s="798"/>
      <c r="I69" s="798"/>
      <c r="J69" s="798"/>
      <c r="K69" s="798"/>
      <c r="L69" s="798"/>
      <c r="M69" s="799"/>
      <c r="N69" s="104">
        <f>N63+N64+N65+N66+N67</f>
        <v>1638.0235424994726</v>
      </c>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94" t="s">
        <v>2108</v>
      </c>
      <c r="C73" s="795"/>
      <c r="D73" s="795"/>
      <c r="E73" s="795"/>
      <c r="F73" s="795"/>
      <c r="G73" s="795"/>
      <c r="H73" s="795"/>
      <c r="I73" s="73" t="s">
        <v>2082</v>
      </c>
      <c r="J73" s="75" t="s">
        <v>2109</v>
      </c>
      <c r="K73" s="74" t="s">
        <v>2084</v>
      </c>
      <c r="L73" s="796" t="s">
        <v>2070</v>
      </c>
      <c r="M73" s="797"/>
      <c r="N73" s="98" t="s">
        <v>2071</v>
      </c>
    </row>
    <row r="74" spans="1:15">
      <c r="A74" t="s">
        <v>714</v>
      </c>
      <c r="B74" s="49" t="str">
        <f>VLOOKUP(A74,'MANO DE OBRA'!A8:D68,3,FALSE)</f>
        <v>Obrero (6)</v>
      </c>
      <c r="C74" s="47"/>
      <c r="D74" s="47"/>
      <c r="E74" s="47"/>
      <c r="F74" s="47"/>
      <c r="G74" s="47"/>
      <c r="H74" s="47"/>
      <c r="I74" s="248">
        <f>K74/J74*100</f>
        <v>202996.19999999998</v>
      </c>
      <c r="J74" s="249">
        <v>185</v>
      </c>
      <c r="K74" s="250">
        <f>VLOOKUP(A74,'MANO DE OBRA'!A8:D99,4,FALSE)</f>
        <v>375542.97</v>
      </c>
      <c r="L74" s="50"/>
      <c r="M74" s="251">
        <v>32</v>
      </c>
      <c r="N74" s="346">
        <f>K74/M74</f>
        <v>11735.717812499999</v>
      </c>
      <c r="O74" s="106"/>
    </row>
    <row r="75" spans="1:15">
      <c r="A75" t="s">
        <v>728</v>
      </c>
      <c r="B75" s="49" t="str">
        <f>VLOOKUP(A75,'MANO DE OBRA'!A8:D69,3,FALSE)</f>
        <v>Oficial</v>
      </c>
      <c r="C75" s="47"/>
      <c r="D75" s="47"/>
      <c r="E75" s="47"/>
      <c r="F75" s="47"/>
      <c r="G75" s="47"/>
      <c r="H75" s="47"/>
      <c r="I75" s="248">
        <f>K75/J75*100</f>
        <v>57668.23979157189</v>
      </c>
      <c r="J75" s="249">
        <v>185</v>
      </c>
      <c r="K75" s="250">
        <f>VLOOKUP(A75,'MANO DE OBRA'!A8:D100,4,FALSE)</f>
        <v>106686.24361440798</v>
      </c>
      <c r="L75" s="50"/>
      <c r="M75" s="255">
        <v>32</v>
      </c>
      <c r="N75" s="346">
        <f>K75/M75</f>
        <v>3333.9451129502495</v>
      </c>
    </row>
    <row r="76" spans="1:15">
      <c r="B76" s="49"/>
      <c r="C76" s="47"/>
      <c r="D76" s="47"/>
      <c r="E76" s="47"/>
      <c r="F76" s="47"/>
      <c r="G76" s="47"/>
      <c r="H76" s="47"/>
      <c r="I76" s="248"/>
      <c r="J76" s="249"/>
      <c r="K76" s="250"/>
      <c r="L76" s="50"/>
      <c r="M76" s="256"/>
      <c r="N76" s="346"/>
    </row>
    <row r="77" spans="1:15">
      <c r="B77" s="49"/>
      <c r="C77" s="47"/>
      <c r="D77" s="47"/>
      <c r="E77" s="47"/>
      <c r="F77" s="47"/>
      <c r="G77" s="47"/>
      <c r="H77" s="47"/>
      <c r="I77" s="235"/>
      <c r="J77" s="253"/>
      <c r="K77" s="254"/>
      <c r="L77" s="274"/>
      <c r="M77" s="256"/>
      <c r="N77" s="252"/>
    </row>
    <row r="78" spans="1:15">
      <c r="B78" s="49"/>
      <c r="C78" s="47"/>
      <c r="D78" s="47"/>
      <c r="E78" s="47"/>
      <c r="F78" s="47"/>
      <c r="G78" s="47"/>
      <c r="H78" s="47"/>
      <c r="I78" s="235"/>
      <c r="J78" s="253"/>
      <c r="K78" s="254"/>
      <c r="L78" s="274"/>
      <c r="M78" s="256"/>
      <c r="N78" s="252"/>
    </row>
    <row r="79" spans="1:15" ht="15.75" thickBot="1">
      <c r="B79" s="831"/>
      <c r="C79" s="832"/>
      <c r="D79" s="832"/>
      <c r="E79" s="832"/>
      <c r="F79" s="832"/>
      <c r="G79" s="832"/>
      <c r="H79" s="832"/>
      <c r="I79" s="124"/>
      <c r="J79" s="124"/>
      <c r="K79" s="124"/>
      <c r="L79" s="845"/>
      <c r="M79" s="845"/>
      <c r="N79" s="125"/>
    </row>
    <row r="80" spans="1:15" ht="15.75" thickBot="1">
      <c r="B80" s="844" t="s">
        <v>2072</v>
      </c>
      <c r="C80" s="798"/>
      <c r="D80" s="798"/>
      <c r="E80" s="798"/>
      <c r="F80" s="798"/>
      <c r="G80" s="798"/>
      <c r="H80" s="798"/>
      <c r="I80" s="798"/>
      <c r="J80" s="798"/>
      <c r="K80" s="798"/>
      <c r="L80" s="798"/>
      <c r="M80" s="799"/>
      <c r="N80" s="402">
        <f>SUM(N74:N79)</f>
        <v>15069.662925450248</v>
      </c>
    </row>
    <row r="81" spans="1:14" ht="15.75" thickBot="1">
      <c r="B81" s="33"/>
      <c r="C81" s="34"/>
      <c r="D81" s="34"/>
      <c r="E81" s="34"/>
      <c r="F81" s="34"/>
      <c r="G81" s="34"/>
      <c r="H81" s="34"/>
      <c r="I81" s="34"/>
      <c r="J81" s="34"/>
      <c r="K81" s="34"/>
      <c r="L81" s="34"/>
      <c r="M81" s="34"/>
      <c r="N81" s="35"/>
    </row>
    <row r="82" spans="1:14" ht="15.75" thickBot="1">
      <c r="B82" s="755" t="s">
        <v>2085</v>
      </c>
      <c r="C82" s="756"/>
      <c r="D82" s="756"/>
      <c r="E82" s="756"/>
      <c r="F82" s="756"/>
      <c r="G82" s="756"/>
      <c r="H82" s="756"/>
      <c r="I82" s="756"/>
      <c r="J82" s="756"/>
      <c r="K82" s="756"/>
      <c r="L82" s="756"/>
      <c r="M82" s="757"/>
      <c r="N82" s="99">
        <f>N48+N58+N69+N80</f>
        <v>85597.633834296372</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00" t="s">
        <v>2110</v>
      </c>
      <c r="C86" s="801"/>
      <c r="D86" s="801"/>
      <c r="E86" s="801"/>
      <c r="F86" s="801"/>
      <c r="G86" s="801"/>
      <c r="H86" s="801"/>
      <c r="I86" s="270"/>
      <c r="J86" s="290"/>
      <c r="K86" s="258" t="s">
        <v>2087</v>
      </c>
      <c r="L86" s="802" t="s">
        <v>2088</v>
      </c>
      <c r="M86" s="803"/>
      <c r="N86" s="259"/>
    </row>
    <row r="87" spans="1:14">
      <c r="B87" s="788" t="s">
        <v>2111</v>
      </c>
      <c r="C87" s="789"/>
      <c r="D87" s="789"/>
      <c r="E87" s="789"/>
      <c r="F87" s="789"/>
      <c r="G87" s="789"/>
      <c r="H87" s="789"/>
      <c r="I87" s="87"/>
      <c r="J87" s="88"/>
      <c r="K87" s="260">
        <v>0.2</v>
      </c>
      <c r="L87" s="790">
        <f>N82*K87</f>
        <v>17119.526766859275</v>
      </c>
      <c r="M87" s="791"/>
      <c r="N87" s="51"/>
    </row>
    <row r="88" spans="1:14">
      <c r="B88" s="89" t="s">
        <v>2090</v>
      </c>
      <c r="C88" s="90"/>
      <c r="D88" s="90"/>
      <c r="E88" s="90"/>
      <c r="F88" s="90"/>
      <c r="G88" s="90"/>
      <c r="H88" s="90"/>
      <c r="I88" s="87"/>
      <c r="J88" s="88"/>
      <c r="K88" s="260">
        <v>0.05</v>
      </c>
      <c r="L88" s="790">
        <f>N82*K88</f>
        <v>4279.8816917148188</v>
      </c>
      <c r="M88" s="791"/>
      <c r="N88" s="51"/>
    </row>
    <row r="89" spans="1:14" ht="15.75" thickBot="1">
      <c r="B89" s="91" t="s">
        <v>2091</v>
      </c>
      <c r="C89" s="92"/>
      <c r="D89" s="92"/>
      <c r="E89" s="92"/>
      <c r="F89" s="92"/>
      <c r="G89" s="92"/>
      <c r="H89" s="92"/>
      <c r="I89" s="93"/>
      <c r="J89" s="94"/>
      <c r="K89" s="261">
        <v>0.05</v>
      </c>
      <c r="L89" s="792">
        <f>N82*K89</f>
        <v>4279.8816917148188</v>
      </c>
      <c r="M89" s="793"/>
      <c r="N89" s="51"/>
    </row>
    <row r="90" spans="1:14" ht="15.75" thickBot="1">
      <c r="B90" s="755" t="s">
        <v>2072</v>
      </c>
      <c r="C90" s="756"/>
      <c r="D90" s="756"/>
      <c r="E90" s="756"/>
      <c r="F90" s="756"/>
      <c r="G90" s="756"/>
      <c r="H90" s="756"/>
      <c r="I90" s="756"/>
      <c r="J90" s="756"/>
      <c r="K90" s="756"/>
      <c r="L90" s="756"/>
      <c r="M90" s="757"/>
      <c r="N90" s="52">
        <f>L87+L88+L89</f>
        <v>25679.290150288911</v>
      </c>
    </row>
    <row r="91" spans="1:14" ht="15.75" thickBot="1">
      <c r="B91" s="33"/>
      <c r="C91" s="34"/>
      <c r="D91" s="34"/>
      <c r="E91" s="34"/>
      <c r="F91" s="34"/>
      <c r="G91" s="34"/>
      <c r="H91" s="34"/>
      <c r="I91" s="34"/>
      <c r="J91" s="34"/>
      <c r="K91" s="34"/>
      <c r="L91" s="34"/>
      <c r="M91" s="34"/>
      <c r="N91" s="35"/>
    </row>
    <row r="92" spans="1:14" ht="15.75" thickBot="1">
      <c r="A92" t="s">
        <v>2114</v>
      </c>
      <c r="B92" s="755" t="s">
        <v>2113</v>
      </c>
      <c r="C92" s="756"/>
      <c r="D92" s="756"/>
      <c r="E92" s="756"/>
      <c r="F92" s="756"/>
      <c r="G92" s="756"/>
      <c r="H92" s="756"/>
      <c r="I92" s="756"/>
      <c r="J92" s="756"/>
      <c r="K92" s="756"/>
      <c r="L92" s="756"/>
      <c r="M92" s="757"/>
      <c r="N92" s="166">
        <f>N82+N90</f>
        <v>111276.92398458529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4" t="s">
        <v>2097</v>
      </c>
      <c r="C102" s="205"/>
      <c r="D102" s="205"/>
      <c r="E102" s="205"/>
      <c r="F102" s="205"/>
      <c r="G102" s="205"/>
      <c r="H102" s="205"/>
      <c r="I102" s="205"/>
      <c r="J102" s="205"/>
      <c r="K102" s="205"/>
      <c r="L102" s="205"/>
      <c r="M102" s="205"/>
      <c r="N102" s="206"/>
    </row>
    <row r="103" spans="2:14">
      <c r="B103" s="207"/>
      <c r="C103" s="208"/>
      <c r="D103" s="208"/>
      <c r="E103" s="208"/>
      <c r="F103" s="208"/>
      <c r="G103" s="208"/>
      <c r="H103" s="208"/>
      <c r="I103" s="208"/>
      <c r="J103" s="208"/>
      <c r="K103" s="208"/>
      <c r="L103" s="208"/>
      <c r="M103" s="208"/>
      <c r="N103" s="209"/>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ht="15.75" thickBot="1">
      <c r="B106" s="210"/>
      <c r="C106" s="211"/>
      <c r="D106" s="211"/>
      <c r="E106" s="211"/>
      <c r="F106" s="211"/>
      <c r="G106" s="211"/>
      <c r="H106" s="211"/>
      <c r="I106" s="211"/>
      <c r="J106" s="211"/>
      <c r="K106" s="211"/>
      <c r="L106" s="211"/>
      <c r="M106" s="211"/>
      <c r="N106" s="212"/>
    </row>
    <row r="107" spans="2:14">
      <c r="B107" s="213"/>
      <c r="C107" s="214"/>
      <c r="D107" s="214"/>
      <c r="E107" s="214"/>
      <c r="F107" s="214"/>
      <c r="G107" s="214"/>
      <c r="H107" s="214"/>
      <c r="I107" s="214"/>
      <c r="J107" s="214"/>
      <c r="K107" s="214"/>
      <c r="L107" s="214"/>
      <c r="M107" s="214"/>
      <c r="N107" s="215"/>
    </row>
    <row r="108" spans="2:14">
      <c r="B108" s="199" t="s">
        <v>2098</v>
      </c>
      <c r="C108" s="31"/>
      <c r="D108" s="31"/>
      <c r="E108" s="31"/>
      <c r="F108" s="31"/>
      <c r="G108" s="31"/>
      <c r="H108" s="31"/>
      <c r="I108" s="31"/>
      <c r="J108" s="31"/>
      <c r="K108" s="31"/>
      <c r="L108" s="31"/>
      <c r="M108" s="31"/>
      <c r="N108" s="32"/>
    </row>
    <row r="109" spans="2:14" ht="15" customHeight="1">
      <c r="B109" s="758" t="s">
        <v>2099</v>
      </c>
      <c r="C109" s="759"/>
      <c r="D109" s="759"/>
      <c r="E109" s="759"/>
      <c r="F109" s="759"/>
      <c r="G109" s="759"/>
      <c r="H109" s="759"/>
      <c r="I109" s="759"/>
      <c r="J109" s="759"/>
      <c r="K109" s="759"/>
      <c r="L109" s="759"/>
      <c r="M109" s="759"/>
      <c r="N109" s="760"/>
    </row>
    <row r="110" spans="2:14" ht="15" customHeight="1">
      <c r="B110" s="758"/>
      <c r="C110" s="759"/>
      <c r="D110" s="759"/>
      <c r="E110" s="759"/>
      <c r="F110" s="759"/>
      <c r="G110" s="759"/>
      <c r="H110" s="759"/>
      <c r="I110" s="759"/>
      <c r="J110" s="759"/>
      <c r="K110" s="759"/>
      <c r="L110" s="759"/>
      <c r="M110" s="759"/>
      <c r="N110" s="760"/>
    </row>
    <row r="111" spans="2:14" ht="30" customHeight="1">
      <c r="B111" s="761" t="s">
        <v>2100</v>
      </c>
      <c r="C111" s="762"/>
      <c r="D111" s="762"/>
      <c r="E111" s="762"/>
      <c r="F111" s="762"/>
      <c r="G111" s="762"/>
      <c r="H111" s="762"/>
      <c r="I111" s="762"/>
      <c r="J111" s="762"/>
      <c r="K111" s="762"/>
      <c r="L111" s="762"/>
      <c r="M111" s="762"/>
      <c r="N111" s="763"/>
    </row>
    <row r="112" spans="2:14">
      <c r="B112" s="761"/>
      <c r="C112" s="762"/>
      <c r="D112" s="762"/>
      <c r="E112" s="762"/>
      <c r="F112" s="762"/>
      <c r="G112" s="762"/>
      <c r="H112" s="762"/>
      <c r="I112" s="762"/>
      <c r="J112" s="762"/>
      <c r="K112" s="762"/>
      <c r="L112" s="762"/>
      <c r="M112" s="762"/>
      <c r="N112" s="763"/>
    </row>
    <row r="113" spans="2:14">
      <c r="B113" s="287"/>
      <c r="C113" s="288"/>
      <c r="D113" s="288"/>
      <c r="E113" s="288"/>
      <c r="F113" s="288"/>
      <c r="G113" s="288"/>
      <c r="H113" s="288"/>
      <c r="I113" s="288"/>
      <c r="J113" s="288"/>
      <c r="K113" s="288"/>
      <c r="L113" s="288"/>
      <c r="M113" s="288"/>
      <c r="N113" s="289"/>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199"/>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821"/>
      <c r="K122" s="821"/>
      <c r="L122" s="821"/>
      <c r="M122" s="821"/>
      <c r="N122" s="822"/>
    </row>
    <row r="123" spans="2:14" ht="15.75" thickBot="1">
      <c r="B123" s="217" t="s">
        <v>2103</v>
      </c>
      <c r="C123" s="344"/>
      <c r="D123" s="344"/>
      <c r="E123" s="57"/>
      <c r="F123" s="57"/>
      <c r="G123" s="57"/>
      <c r="H123" s="57"/>
      <c r="I123" s="57"/>
      <c r="J123" s="823"/>
      <c r="K123" s="823"/>
      <c r="L123" s="823"/>
      <c r="M123" s="823"/>
      <c r="N123" s="82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366</v>
      </c>
      <c r="C31" s="81" t="s">
        <v>2199</v>
      </c>
      <c r="D31" s="82"/>
      <c r="E31" s="82"/>
      <c r="F31" s="82"/>
      <c r="G31" s="82"/>
      <c r="H31" s="82"/>
      <c r="I31" s="82"/>
      <c r="J31" s="83"/>
      <c r="K31" s="264"/>
      <c r="L31" s="262" t="s">
        <v>24</v>
      </c>
      <c r="M31" s="181"/>
      <c r="N31" s="84"/>
    </row>
    <row r="32" spans="1:14" ht="9"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835</v>
      </c>
      <c r="B36" s="804" t="str">
        <f>VLOOKUP(A36,EQUIPOS!A6:D154,3,FALSE)</f>
        <v>COMPACTADOR MANUAL VIBRATORIO (RANA) con motor de 6 HP</v>
      </c>
      <c r="C36" s="805"/>
      <c r="D36" s="805"/>
      <c r="E36" s="805"/>
      <c r="F36" s="805"/>
      <c r="G36" s="805"/>
      <c r="H36" s="806"/>
      <c r="I36" s="223"/>
      <c r="J36" s="224"/>
      <c r="K36" s="225">
        <f>VLOOKUP(A36,EQUIPOS!A6:D163,4,FALSE)</f>
        <v>8646.2163540330657</v>
      </c>
      <c r="L36" s="226"/>
      <c r="M36" s="227">
        <v>2</v>
      </c>
      <c r="N36" s="228">
        <f>K36/M36</f>
        <v>4323.1081770165329</v>
      </c>
    </row>
    <row r="37" spans="1:14">
      <c r="A37" s="113" t="s">
        <v>997</v>
      </c>
      <c r="B37" s="804" t="str">
        <f>VLOOKUP(A37,EQUIPOS!A7:D154,3,FALSE)</f>
        <v>Retrocargador, pala de 1,1 m3 de capacidad, profundidad de excavación de 4.400 mm y una altura de 5.680 mm</v>
      </c>
      <c r="C37" s="805"/>
      <c r="D37" s="805"/>
      <c r="E37" s="805"/>
      <c r="F37" s="805"/>
      <c r="G37" s="805"/>
      <c r="H37" s="806"/>
      <c r="I37" s="223"/>
      <c r="J37" s="224"/>
      <c r="K37" s="225">
        <f>VLOOKUP(A37,EQUIPOS!A7:D164,4,FALSE)</f>
        <v>152253.87001285667</v>
      </c>
      <c r="L37" s="226"/>
      <c r="M37" s="227">
        <v>10</v>
      </c>
      <c r="N37" s="228">
        <f>K37/M37</f>
        <v>15225.387001285668</v>
      </c>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223"/>
      <c r="J39" s="224"/>
      <c r="K39" s="225"/>
      <c r="L39" s="226"/>
      <c r="M39" s="227"/>
      <c r="N39" s="228"/>
    </row>
    <row r="40" spans="1:14">
      <c r="B40" s="804"/>
      <c r="C40" s="805"/>
      <c r="D40" s="805"/>
      <c r="E40" s="805"/>
      <c r="F40" s="805"/>
      <c r="G40" s="805"/>
      <c r="H40" s="806"/>
      <c r="I40" s="223"/>
      <c r="J40" s="224"/>
      <c r="K40" s="225"/>
      <c r="L40" s="226"/>
      <c r="M40" s="227"/>
      <c r="N40" s="228"/>
    </row>
    <row r="41" spans="1:14">
      <c r="B41" s="804"/>
      <c r="C41" s="805"/>
      <c r="D41" s="805"/>
      <c r="E41" s="805"/>
      <c r="F41" s="805"/>
      <c r="G41" s="805"/>
      <c r="H41" s="806"/>
      <c r="I41" s="223"/>
      <c r="J41" s="224"/>
      <c r="K41" s="225"/>
      <c r="L41" s="226"/>
      <c r="M41" s="227"/>
      <c r="N41" s="228"/>
    </row>
    <row r="42" spans="1:14">
      <c r="B42" s="804"/>
      <c r="C42" s="805"/>
      <c r="D42" s="805"/>
      <c r="E42" s="805"/>
      <c r="F42" s="805"/>
      <c r="G42" s="805"/>
      <c r="H42" s="806"/>
      <c r="I42" s="223"/>
      <c r="J42" s="224"/>
      <c r="K42" s="225"/>
      <c r="L42" s="226"/>
      <c r="M42" s="227"/>
      <c r="N42" s="228"/>
    </row>
    <row r="43" spans="1:14">
      <c r="B43" s="804"/>
      <c r="C43" s="805"/>
      <c r="D43" s="805"/>
      <c r="E43" s="805"/>
      <c r="F43" s="805"/>
      <c r="G43" s="805"/>
      <c r="H43" s="806"/>
      <c r="I43" s="223"/>
      <c r="J43" s="224"/>
      <c r="K43" s="225"/>
      <c r="L43" s="226"/>
      <c r="M43" s="227"/>
      <c r="N43" s="228"/>
    </row>
    <row r="44" spans="1:14">
      <c r="B44" s="804"/>
      <c r="C44" s="805"/>
      <c r="D44" s="805"/>
      <c r="E44" s="805"/>
      <c r="F44" s="805"/>
      <c r="G44" s="805"/>
      <c r="H44" s="806"/>
      <c r="I44" s="807"/>
      <c r="J44" s="808"/>
      <c r="K44" s="225"/>
      <c r="L44" s="809"/>
      <c r="M44" s="810"/>
      <c r="N44" s="228"/>
    </row>
    <row r="45" spans="1:14">
      <c r="B45" s="804"/>
      <c r="C45" s="805"/>
      <c r="D45" s="805"/>
      <c r="E45" s="811"/>
      <c r="F45" s="805"/>
      <c r="G45" s="805"/>
      <c r="H45" s="806"/>
      <c r="I45" s="36"/>
      <c r="J45" s="37"/>
      <c r="K45" s="230"/>
      <c r="L45" s="232"/>
      <c r="M45" s="233"/>
      <c r="N45" s="234"/>
    </row>
    <row r="46" spans="1:14">
      <c r="B46" s="812" t="s">
        <v>2105</v>
      </c>
      <c r="C46" s="813"/>
      <c r="D46" s="813"/>
      <c r="E46" s="38"/>
      <c r="F46" s="39"/>
      <c r="G46" s="39"/>
      <c r="H46" s="40"/>
      <c r="I46" s="36"/>
      <c r="J46" s="37"/>
      <c r="K46" s="235"/>
      <c r="L46" s="232"/>
      <c r="M46" s="352">
        <v>0.05</v>
      </c>
      <c r="N46" s="296">
        <f>N80*M46</f>
        <v>301.39325850900497</v>
      </c>
    </row>
    <row r="47" spans="1:14" ht="15.75" thickBot="1">
      <c r="B47" s="804"/>
      <c r="C47" s="805"/>
      <c r="D47" s="805"/>
      <c r="E47" s="805"/>
      <c r="F47" s="805"/>
      <c r="G47" s="805"/>
      <c r="H47" s="806"/>
      <c r="I47" s="814"/>
      <c r="J47" s="815"/>
      <c r="K47" s="41"/>
      <c r="L47" s="816"/>
      <c r="M47" s="817"/>
      <c r="N47" s="105"/>
    </row>
    <row r="48" spans="1:14" ht="15.75" thickBot="1">
      <c r="B48" s="755" t="s">
        <v>2072</v>
      </c>
      <c r="C48" s="756"/>
      <c r="D48" s="756"/>
      <c r="E48" s="756"/>
      <c r="F48" s="756"/>
      <c r="G48" s="756"/>
      <c r="H48" s="756"/>
      <c r="I48" s="756"/>
      <c r="J48" s="756"/>
      <c r="K48" s="756"/>
      <c r="L48" s="756"/>
      <c r="M48" s="757"/>
      <c r="N48" s="345">
        <f>SUM(N36:N47)</f>
        <v>19849.888436811205</v>
      </c>
    </row>
    <row r="49" spans="1:14">
      <c r="B49" s="236"/>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00" t="s">
        <v>2063</v>
      </c>
      <c r="C52" s="801"/>
      <c r="D52" s="801"/>
      <c r="E52" s="801"/>
      <c r="F52" s="801"/>
      <c r="G52" s="801"/>
      <c r="H52" s="801"/>
      <c r="I52" s="835"/>
      <c r="J52" s="271" t="s">
        <v>2065</v>
      </c>
      <c r="K52" s="85" t="s">
        <v>2066</v>
      </c>
      <c r="L52" s="836" t="s">
        <v>2074</v>
      </c>
      <c r="M52" s="835"/>
      <c r="N52" s="86" t="s">
        <v>2071</v>
      </c>
    </row>
    <row r="53" spans="1:14">
      <c r="B53" s="43"/>
      <c r="C53" s="237"/>
      <c r="D53" s="237"/>
      <c r="E53" s="237"/>
      <c r="F53" s="237"/>
      <c r="G53" s="237"/>
      <c r="H53" s="237"/>
      <c r="I53" s="224"/>
      <c r="J53" s="201"/>
      <c r="K53" s="238"/>
      <c r="L53" s="223"/>
      <c r="M53" s="353"/>
      <c r="N53" s="228"/>
    </row>
    <row r="54" spans="1:14">
      <c r="A54" s="108"/>
      <c r="B54" s="43"/>
      <c r="C54" s="237"/>
      <c r="D54" s="237"/>
      <c r="E54" s="237"/>
      <c r="F54" s="237"/>
      <c r="G54" s="237"/>
      <c r="H54" s="237"/>
      <c r="I54" s="224"/>
      <c r="J54" s="201"/>
      <c r="K54" s="238"/>
      <c r="L54" s="223"/>
      <c r="M54" s="353"/>
      <c r="N54" s="228"/>
    </row>
    <row r="55" spans="1:14">
      <c r="B55" s="43"/>
      <c r="C55" s="237"/>
      <c r="D55" s="237"/>
      <c r="E55" s="237"/>
      <c r="F55" s="237"/>
      <c r="G55" s="237"/>
      <c r="H55" s="237"/>
      <c r="I55" s="224"/>
      <c r="J55" s="201"/>
      <c r="K55" s="238"/>
      <c r="L55" s="223"/>
      <c r="M55" s="239"/>
      <c r="N55" s="240"/>
    </row>
    <row r="56" spans="1:14">
      <c r="B56" s="43"/>
      <c r="C56" s="237"/>
      <c r="D56" s="237"/>
      <c r="E56" s="237"/>
      <c r="F56" s="237"/>
      <c r="G56" s="237"/>
      <c r="H56" s="237"/>
      <c r="I56" s="224"/>
      <c r="J56" s="201"/>
      <c r="K56" s="238"/>
      <c r="L56" s="223"/>
      <c r="M56" s="239"/>
      <c r="N56" s="240"/>
    </row>
    <row r="57" spans="1:14" ht="15.75" thickBot="1">
      <c r="B57" s="837"/>
      <c r="C57" s="838"/>
      <c r="D57" s="838"/>
      <c r="E57" s="838"/>
      <c r="F57" s="838"/>
      <c r="G57" s="838"/>
      <c r="H57" s="838"/>
      <c r="I57" s="808"/>
      <c r="J57" s="42"/>
      <c r="K57" s="44"/>
      <c r="L57" s="839"/>
      <c r="M57" s="840"/>
      <c r="N57" s="45"/>
    </row>
    <row r="58" spans="1:14" ht="15.75" thickBot="1">
      <c r="B58" s="755" t="s">
        <v>2072</v>
      </c>
      <c r="C58" s="756"/>
      <c r="D58" s="756"/>
      <c r="E58" s="756"/>
      <c r="F58" s="756"/>
      <c r="G58" s="756"/>
      <c r="H58" s="756"/>
      <c r="I58" s="756"/>
      <c r="J58" s="756"/>
      <c r="K58" s="756"/>
      <c r="L58" s="756"/>
      <c r="M58" s="757"/>
      <c r="N58" s="345"/>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9" t="s">
        <v>2076</v>
      </c>
      <c r="C62" s="270"/>
      <c r="D62" s="270"/>
      <c r="E62" s="270"/>
      <c r="F62" s="270"/>
      <c r="G62" s="270"/>
      <c r="H62" s="73" t="s">
        <v>2065</v>
      </c>
      <c r="I62" s="74" t="s">
        <v>2077</v>
      </c>
      <c r="J62" s="75" t="s">
        <v>2106</v>
      </c>
      <c r="K62" s="73" t="s">
        <v>2107</v>
      </c>
      <c r="L62" s="841" t="s">
        <v>2080</v>
      </c>
      <c r="M62" s="820"/>
      <c r="N62" s="76" t="s">
        <v>2071</v>
      </c>
    </row>
    <row r="63" spans="1:14">
      <c r="B63" s="46"/>
      <c r="C63" s="273"/>
      <c r="D63" s="273"/>
      <c r="E63" s="273"/>
      <c r="F63" s="273"/>
      <c r="G63" s="273"/>
      <c r="H63" s="267"/>
      <c r="I63" s="235"/>
      <c r="J63" s="242"/>
      <c r="K63" s="235"/>
      <c r="L63" s="842"/>
      <c r="M63" s="843"/>
      <c r="N63" s="243"/>
    </row>
    <row r="64" spans="1:14">
      <c r="B64" s="46"/>
      <c r="C64" s="47"/>
      <c r="D64" s="47"/>
      <c r="E64" s="47"/>
      <c r="F64" s="47"/>
      <c r="G64" s="47"/>
      <c r="H64" s="267"/>
      <c r="I64" s="235"/>
      <c r="J64" s="242"/>
      <c r="K64" s="235"/>
      <c r="L64" s="842"/>
      <c r="M64" s="843"/>
      <c r="N64" s="243"/>
    </row>
    <row r="65" spans="1:15">
      <c r="B65" s="46"/>
      <c r="C65" s="47"/>
      <c r="D65" s="47"/>
      <c r="E65" s="47"/>
      <c r="F65" s="47"/>
      <c r="G65" s="47"/>
      <c r="H65" s="244"/>
      <c r="I65" s="235"/>
      <c r="J65" s="235"/>
      <c r="K65" s="235"/>
      <c r="L65" s="245"/>
      <c r="M65" s="246"/>
      <c r="N65" s="247"/>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ht="15.75" thickBot="1">
      <c r="B68" s="265"/>
      <c r="C68" s="266"/>
      <c r="D68" s="266"/>
      <c r="E68" s="266"/>
      <c r="F68" s="266"/>
      <c r="G68" s="266"/>
      <c r="H68" s="48"/>
      <c r="I68" s="124"/>
      <c r="J68" s="124"/>
      <c r="K68" s="124"/>
      <c r="L68" s="833"/>
      <c r="M68" s="834"/>
      <c r="N68" s="125"/>
    </row>
    <row r="69" spans="1:15" ht="15.75" thickBot="1">
      <c r="B69" s="844" t="s">
        <v>2072</v>
      </c>
      <c r="C69" s="798"/>
      <c r="D69" s="798"/>
      <c r="E69" s="798"/>
      <c r="F69" s="798"/>
      <c r="G69" s="798"/>
      <c r="H69" s="798"/>
      <c r="I69" s="798"/>
      <c r="J69" s="798"/>
      <c r="K69" s="798"/>
      <c r="L69" s="798"/>
      <c r="M69" s="799"/>
      <c r="N69" s="104"/>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94" t="s">
        <v>2108</v>
      </c>
      <c r="C73" s="795"/>
      <c r="D73" s="795"/>
      <c r="E73" s="795"/>
      <c r="F73" s="795"/>
      <c r="G73" s="795"/>
      <c r="H73" s="795"/>
      <c r="I73" s="73" t="s">
        <v>2082</v>
      </c>
      <c r="J73" s="75" t="s">
        <v>2109</v>
      </c>
      <c r="K73" s="74" t="s">
        <v>2084</v>
      </c>
      <c r="L73" s="796" t="s">
        <v>2070</v>
      </c>
      <c r="M73" s="797"/>
      <c r="N73" s="98" t="s">
        <v>2071</v>
      </c>
    </row>
    <row r="74" spans="1:15">
      <c r="A74" t="s">
        <v>714</v>
      </c>
      <c r="B74" s="49" t="str">
        <f>VLOOKUP(A74,'MANO DE OBRA'!A8:D68,3,FALSE)</f>
        <v>Obrero (6)</v>
      </c>
      <c r="C74" s="47"/>
      <c r="D74" s="47"/>
      <c r="E74" s="47"/>
      <c r="F74" s="47"/>
      <c r="G74" s="47"/>
      <c r="H74" s="47"/>
      <c r="I74" s="248">
        <f>K74/J74*100</f>
        <v>202996.19999999998</v>
      </c>
      <c r="J74" s="249">
        <v>185</v>
      </c>
      <c r="K74" s="250">
        <f>VLOOKUP(A74,'MANO DE OBRA'!A8:D99,4,FALSE)</f>
        <v>375542.97</v>
      </c>
      <c r="L74" s="50"/>
      <c r="M74" s="251">
        <v>80</v>
      </c>
      <c r="N74" s="346">
        <f>K74/M74</f>
        <v>4694.2871249999998</v>
      </c>
      <c r="O74" s="106"/>
    </row>
    <row r="75" spans="1:15">
      <c r="A75" t="s">
        <v>728</v>
      </c>
      <c r="B75" s="49" t="str">
        <f>VLOOKUP(A75,'MANO DE OBRA'!A8:D69,3,FALSE)</f>
        <v>Oficial</v>
      </c>
      <c r="C75" s="47"/>
      <c r="D75" s="47"/>
      <c r="E75" s="47"/>
      <c r="F75" s="47"/>
      <c r="G75" s="47"/>
      <c r="H75" s="47"/>
      <c r="I75" s="248">
        <f>K75/J75*100</f>
        <v>57668.23979157189</v>
      </c>
      <c r="J75" s="249">
        <v>185</v>
      </c>
      <c r="K75" s="250">
        <f>VLOOKUP(A75,'MANO DE OBRA'!A8:D100,4,FALSE)</f>
        <v>106686.24361440798</v>
      </c>
      <c r="L75" s="50"/>
      <c r="M75" s="255">
        <v>80</v>
      </c>
      <c r="N75" s="346">
        <f>K75/M75</f>
        <v>1333.5780451800997</v>
      </c>
    </row>
    <row r="76" spans="1:15">
      <c r="B76" s="49"/>
      <c r="C76" s="47"/>
      <c r="D76" s="47"/>
      <c r="E76" s="47"/>
      <c r="F76" s="47"/>
      <c r="G76" s="47"/>
      <c r="H76" s="47"/>
      <c r="I76" s="248"/>
      <c r="J76" s="249"/>
      <c r="K76" s="250"/>
      <c r="L76" s="50"/>
      <c r="M76" s="256"/>
      <c r="N76" s="346"/>
    </row>
    <row r="77" spans="1:15">
      <c r="B77" s="49"/>
      <c r="C77" s="47"/>
      <c r="D77" s="47"/>
      <c r="E77" s="47"/>
      <c r="F77" s="47"/>
      <c r="G77" s="47"/>
      <c r="H77" s="47"/>
      <c r="I77" s="235"/>
      <c r="J77" s="253"/>
      <c r="K77" s="254"/>
      <c r="L77" s="274"/>
      <c r="M77" s="256"/>
      <c r="N77" s="252"/>
    </row>
    <row r="78" spans="1:15">
      <c r="B78" s="49"/>
      <c r="C78" s="47"/>
      <c r="D78" s="47"/>
      <c r="E78" s="47"/>
      <c r="F78" s="47"/>
      <c r="G78" s="47"/>
      <c r="H78" s="47"/>
      <c r="I78" s="235"/>
      <c r="J78" s="253"/>
      <c r="K78" s="254"/>
      <c r="L78" s="274"/>
      <c r="M78" s="256"/>
      <c r="N78" s="252"/>
    </row>
    <row r="79" spans="1:15" ht="15.75" thickBot="1">
      <c r="B79" s="831"/>
      <c r="C79" s="832"/>
      <c r="D79" s="832"/>
      <c r="E79" s="832"/>
      <c r="F79" s="832"/>
      <c r="G79" s="832"/>
      <c r="H79" s="832"/>
      <c r="I79" s="124"/>
      <c r="J79" s="124"/>
      <c r="K79" s="124"/>
      <c r="L79" s="845"/>
      <c r="M79" s="845"/>
      <c r="N79" s="45"/>
    </row>
    <row r="80" spans="1:15" ht="15.75" thickBot="1">
      <c r="B80" s="844" t="s">
        <v>2072</v>
      </c>
      <c r="C80" s="798"/>
      <c r="D80" s="798"/>
      <c r="E80" s="798"/>
      <c r="F80" s="798"/>
      <c r="G80" s="798"/>
      <c r="H80" s="798"/>
      <c r="I80" s="798"/>
      <c r="J80" s="798"/>
      <c r="K80" s="798"/>
      <c r="L80" s="798"/>
      <c r="M80" s="799"/>
      <c r="N80" s="257">
        <f>SUM(N74:N79)</f>
        <v>6027.8651701800991</v>
      </c>
    </row>
    <row r="81" spans="1:14" ht="15.75" thickBot="1">
      <c r="B81" s="33"/>
      <c r="C81" s="34"/>
      <c r="D81" s="34"/>
      <c r="E81" s="34"/>
      <c r="F81" s="34"/>
      <c r="G81" s="34"/>
      <c r="H81" s="34"/>
      <c r="I81" s="34"/>
      <c r="J81" s="34"/>
      <c r="K81" s="34"/>
      <c r="L81" s="34"/>
      <c r="M81" s="34"/>
      <c r="N81" s="35"/>
    </row>
    <row r="82" spans="1:14" ht="15.75" thickBot="1">
      <c r="B82" s="755" t="s">
        <v>2085</v>
      </c>
      <c r="C82" s="756"/>
      <c r="D82" s="756"/>
      <c r="E82" s="756"/>
      <c r="F82" s="756"/>
      <c r="G82" s="756"/>
      <c r="H82" s="756"/>
      <c r="I82" s="756"/>
      <c r="J82" s="756"/>
      <c r="K82" s="756"/>
      <c r="L82" s="756"/>
      <c r="M82" s="757"/>
      <c r="N82" s="99">
        <f>N48+N58+N69+N80</f>
        <v>25877.753606991304</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00" t="s">
        <v>2110</v>
      </c>
      <c r="C86" s="801"/>
      <c r="D86" s="801"/>
      <c r="E86" s="801"/>
      <c r="F86" s="801"/>
      <c r="G86" s="801"/>
      <c r="H86" s="801"/>
      <c r="I86" s="270"/>
      <c r="J86" s="290"/>
      <c r="K86" s="258" t="s">
        <v>2087</v>
      </c>
      <c r="L86" s="802" t="s">
        <v>2088</v>
      </c>
      <c r="M86" s="803"/>
      <c r="N86" s="259"/>
    </row>
    <row r="87" spans="1:14">
      <c r="B87" s="788" t="s">
        <v>2111</v>
      </c>
      <c r="C87" s="789"/>
      <c r="D87" s="789"/>
      <c r="E87" s="789"/>
      <c r="F87" s="789"/>
      <c r="G87" s="789"/>
      <c r="H87" s="789"/>
      <c r="I87" s="87"/>
      <c r="J87" s="88"/>
      <c r="K87" s="260">
        <v>0.2</v>
      </c>
      <c r="L87" s="790">
        <f>N82*K87</f>
        <v>5175.550721398261</v>
      </c>
      <c r="M87" s="791"/>
      <c r="N87" s="51"/>
    </row>
    <row r="88" spans="1:14">
      <c r="B88" s="89" t="s">
        <v>2090</v>
      </c>
      <c r="C88" s="90"/>
      <c r="D88" s="90"/>
      <c r="E88" s="90"/>
      <c r="F88" s="90"/>
      <c r="G88" s="90"/>
      <c r="H88" s="90"/>
      <c r="I88" s="87"/>
      <c r="J88" s="88"/>
      <c r="K88" s="260">
        <v>0.05</v>
      </c>
      <c r="L88" s="790">
        <f>N82*K88</f>
        <v>1293.8876803495652</v>
      </c>
      <c r="M88" s="791"/>
      <c r="N88" s="51"/>
    </row>
    <row r="89" spans="1:14" ht="15.75" thickBot="1">
      <c r="B89" s="91" t="s">
        <v>2091</v>
      </c>
      <c r="C89" s="92"/>
      <c r="D89" s="92"/>
      <c r="E89" s="92"/>
      <c r="F89" s="92"/>
      <c r="G89" s="92"/>
      <c r="H89" s="92"/>
      <c r="I89" s="93"/>
      <c r="J89" s="94"/>
      <c r="K89" s="261">
        <v>0.05</v>
      </c>
      <c r="L89" s="792">
        <f>N82*K89</f>
        <v>1293.8876803495652</v>
      </c>
      <c r="M89" s="793"/>
      <c r="N89" s="51"/>
    </row>
    <row r="90" spans="1:14" ht="15.75" thickBot="1">
      <c r="B90" s="755" t="s">
        <v>2072</v>
      </c>
      <c r="C90" s="756"/>
      <c r="D90" s="756"/>
      <c r="E90" s="756"/>
      <c r="F90" s="756"/>
      <c r="G90" s="756"/>
      <c r="H90" s="756"/>
      <c r="I90" s="756"/>
      <c r="J90" s="756"/>
      <c r="K90" s="756"/>
      <c r="L90" s="756"/>
      <c r="M90" s="757"/>
      <c r="N90" s="52">
        <f>L87+L88+L89</f>
        <v>7763.326082097391</v>
      </c>
    </row>
    <row r="91" spans="1:14" ht="15.75" thickBot="1">
      <c r="B91" s="33"/>
      <c r="C91" s="34"/>
      <c r="D91" s="34"/>
      <c r="E91" s="34"/>
      <c r="F91" s="34"/>
      <c r="G91" s="34"/>
      <c r="H91" s="34"/>
      <c r="I91" s="34"/>
      <c r="J91" s="34"/>
      <c r="K91" s="34"/>
      <c r="L91" s="34"/>
      <c r="M91" s="34"/>
      <c r="N91" s="35"/>
    </row>
    <row r="92" spans="1:14" ht="15.75" thickBot="1">
      <c r="A92" t="s">
        <v>2114</v>
      </c>
      <c r="B92" s="755" t="s">
        <v>2113</v>
      </c>
      <c r="C92" s="756"/>
      <c r="D92" s="756"/>
      <c r="E92" s="756"/>
      <c r="F92" s="756"/>
      <c r="G92" s="756"/>
      <c r="H92" s="756"/>
      <c r="I92" s="756"/>
      <c r="J92" s="756"/>
      <c r="K92" s="756"/>
      <c r="L92" s="756"/>
      <c r="M92" s="757"/>
      <c r="N92" s="166">
        <f>N82+N90</f>
        <v>33641.079689088692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4" t="s">
        <v>2097</v>
      </c>
      <c r="C102" s="205"/>
      <c r="D102" s="205"/>
      <c r="E102" s="205"/>
      <c r="F102" s="205"/>
      <c r="G102" s="205"/>
      <c r="H102" s="205"/>
      <c r="I102" s="205"/>
      <c r="J102" s="205"/>
      <c r="K102" s="205"/>
      <c r="L102" s="205"/>
      <c r="M102" s="205"/>
      <c r="N102" s="206"/>
    </row>
    <row r="103" spans="2:14">
      <c r="B103" s="207"/>
      <c r="C103" s="208"/>
      <c r="D103" s="208"/>
      <c r="E103" s="208"/>
      <c r="F103" s="208"/>
      <c r="G103" s="208"/>
      <c r="H103" s="208"/>
      <c r="I103" s="208"/>
      <c r="J103" s="208"/>
      <c r="K103" s="208"/>
      <c r="L103" s="208"/>
      <c r="M103" s="208"/>
      <c r="N103" s="209"/>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ht="15.75" thickBot="1">
      <c r="B106" s="210"/>
      <c r="C106" s="211"/>
      <c r="D106" s="211"/>
      <c r="E106" s="211"/>
      <c r="F106" s="211"/>
      <c r="G106" s="211"/>
      <c r="H106" s="211"/>
      <c r="I106" s="211"/>
      <c r="J106" s="211"/>
      <c r="K106" s="211"/>
      <c r="L106" s="211"/>
      <c r="M106" s="211"/>
      <c r="N106" s="212"/>
    </row>
    <row r="107" spans="2:14">
      <c r="B107" s="213"/>
      <c r="C107" s="214"/>
      <c r="D107" s="214"/>
      <c r="E107" s="214"/>
      <c r="F107" s="214"/>
      <c r="G107" s="214"/>
      <c r="H107" s="214"/>
      <c r="I107" s="214"/>
      <c r="J107" s="214"/>
      <c r="K107" s="214"/>
      <c r="L107" s="214"/>
      <c r="M107" s="214"/>
      <c r="N107" s="215"/>
    </row>
    <row r="108" spans="2:14">
      <c r="B108" s="199" t="s">
        <v>2098</v>
      </c>
      <c r="C108" s="31"/>
      <c r="D108" s="31"/>
      <c r="E108" s="31"/>
      <c r="F108" s="31"/>
      <c r="G108" s="31"/>
      <c r="H108" s="31"/>
      <c r="I108" s="31"/>
      <c r="J108" s="31"/>
      <c r="K108" s="31"/>
      <c r="L108" s="31"/>
      <c r="M108" s="31"/>
      <c r="N108" s="32"/>
    </row>
    <row r="109" spans="2:14" ht="15" customHeight="1">
      <c r="B109" s="758" t="s">
        <v>2099</v>
      </c>
      <c r="C109" s="759"/>
      <c r="D109" s="759"/>
      <c r="E109" s="759"/>
      <c r="F109" s="759"/>
      <c r="G109" s="759"/>
      <c r="H109" s="759"/>
      <c r="I109" s="759"/>
      <c r="J109" s="759"/>
      <c r="K109" s="759"/>
      <c r="L109" s="759"/>
      <c r="M109" s="759"/>
      <c r="N109" s="760"/>
    </row>
    <row r="110" spans="2:14" ht="15" customHeight="1">
      <c r="B110" s="758"/>
      <c r="C110" s="759"/>
      <c r="D110" s="759"/>
      <c r="E110" s="759"/>
      <c r="F110" s="759"/>
      <c r="G110" s="759"/>
      <c r="H110" s="759"/>
      <c r="I110" s="759"/>
      <c r="J110" s="759"/>
      <c r="K110" s="759"/>
      <c r="L110" s="759"/>
      <c r="M110" s="759"/>
      <c r="N110" s="760"/>
    </row>
    <row r="111" spans="2:14" ht="30" customHeight="1">
      <c r="B111" s="761" t="s">
        <v>2100</v>
      </c>
      <c r="C111" s="762"/>
      <c r="D111" s="762"/>
      <c r="E111" s="762"/>
      <c r="F111" s="762"/>
      <c r="G111" s="762"/>
      <c r="H111" s="762"/>
      <c r="I111" s="762"/>
      <c r="J111" s="762"/>
      <c r="K111" s="762"/>
      <c r="L111" s="762"/>
      <c r="M111" s="762"/>
      <c r="N111" s="763"/>
    </row>
    <row r="112" spans="2:14">
      <c r="B112" s="761"/>
      <c r="C112" s="762"/>
      <c r="D112" s="762"/>
      <c r="E112" s="762"/>
      <c r="F112" s="762"/>
      <c r="G112" s="762"/>
      <c r="H112" s="762"/>
      <c r="I112" s="762"/>
      <c r="J112" s="762"/>
      <c r="K112" s="762"/>
      <c r="L112" s="762"/>
      <c r="M112" s="762"/>
      <c r="N112" s="763"/>
    </row>
    <row r="113" spans="2:14">
      <c r="B113" s="287"/>
      <c r="C113" s="288"/>
      <c r="D113" s="288"/>
      <c r="E113" s="288"/>
      <c r="F113" s="288"/>
      <c r="G113" s="288"/>
      <c r="H113" s="288"/>
      <c r="I113" s="288"/>
      <c r="J113" s="288"/>
      <c r="K113" s="288"/>
      <c r="L113" s="288"/>
      <c r="M113" s="288"/>
      <c r="N113" s="289"/>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199"/>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821"/>
      <c r="K122" s="821"/>
      <c r="L122" s="821"/>
      <c r="M122" s="821"/>
      <c r="N122" s="822"/>
    </row>
    <row r="123" spans="2:14" ht="15.75" thickBot="1">
      <c r="B123" s="217" t="s">
        <v>2103</v>
      </c>
      <c r="C123" s="344"/>
      <c r="D123" s="344"/>
      <c r="E123" s="57"/>
      <c r="F123" s="57"/>
      <c r="G123" s="57"/>
      <c r="H123" s="57"/>
      <c r="I123" s="57"/>
      <c r="J123" s="823"/>
      <c r="K123" s="823"/>
      <c r="L123" s="823"/>
      <c r="M123" s="823"/>
      <c r="N123" s="82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368</v>
      </c>
      <c r="C31" s="81" t="s">
        <v>2200</v>
      </c>
      <c r="D31" s="82"/>
      <c r="E31" s="82"/>
      <c r="F31" s="82"/>
      <c r="G31" s="82"/>
      <c r="H31" s="82"/>
      <c r="I31" s="82"/>
      <c r="J31" s="83"/>
      <c r="K31" s="264"/>
      <c r="L31" s="262" t="s">
        <v>32</v>
      </c>
      <c r="M31" s="181"/>
      <c r="N31" s="84"/>
    </row>
    <row r="32" spans="1:14" ht="9"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857</v>
      </c>
      <c r="B36" s="804" t="str">
        <f>VLOOKUP(A36,EQUIPOS!A6:D154,3,FALSE)</f>
        <v>Derretidora de asfalto (crafco o similar)</v>
      </c>
      <c r="C36" s="805"/>
      <c r="D36" s="805"/>
      <c r="E36" s="805"/>
      <c r="F36" s="805"/>
      <c r="G36" s="805"/>
      <c r="H36" s="806"/>
      <c r="I36" s="223"/>
      <c r="J36" s="224"/>
      <c r="K36" s="225">
        <f>VLOOKUP(A36,EQUIPOS!A6:D163,4,FALSE)</f>
        <v>4213.859955936693</v>
      </c>
      <c r="L36" s="226"/>
      <c r="M36" s="227">
        <v>60</v>
      </c>
      <c r="N36" s="228">
        <f>K36/M36</f>
        <v>70.230999265611544</v>
      </c>
    </row>
    <row r="37" spans="1:14">
      <c r="A37" s="113" t="s">
        <v>845</v>
      </c>
      <c r="B37" s="804" t="str">
        <f>VLOOKUP(A37,EQUIPOS!A7:D154,3,FALSE)</f>
        <v xml:space="preserve">Compresor (barrido y soplado)
</v>
      </c>
      <c r="C37" s="805"/>
      <c r="D37" s="805"/>
      <c r="E37" s="805"/>
      <c r="F37" s="805"/>
      <c r="G37" s="805"/>
      <c r="H37" s="806"/>
      <c r="I37" s="223"/>
      <c r="J37" s="224"/>
      <c r="K37" s="225">
        <f>VLOOKUP(A37,EQUIPOS!A7:D164,4,FALSE)</f>
        <v>74358.154284183285</v>
      </c>
      <c r="L37" s="226"/>
      <c r="M37" s="227">
        <v>60</v>
      </c>
      <c r="N37" s="228">
        <f>K37/M37</f>
        <v>1239.3025714030548</v>
      </c>
    </row>
    <row r="38" spans="1:14">
      <c r="A38" t="s">
        <v>811</v>
      </c>
      <c r="B38" s="804" t="str">
        <f>VLOOKUP(A38,EQUIPOS!A8:D154,3,FALSE)</f>
        <v>Camioneta D-300</v>
      </c>
      <c r="C38" s="805"/>
      <c r="D38" s="805"/>
      <c r="E38" s="805"/>
      <c r="F38" s="805"/>
      <c r="G38" s="805"/>
      <c r="H38" s="806"/>
      <c r="I38" s="223"/>
      <c r="J38" s="224"/>
      <c r="K38" s="225">
        <f>VLOOKUP(A38,EQUIPOS!A8:D165,4,FALSE)</f>
        <v>50108.517401953366</v>
      </c>
      <c r="L38" s="226"/>
      <c r="M38" s="227">
        <v>60</v>
      </c>
      <c r="N38" s="228">
        <f>K38/M38</f>
        <v>835.14195669922276</v>
      </c>
    </row>
    <row r="39" spans="1:14">
      <c r="B39" s="804"/>
      <c r="C39" s="805"/>
      <c r="D39" s="805"/>
      <c r="E39" s="805"/>
      <c r="F39" s="805"/>
      <c r="G39" s="805"/>
      <c r="H39" s="806"/>
      <c r="I39" s="223"/>
      <c r="J39" s="224"/>
      <c r="K39" s="225"/>
      <c r="L39" s="226"/>
      <c r="M39" s="227"/>
      <c r="N39" s="228"/>
    </row>
    <row r="40" spans="1:14">
      <c r="B40" s="804"/>
      <c r="C40" s="805"/>
      <c r="D40" s="805"/>
      <c r="E40" s="805"/>
      <c r="F40" s="805"/>
      <c r="G40" s="805"/>
      <c r="H40" s="806"/>
      <c r="I40" s="223"/>
      <c r="J40" s="224"/>
      <c r="K40" s="225"/>
      <c r="L40" s="226"/>
      <c r="M40" s="227"/>
      <c r="N40" s="228"/>
    </row>
    <row r="41" spans="1:14">
      <c r="B41" s="804"/>
      <c r="C41" s="805"/>
      <c r="D41" s="805"/>
      <c r="E41" s="805"/>
      <c r="F41" s="805"/>
      <c r="G41" s="805"/>
      <c r="H41" s="806"/>
      <c r="I41" s="223"/>
      <c r="J41" s="224"/>
      <c r="K41" s="225"/>
      <c r="L41" s="226"/>
      <c r="M41" s="227"/>
      <c r="N41" s="228"/>
    </row>
    <row r="42" spans="1:14">
      <c r="B42" s="804"/>
      <c r="C42" s="805"/>
      <c r="D42" s="805"/>
      <c r="E42" s="805"/>
      <c r="F42" s="805"/>
      <c r="G42" s="805"/>
      <c r="H42" s="806"/>
      <c r="I42" s="223"/>
      <c r="J42" s="224"/>
      <c r="K42" s="225"/>
      <c r="L42" s="226"/>
      <c r="M42" s="227"/>
      <c r="N42" s="228"/>
    </row>
    <row r="43" spans="1:14">
      <c r="B43" s="804"/>
      <c r="C43" s="805"/>
      <c r="D43" s="805"/>
      <c r="E43" s="805"/>
      <c r="F43" s="805"/>
      <c r="G43" s="805"/>
      <c r="H43" s="806"/>
      <c r="I43" s="223"/>
      <c r="J43" s="224"/>
      <c r="K43" s="225"/>
      <c r="L43" s="226"/>
      <c r="M43" s="227"/>
      <c r="N43" s="228"/>
    </row>
    <row r="44" spans="1:14">
      <c r="B44" s="804"/>
      <c r="C44" s="805"/>
      <c r="D44" s="805"/>
      <c r="E44" s="805"/>
      <c r="F44" s="805"/>
      <c r="G44" s="805"/>
      <c r="H44" s="806"/>
      <c r="I44" s="807"/>
      <c r="J44" s="808"/>
      <c r="K44" s="225"/>
      <c r="L44" s="809"/>
      <c r="M44" s="810"/>
      <c r="N44" s="228"/>
    </row>
    <row r="45" spans="1:14">
      <c r="B45" s="804"/>
      <c r="C45" s="805"/>
      <c r="D45" s="805"/>
      <c r="E45" s="811"/>
      <c r="F45" s="805"/>
      <c r="G45" s="805"/>
      <c r="H45" s="806"/>
      <c r="I45" s="36"/>
      <c r="J45" s="37"/>
      <c r="K45" s="230"/>
      <c r="L45" s="232"/>
      <c r="M45" s="233"/>
      <c r="N45" s="234"/>
    </row>
    <row r="46" spans="1:14">
      <c r="B46" s="812" t="s">
        <v>2105</v>
      </c>
      <c r="C46" s="813"/>
      <c r="D46" s="813"/>
      <c r="E46" s="38"/>
      <c r="F46" s="39"/>
      <c r="G46" s="39"/>
      <c r="H46" s="40"/>
      <c r="I46" s="36"/>
      <c r="J46" s="37"/>
      <c r="K46" s="235"/>
      <c r="L46" s="232"/>
      <c r="M46" s="352">
        <v>0.05</v>
      </c>
      <c r="N46" s="296">
        <f>N80*M46</f>
        <v>24.152836834834165</v>
      </c>
    </row>
    <row r="47" spans="1:14" ht="15.75" thickBot="1">
      <c r="B47" s="804"/>
      <c r="C47" s="805"/>
      <c r="D47" s="805"/>
      <c r="E47" s="805"/>
      <c r="F47" s="805"/>
      <c r="G47" s="805"/>
      <c r="H47" s="806"/>
      <c r="I47" s="814"/>
      <c r="J47" s="815"/>
      <c r="K47" s="41"/>
      <c r="L47" s="816"/>
      <c r="M47" s="817"/>
      <c r="N47" s="105"/>
    </row>
    <row r="48" spans="1:14" ht="15.75" thickBot="1">
      <c r="B48" s="755" t="s">
        <v>2072</v>
      </c>
      <c r="C48" s="756"/>
      <c r="D48" s="756"/>
      <c r="E48" s="756"/>
      <c r="F48" s="756"/>
      <c r="G48" s="756"/>
      <c r="H48" s="756"/>
      <c r="I48" s="756"/>
      <c r="J48" s="756"/>
      <c r="K48" s="756"/>
      <c r="L48" s="756"/>
      <c r="M48" s="757"/>
      <c r="N48" s="345">
        <f>SUM(N36:N47)</f>
        <v>2168.8283642027232</v>
      </c>
    </row>
    <row r="49" spans="1:14">
      <c r="B49" s="236"/>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00" t="s">
        <v>2063</v>
      </c>
      <c r="C52" s="801"/>
      <c r="D52" s="801"/>
      <c r="E52" s="801"/>
      <c r="F52" s="801"/>
      <c r="G52" s="801"/>
      <c r="H52" s="801"/>
      <c r="I52" s="835"/>
      <c r="J52" s="271" t="s">
        <v>2065</v>
      </c>
      <c r="K52" s="85" t="s">
        <v>2066</v>
      </c>
      <c r="L52" s="836" t="s">
        <v>2074</v>
      </c>
      <c r="M52" s="835"/>
      <c r="N52" s="86" t="s">
        <v>2071</v>
      </c>
    </row>
    <row r="53" spans="1:14">
      <c r="A53" t="s">
        <v>1338</v>
      </c>
      <c r="B53" s="43" t="str">
        <f>VLOOKUP(A53,MATERIALES!A5:D373,3,FALSE)</f>
        <v>Emulsión CRR-2</v>
      </c>
      <c r="C53" s="237"/>
      <c r="D53" s="237"/>
      <c r="E53" s="237"/>
      <c r="F53" s="237"/>
      <c r="G53" s="237"/>
      <c r="H53" s="237"/>
      <c r="I53" s="224"/>
      <c r="J53" s="201" t="str">
        <f>VLOOKUP(A53,MATERIALES!A7:D645,2,FALSE)</f>
        <v>lt</v>
      </c>
      <c r="K53" s="238">
        <v>0.12</v>
      </c>
      <c r="L53" s="223"/>
      <c r="M53" s="353">
        <f>VLOOKUP(A53,MATERIALES!A5:D396,4,FALSE)</f>
        <v>2314.1175341521744</v>
      </c>
      <c r="N53" s="228">
        <f>K53*M53</f>
        <v>277.69410409826094</v>
      </c>
    </row>
    <row r="54" spans="1:14">
      <c r="A54" s="108"/>
      <c r="B54" s="43"/>
      <c r="C54" s="237"/>
      <c r="D54" s="237"/>
      <c r="E54" s="237"/>
      <c r="F54" s="237"/>
      <c r="G54" s="237"/>
      <c r="H54" s="237"/>
      <c r="I54" s="224"/>
      <c r="J54" s="201"/>
      <c r="K54" s="238"/>
      <c r="L54" s="223"/>
      <c r="M54" s="353"/>
      <c r="N54" s="228"/>
    </row>
    <row r="55" spans="1:14">
      <c r="B55" s="43"/>
      <c r="C55" s="237"/>
      <c r="D55" s="237"/>
      <c r="E55" s="237"/>
      <c r="F55" s="237"/>
      <c r="G55" s="237"/>
      <c r="H55" s="237"/>
      <c r="I55" s="224"/>
      <c r="J55" s="201"/>
      <c r="K55" s="238"/>
      <c r="L55" s="223"/>
      <c r="M55" s="239"/>
      <c r="N55" s="240"/>
    </row>
    <row r="56" spans="1:14">
      <c r="B56" s="43"/>
      <c r="C56" s="237"/>
      <c r="D56" s="237"/>
      <c r="E56" s="237"/>
      <c r="F56" s="237"/>
      <c r="G56" s="237"/>
      <c r="H56" s="237"/>
      <c r="I56" s="224"/>
      <c r="J56" s="201"/>
      <c r="K56" s="238"/>
      <c r="L56" s="223"/>
      <c r="M56" s="239"/>
      <c r="N56" s="240"/>
    </row>
    <row r="57" spans="1:14" ht="15.75" thickBot="1">
      <c r="B57" s="837"/>
      <c r="C57" s="838"/>
      <c r="D57" s="838"/>
      <c r="E57" s="838"/>
      <c r="F57" s="838"/>
      <c r="G57" s="838"/>
      <c r="H57" s="838"/>
      <c r="I57" s="808"/>
      <c r="J57" s="42"/>
      <c r="K57" s="44"/>
      <c r="L57" s="839"/>
      <c r="M57" s="840"/>
      <c r="N57" s="45"/>
    </row>
    <row r="58" spans="1:14" ht="15.75" thickBot="1">
      <c r="B58" s="755" t="s">
        <v>2072</v>
      </c>
      <c r="C58" s="756"/>
      <c r="D58" s="756"/>
      <c r="E58" s="756"/>
      <c r="F58" s="756"/>
      <c r="G58" s="756"/>
      <c r="H58" s="756"/>
      <c r="I58" s="756"/>
      <c r="J58" s="756"/>
      <c r="K58" s="756"/>
      <c r="L58" s="756"/>
      <c r="M58" s="757"/>
      <c r="N58" s="345">
        <f>SUM(N53:N57)</f>
        <v>277.69410409826094</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9" t="s">
        <v>2076</v>
      </c>
      <c r="C62" s="270"/>
      <c r="D62" s="270"/>
      <c r="E62" s="270"/>
      <c r="F62" s="270"/>
      <c r="G62" s="270"/>
      <c r="H62" s="73" t="s">
        <v>2065</v>
      </c>
      <c r="I62" s="74" t="s">
        <v>2077</v>
      </c>
      <c r="J62" s="75" t="s">
        <v>2106</v>
      </c>
      <c r="K62" s="73" t="s">
        <v>2107</v>
      </c>
      <c r="L62" s="841" t="s">
        <v>2080</v>
      </c>
      <c r="M62" s="820"/>
      <c r="N62" s="76" t="s">
        <v>2071</v>
      </c>
    </row>
    <row r="63" spans="1:14">
      <c r="B63" s="46"/>
      <c r="C63" s="273"/>
      <c r="D63" s="273"/>
      <c r="E63" s="273"/>
      <c r="F63" s="273"/>
      <c r="G63" s="273"/>
      <c r="H63" s="267"/>
      <c r="I63" s="235"/>
      <c r="J63" s="242"/>
      <c r="K63" s="235"/>
      <c r="L63" s="842"/>
      <c r="M63" s="843"/>
      <c r="N63" s="243"/>
    </row>
    <row r="64" spans="1:14">
      <c r="B64" s="46"/>
      <c r="C64" s="47"/>
      <c r="D64" s="47"/>
      <c r="E64" s="47"/>
      <c r="F64" s="47"/>
      <c r="G64" s="47"/>
      <c r="H64" s="267"/>
      <c r="I64" s="235"/>
      <c r="J64" s="242"/>
      <c r="K64" s="235"/>
      <c r="L64" s="842"/>
      <c r="M64" s="843"/>
      <c r="N64" s="243"/>
    </row>
    <row r="65" spans="1:15">
      <c r="B65" s="46"/>
      <c r="C65" s="47"/>
      <c r="D65" s="47"/>
      <c r="E65" s="47"/>
      <c r="F65" s="47"/>
      <c r="G65" s="47"/>
      <c r="H65" s="244"/>
      <c r="I65" s="235"/>
      <c r="J65" s="235"/>
      <c r="K65" s="235"/>
      <c r="L65" s="245"/>
      <c r="M65" s="246"/>
      <c r="N65" s="247"/>
    </row>
    <row r="66" spans="1:15">
      <c r="B66" s="46"/>
      <c r="C66" s="47"/>
      <c r="D66" s="47"/>
      <c r="E66" s="47"/>
      <c r="F66" s="47"/>
      <c r="G66" s="47"/>
      <c r="H66" s="244"/>
      <c r="I66" s="235"/>
      <c r="J66" s="235"/>
      <c r="K66" s="235"/>
      <c r="L66" s="245"/>
      <c r="M66" s="246"/>
      <c r="N66" s="247"/>
    </row>
    <row r="67" spans="1:15">
      <c r="B67" s="46"/>
      <c r="C67" s="47"/>
      <c r="D67" s="47"/>
      <c r="E67" s="47"/>
      <c r="F67" s="47"/>
      <c r="G67" s="47"/>
      <c r="H67" s="244"/>
      <c r="I67" s="235"/>
      <c r="J67" s="235"/>
      <c r="K67" s="235"/>
      <c r="L67" s="245"/>
      <c r="M67" s="246"/>
      <c r="N67" s="247"/>
    </row>
    <row r="68" spans="1:15" ht="15.75" thickBot="1">
      <c r="B68" s="265"/>
      <c r="C68" s="266"/>
      <c r="D68" s="266"/>
      <c r="E68" s="266"/>
      <c r="F68" s="266"/>
      <c r="G68" s="266"/>
      <c r="H68" s="48"/>
      <c r="I68" s="124"/>
      <c r="J68" s="124"/>
      <c r="K68" s="124"/>
      <c r="L68" s="833"/>
      <c r="M68" s="834"/>
      <c r="N68" s="125"/>
    </row>
    <row r="69" spans="1:15" ht="15.75" thickBot="1">
      <c r="B69" s="844" t="s">
        <v>2072</v>
      </c>
      <c r="C69" s="798"/>
      <c r="D69" s="798"/>
      <c r="E69" s="798"/>
      <c r="F69" s="798"/>
      <c r="G69" s="798"/>
      <c r="H69" s="798"/>
      <c r="I69" s="798"/>
      <c r="J69" s="798"/>
      <c r="K69" s="798"/>
      <c r="L69" s="798"/>
      <c r="M69" s="799"/>
      <c r="N69" s="104"/>
    </row>
    <row r="70" spans="1:15">
      <c r="B70" s="33"/>
      <c r="C70" s="34"/>
      <c r="D70" s="34"/>
      <c r="E70" s="34"/>
      <c r="F70" s="34"/>
      <c r="G70" s="34"/>
      <c r="H70" s="34"/>
      <c r="I70" s="34"/>
      <c r="J70" s="34"/>
      <c r="K70" s="34"/>
      <c r="L70" s="34"/>
      <c r="M70" s="34"/>
      <c r="N70" s="35"/>
    </row>
    <row r="71" spans="1:15">
      <c r="B71" s="64" t="s">
        <v>2081</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794" t="s">
        <v>2108</v>
      </c>
      <c r="C73" s="795"/>
      <c r="D73" s="795"/>
      <c r="E73" s="795"/>
      <c r="F73" s="795"/>
      <c r="G73" s="795"/>
      <c r="H73" s="795"/>
      <c r="I73" s="73" t="s">
        <v>2082</v>
      </c>
      <c r="J73" s="75" t="s">
        <v>2109</v>
      </c>
      <c r="K73" s="74" t="s">
        <v>2084</v>
      </c>
      <c r="L73" s="796" t="s">
        <v>2070</v>
      </c>
      <c r="M73" s="797"/>
      <c r="N73" s="98" t="s">
        <v>2071</v>
      </c>
    </row>
    <row r="74" spans="1:15">
      <c r="A74" t="s">
        <v>706</v>
      </c>
      <c r="B74" s="49" t="str">
        <f>VLOOKUP(A74,'MANO DE OBRA'!A8:D68,3,FALSE)</f>
        <v>Obrero (2)</v>
      </c>
      <c r="C74" s="47"/>
      <c r="D74" s="47"/>
      <c r="E74" s="47"/>
      <c r="F74" s="47"/>
      <c r="G74" s="47"/>
      <c r="H74" s="47"/>
      <c r="I74" s="248">
        <f>K74/J74*100</f>
        <v>67665.399999999994</v>
      </c>
      <c r="J74" s="249">
        <v>185</v>
      </c>
      <c r="K74" s="250">
        <f>VLOOKUP(A74,'MANO DE OBRA'!A8:D99,4,FALSE)</f>
        <v>125180.98999999999</v>
      </c>
      <c r="L74" s="50"/>
      <c r="M74" s="251">
        <v>480</v>
      </c>
      <c r="N74" s="346">
        <f>K74/M74</f>
        <v>260.79372916666665</v>
      </c>
      <c r="O74" s="106"/>
    </row>
    <row r="75" spans="1:15">
      <c r="A75" t="s">
        <v>728</v>
      </c>
      <c r="B75" s="49" t="str">
        <f>VLOOKUP(A75,'MANO DE OBRA'!A8:D69,3,FALSE)</f>
        <v>Oficial</v>
      </c>
      <c r="C75" s="47"/>
      <c r="D75" s="47"/>
      <c r="E75" s="47"/>
      <c r="F75" s="47"/>
      <c r="G75" s="47"/>
      <c r="H75" s="47"/>
      <c r="I75" s="248">
        <f>K75/J75*100</f>
        <v>57668.23979157189</v>
      </c>
      <c r="J75" s="249">
        <v>185</v>
      </c>
      <c r="K75" s="250">
        <f>VLOOKUP(A75,'MANO DE OBRA'!A8:D100,4,FALSE)</f>
        <v>106686.24361440798</v>
      </c>
      <c r="L75" s="50"/>
      <c r="M75" s="255">
        <v>480</v>
      </c>
      <c r="N75" s="346">
        <f>K75/M75</f>
        <v>222.26300753001664</v>
      </c>
    </row>
    <row r="76" spans="1:15">
      <c r="B76" s="49"/>
      <c r="C76" s="47"/>
      <c r="D76" s="47"/>
      <c r="E76" s="47"/>
      <c r="F76" s="47"/>
      <c r="G76" s="47"/>
      <c r="H76" s="47"/>
      <c r="I76" s="248"/>
      <c r="J76" s="249"/>
      <c r="K76" s="250"/>
      <c r="L76" s="50"/>
      <c r="M76" s="256"/>
      <c r="N76" s="346"/>
    </row>
    <row r="77" spans="1:15">
      <c r="B77" s="49"/>
      <c r="C77" s="47"/>
      <c r="D77" s="47"/>
      <c r="E77" s="47"/>
      <c r="F77" s="47"/>
      <c r="G77" s="47"/>
      <c r="H77" s="47"/>
      <c r="I77" s="235"/>
      <c r="J77" s="253"/>
      <c r="K77" s="254"/>
      <c r="L77" s="274"/>
      <c r="M77" s="256"/>
      <c r="N77" s="252"/>
    </row>
    <row r="78" spans="1:15">
      <c r="B78" s="49"/>
      <c r="C78" s="47"/>
      <c r="D78" s="47"/>
      <c r="E78" s="47"/>
      <c r="F78" s="47"/>
      <c r="G78" s="47"/>
      <c r="H78" s="47"/>
      <c r="I78" s="235"/>
      <c r="J78" s="253"/>
      <c r="K78" s="254"/>
      <c r="L78" s="274"/>
      <c r="M78" s="256"/>
      <c r="N78" s="252"/>
    </row>
    <row r="79" spans="1:15" ht="15.75" thickBot="1">
      <c r="B79" s="831"/>
      <c r="C79" s="832"/>
      <c r="D79" s="832"/>
      <c r="E79" s="832"/>
      <c r="F79" s="832"/>
      <c r="G79" s="832"/>
      <c r="H79" s="832"/>
      <c r="I79" s="124"/>
      <c r="J79" s="124"/>
      <c r="K79" s="124"/>
      <c r="L79" s="845"/>
      <c r="M79" s="845"/>
      <c r="N79" s="45"/>
    </row>
    <row r="80" spans="1:15" ht="15.75" thickBot="1">
      <c r="B80" s="844" t="s">
        <v>2072</v>
      </c>
      <c r="C80" s="798"/>
      <c r="D80" s="798"/>
      <c r="E80" s="798"/>
      <c r="F80" s="798"/>
      <c r="G80" s="798"/>
      <c r="H80" s="798"/>
      <c r="I80" s="798"/>
      <c r="J80" s="798"/>
      <c r="K80" s="798"/>
      <c r="L80" s="798"/>
      <c r="M80" s="799"/>
      <c r="N80" s="257">
        <f>SUM(N74:N79)</f>
        <v>483.05673669668329</v>
      </c>
    </row>
    <row r="81" spans="1:14" ht="15.75" thickBot="1">
      <c r="B81" s="33"/>
      <c r="C81" s="34"/>
      <c r="D81" s="34"/>
      <c r="E81" s="34"/>
      <c r="F81" s="34"/>
      <c r="G81" s="34"/>
      <c r="H81" s="34"/>
      <c r="I81" s="34"/>
      <c r="J81" s="34"/>
      <c r="K81" s="34"/>
      <c r="L81" s="34"/>
      <c r="M81" s="34"/>
      <c r="N81" s="35"/>
    </row>
    <row r="82" spans="1:14" ht="15.75" thickBot="1">
      <c r="B82" s="755" t="s">
        <v>2085</v>
      </c>
      <c r="C82" s="756"/>
      <c r="D82" s="756"/>
      <c r="E82" s="756"/>
      <c r="F82" s="756"/>
      <c r="G82" s="756"/>
      <c r="H82" s="756"/>
      <c r="I82" s="756"/>
      <c r="J82" s="756"/>
      <c r="K82" s="756"/>
      <c r="L82" s="756"/>
      <c r="M82" s="757"/>
      <c r="N82" s="99">
        <f>N48+N58+N69+N80</f>
        <v>2929.5792049976676</v>
      </c>
    </row>
    <row r="83" spans="1:14">
      <c r="B83" s="33"/>
      <c r="C83" s="34"/>
      <c r="D83" s="34"/>
      <c r="E83" s="34"/>
      <c r="F83" s="34"/>
      <c r="G83" s="34"/>
      <c r="H83" s="34"/>
      <c r="I83" s="34"/>
      <c r="J83" s="34"/>
      <c r="K83" s="34"/>
      <c r="L83" s="34"/>
      <c r="M83" s="34"/>
      <c r="N83" s="35"/>
    </row>
    <row r="84" spans="1:14">
      <c r="B84" s="64" t="s">
        <v>2086</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00" t="s">
        <v>2110</v>
      </c>
      <c r="C86" s="801"/>
      <c r="D86" s="801"/>
      <c r="E86" s="801"/>
      <c r="F86" s="801"/>
      <c r="G86" s="801"/>
      <c r="H86" s="801"/>
      <c r="I86" s="270"/>
      <c r="J86" s="290"/>
      <c r="K86" s="258" t="s">
        <v>2087</v>
      </c>
      <c r="L86" s="802" t="s">
        <v>2088</v>
      </c>
      <c r="M86" s="803"/>
      <c r="N86" s="259"/>
    </row>
    <row r="87" spans="1:14">
      <c r="B87" s="788" t="s">
        <v>2111</v>
      </c>
      <c r="C87" s="789"/>
      <c r="D87" s="789"/>
      <c r="E87" s="789"/>
      <c r="F87" s="789"/>
      <c r="G87" s="789"/>
      <c r="H87" s="789"/>
      <c r="I87" s="87"/>
      <c r="J87" s="88"/>
      <c r="K87" s="260">
        <v>0.2</v>
      </c>
      <c r="L87" s="790">
        <f>N82*K87</f>
        <v>585.91584099953354</v>
      </c>
      <c r="M87" s="791"/>
      <c r="N87" s="51"/>
    </row>
    <row r="88" spans="1:14">
      <c r="B88" s="89" t="s">
        <v>2090</v>
      </c>
      <c r="C88" s="90"/>
      <c r="D88" s="90"/>
      <c r="E88" s="90"/>
      <c r="F88" s="90"/>
      <c r="G88" s="90"/>
      <c r="H88" s="90"/>
      <c r="I88" s="87"/>
      <c r="J88" s="88"/>
      <c r="K88" s="260">
        <v>0.05</v>
      </c>
      <c r="L88" s="790">
        <f>N82*K88</f>
        <v>146.47896024988339</v>
      </c>
      <c r="M88" s="791"/>
      <c r="N88" s="51"/>
    </row>
    <row r="89" spans="1:14" ht="15.75" thickBot="1">
      <c r="B89" s="91" t="s">
        <v>2091</v>
      </c>
      <c r="C89" s="92"/>
      <c r="D89" s="92"/>
      <c r="E89" s="92"/>
      <c r="F89" s="92"/>
      <c r="G89" s="92"/>
      <c r="H89" s="92"/>
      <c r="I89" s="93"/>
      <c r="J89" s="94"/>
      <c r="K89" s="261">
        <v>0.05</v>
      </c>
      <c r="L89" s="792">
        <f>N82*K89</f>
        <v>146.47896024988339</v>
      </c>
      <c r="M89" s="793"/>
      <c r="N89" s="51"/>
    </row>
    <row r="90" spans="1:14" ht="15.75" thickBot="1">
      <c r="B90" s="755" t="s">
        <v>2072</v>
      </c>
      <c r="C90" s="756"/>
      <c r="D90" s="756"/>
      <c r="E90" s="756"/>
      <c r="F90" s="756"/>
      <c r="G90" s="756"/>
      <c r="H90" s="756"/>
      <c r="I90" s="756"/>
      <c r="J90" s="756"/>
      <c r="K90" s="756"/>
      <c r="L90" s="756"/>
      <c r="M90" s="757"/>
      <c r="N90" s="52">
        <f>L87+L88+L89</f>
        <v>878.87376149930026</v>
      </c>
    </row>
    <row r="91" spans="1:14" ht="15.75" thickBot="1">
      <c r="B91" s="33"/>
      <c r="C91" s="34"/>
      <c r="D91" s="34"/>
      <c r="E91" s="34"/>
      <c r="F91" s="34"/>
      <c r="G91" s="34"/>
      <c r="H91" s="34"/>
      <c r="I91" s="34"/>
      <c r="J91" s="34"/>
      <c r="K91" s="34"/>
      <c r="L91" s="34"/>
      <c r="M91" s="34"/>
      <c r="N91" s="35"/>
    </row>
    <row r="92" spans="1:14" ht="15.75" thickBot="1">
      <c r="A92" t="s">
        <v>2114</v>
      </c>
      <c r="B92" s="755" t="s">
        <v>2113</v>
      </c>
      <c r="C92" s="756"/>
      <c r="D92" s="756"/>
      <c r="E92" s="756"/>
      <c r="F92" s="756"/>
      <c r="G92" s="756"/>
      <c r="H92" s="756"/>
      <c r="I92" s="756"/>
      <c r="J92" s="756"/>
      <c r="K92" s="756"/>
      <c r="L92" s="756"/>
      <c r="M92" s="757"/>
      <c r="N92" s="166">
        <f>N82+N90</f>
        <v>3808.4529664969677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2093</v>
      </c>
      <c r="F97" s="53"/>
      <c r="G97" s="53"/>
      <c r="H97" s="53"/>
      <c r="I97" s="53"/>
      <c r="J97" s="53"/>
      <c r="K97" s="12"/>
      <c r="L97" s="12"/>
      <c r="M97" s="12"/>
      <c r="N97" s="17"/>
    </row>
    <row r="98" spans="2:14">
      <c r="B98" s="16"/>
      <c r="C98" s="12"/>
      <c r="D98" s="12"/>
      <c r="E98" s="12" t="s">
        <v>2094</v>
      </c>
      <c r="F98" s="12"/>
      <c r="G98" s="12"/>
      <c r="H98" s="12"/>
      <c r="I98" s="12"/>
      <c r="J98" s="12"/>
      <c r="K98" s="12"/>
      <c r="L98" s="12"/>
      <c r="M98" s="12"/>
      <c r="N98" s="17"/>
    </row>
    <row r="99" spans="2:14">
      <c r="B99" s="16"/>
      <c r="C99" s="12"/>
      <c r="D99" s="12"/>
      <c r="E99" s="12" t="s">
        <v>2095</v>
      </c>
      <c r="F99" s="12"/>
      <c r="G99" s="12"/>
      <c r="H99" s="12"/>
      <c r="I99" s="12"/>
      <c r="J99" s="12"/>
      <c r="K99" s="12"/>
      <c r="L99" s="12"/>
      <c r="M99" s="12"/>
      <c r="N99" s="17"/>
    </row>
    <row r="100" spans="2:14">
      <c r="B100" s="16"/>
      <c r="C100" s="12"/>
      <c r="D100" s="12"/>
      <c r="E100" s="12" t="s">
        <v>2096</v>
      </c>
      <c r="F100" s="12"/>
      <c r="G100" s="12"/>
      <c r="H100" s="12"/>
      <c r="I100" s="12"/>
      <c r="J100" s="12"/>
      <c r="K100" s="12"/>
      <c r="L100" s="12"/>
      <c r="M100" s="12"/>
      <c r="N100" s="17"/>
    </row>
    <row r="101" spans="2:14" ht="15.75" thickBot="1">
      <c r="B101" s="16"/>
      <c r="C101" s="12"/>
      <c r="D101" s="12"/>
      <c r="E101" s="12"/>
      <c r="F101" s="12" t="s">
        <v>7</v>
      </c>
      <c r="G101" s="12"/>
      <c r="H101" s="12"/>
      <c r="I101" s="12"/>
      <c r="J101" s="12"/>
      <c r="K101" s="12"/>
      <c r="L101" s="12"/>
      <c r="M101" s="12"/>
      <c r="N101" s="17"/>
    </row>
    <row r="102" spans="2:14">
      <c r="B102" s="204" t="s">
        <v>2097</v>
      </c>
      <c r="C102" s="205"/>
      <c r="D102" s="205"/>
      <c r="E102" s="205"/>
      <c r="F102" s="205"/>
      <c r="G102" s="205"/>
      <c r="H102" s="205"/>
      <c r="I102" s="205"/>
      <c r="J102" s="205"/>
      <c r="K102" s="205"/>
      <c r="L102" s="205"/>
      <c r="M102" s="205"/>
      <c r="N102" s="206"/>
    </row>
    <row r="103" spans="2:14">
      <c r="B103" s="207"/>
      <c r="C103" s="208"/>
      <c r="D103" s="208"/>
      <c r="E103" s="208"/>
      <c r="F103" s="208"/>
      <c r="G103" s="208"/>
      <c r="H103" s="208"/>
      <c r="I103" s="208"/>
      <c r="J103" s="208"/>
      <c r="K103" s="208"/>
      <c r="L103" s="208"/>
      <c r="M103" s="208"/>
      <c r="N103" s="209"/>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ht="15.75" thickBot="1">
      <c r="B106" s="210"/>
      <c r="C106" s="211"/>
      <c r="D106" s="211"/>
      <c r="E106" s="211"/>
      <c r="F106" s="211"/>
      <c r="G106" s="211"/>
      <c r="H106" s="211"/>
      <c r="I106" s="211"/>
      <c r="J106" s="211"/>
      <c r="K106" s="211"/>
      <c r="L106" s="211"/>
      <c r="M106" s="211"/>
      <c r="N106" s="212"/>
    </row>
    <row r="107" spans="2:14">
      <c r="B107" s="213"/>
      <c r="C107" s="214"/>
      <c r="D107" s="214"/>
      <c r="E107" s="214"/>
      <c r="F107" s="214"/>
      <c r="G107" s="214"/>
      <c r="H107" s="214"/>
      <c r="I107" s="214"/>
      <c r="J107" s="214"/>
      <c r="K107" s="214"/>
      <c r="L107" s="214"/>
      <c r="M107" s="214"/>
      <c r="N107" s="215"/>
    </row>
    <row r="108" spans="2:14">
      <c r="B108" s="199" t="s">
        <v>2098</v>
      </c>
      <c r="C108" s="31"/>
      <c r="D108" s="31"/>
      <c r="E108" s="31"/>
      <c r="F108" s="31"/>
      <c r="G108" s="31"/>
      <c r="H108" s="31"/>
      <c r="I108" s="31"/>
      <c r="J108" s="31"/>
      <c r="K108" s="31"/>
      <c r="L108" s="31"/>
      <c r="M108" s="31"/>
      <c r="N108" s="32"/>
    </row>
    <row r="109" spans="2:14" ht="15" customHeight="1">
      <c r="B109" s="758" t="s">
        <v>2099</v>
      </c>
      <c r="C109" s="759"/>
      <c r="D109" s="759"/>
      <c r="E109" s="759"/>
      <c r="F109" s="759"/>
      <c r="G109" s="759"/>
      <c r="H109" s="759"/>
      <c r="I109" s="759"/>
      <c r="J109" s="759"/>
      <c r="K109" s="759"/>
      <c r="L109" s="759"/>
      <c r="M109" s="759"/>
      <c r="N109" s="760"/>
    </row>
    <row r="110" spans="2:14" ht="15" customHeight="1">
      <c r="B110" s="758"/>
      <c r="C110" s="759"/>
      <c r="D110" s="759"/>
      <c r="E110" s="759"/>
      <c r="F110" s="759"/>
      <c r="G110" s="759"/>
      <c r="H110" s="759"/>
      <c r="I110" s="759"/>
      <c r="J110" s="759"/>
      <c r="K110" s="759"/>
      <c r="L110" s="759"/>
      <c r="M110" s="759"/>
      <c r="N110" s="760"/>
    </row>
    <row r="111" spans="2:14" ht="30" customHeight="1">
      <c r="B111" s="761" t="s">
        <v>2100</v>
      </c>
      <c r="C111" s="762"/>
      <c r="D111" s="762"/>
      <c r="E111" s="762"/>
      <c r="F111" s="762"/>
      <c r="G111" s="762"/>
      <c r="H111" s="762"/>
      <c r="I111" s="762"/>
      <c r="J111" s="762"/>
      <c r="K111" s="762"/>
      <c r="L111" s="762"/>
      <c r="M111" s="762"/>
      <c r="N111" s="763"/>
    </row>
    <row r="112" spans="2:14">
      <c r="B112" s="761"/>
      <c r="C112" s="762"/>
      <c r="D112" s="762"/>
      <c r="E112" s="762"/>
      <c r="F112" s="762"/>
      <c r="G112" s="762"/>
      <c r="H112" s="762"/>
      <c r="I112" s="762"/>
      <c r="J112" s="762"/>
      <c r="K112" s="762"/>
      <c r="L112" s="762"/>
      <c r="M112" s="762"/>
      <c r="N112" s="763"/>
    </row>
    <row r="113" spans="2:14">
      <c r="B113" s="287"/>
      <c r="C113" s="288"/>
      <c r="D113" s="288"/>
      <c r="E113" s="288"/>
      <c r="F113" s="288"/>
      <c r="G113" s="288"/>
      <c r="H113" s="288"/>
      <c r="I113" s="288"/>
      <c r="J113" s="288"/>
      <c r="K113" s="288"/>
      <c r="L113" s="288"/>
      <c r="M113" s="288"/>
      <c r="N113" s="289"/>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199"/>
      <c r="C116" s="31"/>
      <c r="D116" s="31"/>
      <c r="E116" s="31"/>
      <c r="F116" s="31"/>
      <c r="G116" s="31"/>
      <c r="H116" s="31"/>
      <c r="I116" s="31"/>
      <c r="J116" s="31"/>
      <c r="K116" s="31"/>
      <c r="L116" s="31"/>
      <c r="M116" s="31"/>
      <c r="N116" s="32"/>
    </row>
    <row r="117" spans="2:14">
      <c r="B117" s="16"/>
      <c r="C117" s="12"/>
      <c r="D117" s="12"/>
      <c r="E117" s="12" t="s">
        <v>2093</v>
      </c>
      <c r="F117" s="53"/>
      <c r="G117" s="53"/>
      <c r="H117" s="12"/>
      <c r="I117" s="12"/>
      <c r="J117" s="12"/>
      <c r="K117" s="12"/>
      <c r="L117" s="12"/>
      <c r="M117" s="12"/>
      <c r="N117" s="17"/>
    </row>
    <row r="118" spans="2:14">
      <c r="B118" s="16"/>
      <c r="C118" s="12"/>
      <c r="D118" s="12"/>
      <c r="E118" s="54" t="s">
        <v>2094</v>
      </c>
      <c r="F118" s="12"/>
      <c r="G118" s="12"/>
      <c r="H118" s="54"/>
      <c r="I118" s="54"/>
      <c r="J118" s="54"/>
      <c r="K118" s="12"/>
      <c r="L118" s="12"/>
      <c r="M118" s="12"/>
      <c r="N118" s="17"/>
    </row>
    <row r="119" spans="2:14">
      <c r="B119" s="16"/>
      <c r="C119" s="12"/>
      <c r="D119" s="12"/>
      <c r="E119" s="55" t="s">
        <v>2101</v>
      </c>
      <c r="F119" s="12"/>
      <c r="G119" s="12"/>
      <c r="H119" s="55"/>
      <c r="I119" s="55"/>
      <c r="J119" s="55"/>
      <c r="K119" s="12"/>
      <c r="L119" s="12"/>
      <c r="M119" s="12"/>
      <c r="N119" s="17"/>
    </row>
    <row r="120" spans="2:14">
      <c r="B120" s="56"/>
      <c r="C120" s="31"/>
      <c r="D120" s="31"/>
      <c r="E120" s="12" t="s">
        <v>2096</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2102</v>
      </c>
      <c r="C122" s="55"/>
      <c r="D122" s="55"/>
      <c r="E122" s="12"/>
      <c r="F122" s="12"/>
      <c r="G122" s="12"/>
      <c r="H122" s="12"/>
      <c r="I122" s="12"/>
      <c r="J122" s="821"/>
      <c r="K122" s="821"/>
      <c r="L122" s="821"/>
      <c r="M122" s="821"/>
      <c r="N122" s="822"/>
    </row>
    <row r="123" spans="2:14" ht="15.75" thickBot="1">
      <c r="B123" s="217" t="s">
        <v>2103</v>
      </c>
      <c r="C123" s="344"/>
      <c r="D123" s="344"/>
      <c r="E123" s="57"/>
      <c r="F123" s="57"/>
      <c r="G123" s="57"/>
      <c r="H123" s="57"/>
      <c r="I123" s="57"/>
      <c r="J123" s="823"/>
      <c r="K123" s="823"/>
      <c r="L123" s="823"/>
      <c r="M123" s="823"/>
      <c r="N123" s="82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370</v>
      </c>
      <c r="C31" s="81" t="s">
        <v>2201</v>
      </c>
      <c r="D31" s="82"/>
      <c r="E31" s="82"/>
      <c r="F31" s="82"/>
      <c r="G31" s="82"/>
      <c r="H31" s="82"/>
      <c r="I31" s="82"/>
      <c r="J31" s="83"/>
      <c r="K31" s="264"/>
      <c r="L31" s="262" t="s">
        <v>32</v>
      </c>
      <c r="M31" s="181"/>
      <c r="N31" s="84"/>
    </row>
    <row r="32" spans="1:14" ht="9"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857</v>
      </c>
      <c r="B36" s="804" t="str">
        <f>VLOOKUP(A36,EQUIPOS!A6:D154,3,FALSE)</f>
        <v>Derretidora de asfalto (crafco o similar)</v>
      </c>
      <c r="C36" s="805"/>
      <c r="D36" s="805"/>
      <c r="E36" s="805"/>
      <c r="F36" s="805"/>
      <c r="G36" s="805"/>
      <c r="H36" s="806"/>
      <c r="I36" s="223"/>
      <c r="J36" s="224"/>
      <c r="K36" s="225">
        <f>VLOOKUP(A36,EQUIPOS!A6:D163,4,FALSE)</f>
        <v>4213.859955936693</v>
      </c>
      <c r="L36" s="226"/>
      <c r="M36" s="227">
        <v>60</v>
      </c>
      <c r="N36" s="228">
        <f t="shared" ref="N36:N39" si="0">K36/M36</f>
        <v>70.230999265611544</v>
      </c>
    </row>
    <row r="37" spans="1:14">
      <c r="A37" s="113" t="s">
        <v>1021</v>
      </c>
      <c r="B37" s="804" t="str">
        <f>VLOOKUP(A37,EQUIPOS!A7:D154,3,FALSE)</f>
        <v xml:space="preserve">Ruteadora </v>
      </c>
      <c r="C37" s="805"/>
      <c r="D37" s="805"/>
      <c r="E37" s="805"/>
      <c r="F37" s="805"/>
      <c r="G37" s="805"/>
      <c r="H37" s="806"/>
      <c r="I37" s="223"/>
      <c r="J37" s="224"/>
      <c r="K37" s="225">
        <f>VLOOKUP(A37,EQUIPOS!A7:D164,4,FALSE)</f>
        <v>6267.0328727387687</v>
      </c>
      <c r="L37" s="226"/>
      <c r="M37" s="227">
        <v>60</v>
      </c>
      <c r="N37" s="228">
        <f t="shared" si="0"/>
        <v>104.45054787897948</v>
      </c>
    </row>
    <row r="38" spans="1:14">
      <c r="A38" t="s">
        <v>845</v>
      </c>
      <c r="B38" s="804" t="str">
        <f>VLOOKUP(A38,EQUIPOS!A8:D154,3,FALSE)</f>
        <v xml:space="preserve">Compresor (barrido y soplado)
</v>
      </c>
      <c r="C38" s="805"/>
      <c r="D38" s="805"/>
      <c r="E38" s="805"/>
      <c r="F38" s="805"/>
      <c r="G38" s="805"/>
      <c r="H38" s="806"/>
      <c r="I38" s="223"/>
      <c r="J38" s="224"/>
      <c r="K38" s="225">
        <f>VLOOKUP(A38,EQUIPOS!A8:D165,4,FALSE)</f>
        <v>74358.154284183285</v>
      </c>
      <c r="L38" s="226"/>
      <c r="M38" s="227">
        <v>60</v>
      </c>
      <c r="N38" s="228">
        <f t="shared" si="0"/>
        <v>1239.3025714030548</v>
      </c>
    </row>
    <row r="39" spans="1:14">
      <c r="A39" t="s">
        <v>811</v>
      </c>
      <c r="B39" s="804" t="str">
        <f>VLOOKUP(A39,EQUIPOS!A9:D154,3,FALSE)</f>
        <v>Camioneta D-300</v>
      </c>
      <c r="C39" s="805"/>
      <c r="D39" s="805"/>
      <c r="E39" s="805"/>
      <c r="F39" s="805"/>
      <c r="G39" s="805"/>
      <c r="H39" s="806"/>
      <c r="I39" s="223"/>
      <c r="J39" s="224"/>
      <c r="K39" s="225">
        <f>VLOOKUP(A39,EQUIPOS!A9:D166,4,FALSE)</f>
        <v>50108.517401953366</v>
      </c>
      <c r="L39" s="226"/>
      <c r="M39" s="227">
        <v>60</v>
      </c>
      <c r="N39" s="228">
        <f t="shared" si="0"/>
        <v>835.14195669922276</v>
      </c>
    </row>
    <row r="40" spans="1:14">
      <c r="B40" s="804"/>
      <c r="C40" s="805"/>
      <c r="D40" s="805"/>
      <c r="E40" s="805"/>
      <c r="F40" s="805"/>
      <c r="G40" s="805"/>
      <c r="H40" s="806"/>
      <c r="I40" s="223"/>
      <c r="J40" s="224"/>
      <c r="K40" s="225"/>
      <c r="L40" s="226"/>
      <c r="M40" s="227"/>
      <c r="N40" s="228"/>
    </row>
    <row r="41" spans="1:14">
      <c r="B41" s="804"/>
      <c r="C41" s="805"/>
      <c r="D41" s="805"/>
      <c r="E41" s="805"/>
      <c r="F41" s="805"/>
      <c r="G41" s="805"/>
      <c r="H41" s="806"/>
      <c r="I41" s="223"/>
      <c r="J41" s="224"/>
      <c r="K41" s="225"/>
      <c r="L41" s="226"/>
      <c r="M41" s="227"/>
      <c r="N41" s="228"/>
    </row>
    <row r="42" spans="1:14">
      <c r="B42" s="804"/>
      <c r="C42" s="805"/>
      <c r="D42" s="805"/>
      <c r="E42" s="805"/>
      <c r="F42" s="805"/>
      <c r="G42" s="805"/>
      <c r="H42" s="806"/>
      <c r="I42" s="223"/>
      <c r="J42" s="224"/>
      <c r="K42" s="225"/>
      <c r="L42" s="226"/>
      <c r="M42" s="227"/>
      <c r="N42" s="228"/>
    </row>
    <row r="43" spans="1:14">
      <c r="B43" s="804"/>
      <c r="C43" s="805"/>
      <c r="D43" s="805"/>
      <c r="E43" s="805"/>
      <c r="F43" s="805"/>
      <c r="G43" s="805"/>
      <c r="H43" s="806"/>
      <c r="I43" s="223"/>
      <c r="J43" s="224"/>
      <c r="K43" s="225"/>
      <c r="L43" s="226"/>
      <c r="M43" s="227"/>
      <c r="N43" s="228"/>
    </row>
    <row r="44" spans="1:14">
      <c r="B44" s="804"/>
      <c r="C44" s="805"/>
      <c r="D44" s="805"/>
      <c r="E44" s="805"/>
      <c r="F44" s="805"/>
      <c r="G44" s="805"/>
      <c r="H44" s="806"/>
      <c r="I44" s="807"/>
      <c r="J44" s="808"/>
      <c r="K44" s="225"/>
      <c r="L44" s="809"/>
      <c r="M44" s="810"/>
      <c r="N44" s="228"/>
    </row>
    <row r="45" spans="1:14">
      <c r="B45" s="804"/>
      <c r="C45" s="805"/>
      <c r="D45" s="805"/>
      <c r="E45" s="811"/>
      <c r="F45" s="805"/>
      <c r="G45" s="805"/>
      <c r="H45" s="806"/>
      <c r="I45" s="36"/>
      <c r="J45" s="37"/>
      <c r="K45" s="230"/>
      <c r="L45" s="232"/>
      <c r="M45" s="233"/>
      <c r="N45" s="234"/>
    </row>
    <row r="46" spans="1:14">
      <c r="B46" s="812" t="s">
        <v>2105</v>
      </c>
      <c r="C46" s="813"/>
      <c r="D46" s="813"/>
      <c r="E46" s="38"/>
      <c r="F46" s="39"/>
      <c r="G46" s="39"/>
      <c r="H46" s="40"/>
      <c r="I46" s="36"/>
      <c r="J46" s="37"/>
      <c r="K46" s="235"/>
      <c r="L46" s="232"/>
      <c r="M46" s="352">
        <v>0.05</v>
      </c>
      <c r="N46" s="296">
        <f>N84*M46</f>
        <v>24.152836834834165</v>
      </c>
    </row>
    <row r="47" spans="1:14" ht="15.75" thickBot="1">
      <c r="B47" s="804"/>
      <c r="C47" s="805"/>
      <c r="D47" s="805"/>
      <c r="E47" s="805"/>
      <c r="F47" s="805"/>
      <c r="G47" s="805"/>
      <c r="H47" s="806"/>
      <c r="I47" s="814"/>
      <c r="J47" s="815"/>
      <c r="K47" s="41"/>
      <c r="L47" s="816"/>
      <c r="M47" s="817"/>
      <c r="N47" s="105"/>
    </row>
    <row r="48" spans="1:14" ht="15.75" thickBot="1">
      <c r="B48" s="755" t="s">
        <v>2072</v>
      </c>
      <c r="C48" s="756"/>
      <c r="D48" s="756"/>
      <c r="E48" s="756"/>
      <c r="F48" s="756"/>
      <c r="G48" s="756"/>
      <c r="H48" s="756"/>
      <c r="I48" s="756"/>
      <c r="J48" s="756"/>
      <c r="K48" s="756"/>
      <c r="L48" s="756"/>
      <c r="M48" s="757"/>
      <c r="N48" s="345">
        <f>SUM(N36:N47)</f>
        <v>2273.2789120817024</v>
      </c>
    </row>
    <row r="49" spans="1:14">
      <c r="B49" s="236"/>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00" t="s">
        <v>2063</v>
      </c>
      <c r="C52" s="801"/>
      <c r="D52" s="801"/>
      <c r="E52" s="801"/>
      <c r="F52" s="801"/>
      <c r="G52" s="801"/>
      <c r="H52" s="801"/>
      <c r="I52" s="835"/>
      <c r="J52" s="271" t="s">
        <v>2065</v>
      </c>
      <c r="K52" s="85" t="s">
        <v>2066</v>
      </c>
      <c r="L52" s="836" t="s">
        <v>2074</v>
      </c>
      <c r="M52" s="835"/>
      <c r="N52" s="86" t="s">
        <v>2071</v>
      </c>
    </row>
    <row r="53" spans="1:14">
      <c r="A53" t="s">
        <v>1169</v>
      </c>
      <c r="B53" s="43" t="str">
        <f>VLOOKUP(A53,MATERIALES!A5:D373,3,FALSE)</f>
        <v>Arena de Trituración</v>
      </c>
      <c r="C53" s="237"/>
      <c r="D53" s="237"/>
      <c r="E53" s="237"/>
      <c r="F53" s="237"/>
      <c r="G53" s="237"/>
      <c r="H53" s="237"/>
      <c r="I53" s="224"/>
      <c r="J53" s="201" t="str">
        <f>VLOOKUP(A53,MATERIALES!A7:D645,2,FALSE)</f>
        <v>m3</v>
      </c>
      <c r="K53" s="238">
        <v>7.0000000000000001E-3</v>
      </c>
      <c r="L53" s="223"/>
      <c r="M53" s="353">
        <f>VLOOKUP(A53,MATERIALES!A5:D396,4,FALSE)</f>
        <v>42214.780670519482</v>
      </c>
      <c r="N53" s="228">
        <f t="shared" ref="N53:N54" si="1">K53*M53</f>
        <v>295.50346469363637</v>
      </c>
    </row>
    <row r="54" spans="1:14">
      <c r="A54" s="108" t="s">
        <v>1338</v>
      </c>
      <c r="B54" s="43" t="str">
        <f>VLOOKUP(A54,MATERIALES!A6:D373,3,FALSE)</f>
        <v>Emulsión CRR-2</v>
      </c>
      <c r="C54" s="237"/>
      <c r="D54" s="237"/>
      <c r="E54" s="237"/>
      <c r="F54" s="237"/>
      <c r="G54" s="237"/>
      <c r="H54" s="237"/>
      <c r="I54" s="224"/>
      <c r="J54" s="201" t="str">
        <f>VLOOKUP(A54,MATERIALES!A8:D646,2,FALSE)</f>
        <v>lt</v>
      </c>
      <c r="K54" s="238">
        <v>0.12</v>
      </c>
      <c r="L54" s="223"/>
      <c r="M54" s="353">
        <f>VLOOKUP(A54,MATERIALES!A6:D397,4,FALSE)</f>
        <v>2314.1175341521744</v>
      </c>
      <c r="N54" s="228">
        <f t="shared" si="1"/>
        <v>277.69410409826094</v>
      </c>
    </row>
    <row r="55" spans="1:14">
      <c r="A55" s="108"/>
      <c r="B55" s="43"/>
      <c r="C55" s="237"/>
      <c r="D55" s="237"/>
      <c r="E55" s="237"/>
      <c r="F55" s="237"/>
      <c r="G55" s="237"/>
      <c r="H55" s="237"/>
      <c r="I55" s="224"/>
      <c r="J55" s="201"/>
      <c r="K55" s="238"/>
      <c r="L55" s="223"/>
      <c r="M55" s="353"/>
      <c r="N55" s="228"/>
    </row>
    <row r="56" spans="1:14">
      <c r="A56" s="108"/>
      <c r="B56" s="43"/>
      <c r="C56" s="237"/>
      <c r="D56" s="237"/>
      <c r="E56" s="237"/>
      <c r="F56" s="237"/>
      <c r="G56" s="237"/>
      <c r="H56" s="237"/>
      <c r="I56" s="224"/>
      <c r="J56" s="201"/>
      <c r="K56" s="238"/>
      <c r="L56" s="223"/>
      <c r="M56" s="353"/>
      <c r="N56" s="228"/>
    </row>
    <row r="57" spans="1:14">
      <c r="A57" s="108"/>
      <c r="B57" s="43"/>
      <c r="C57" s="237"/>
      <c r="D57" s="237"/>
      <c r="E57" s="237"/>
      <c r="F57" s="237"/>
      <c r="G57" s="237"/>
      <c r="H57" s="237"/>
      <c r="I57" s="224"/>
      <c r="J57" s="201"/>
      <c r="K57" s="238"/>
      <c r="L57" s="223"/>
      <c r="M57" s="353"/>
      <c r="N57" s="228"/>
    </row>
    <row r="58" spans="1:14">
      <c r="A58" s="108"/>
      <c r="B58" s="43"/>
      <c r="C58" s="237"/>
      <c r="D58" s="237"/>
      <c r="E58" s="237"/>
      <c r="F58" s="237"/>
      <c r="G58" s="237"/>
      <c r="H58" s="237"/>
      <c r="I58" s="224"/>
      <c r="J58" s="201"/>
      <c r="K58" s="238"/>
      <c r="L58" s="223"/>
      <c r="M58" s="353"/>
      <c r="N58" s="228"/>
    </row>
    <row r="59" spans="1:14">
      <c r="B59" s="43"/>
      <c r="C59" s="237"/>
      <c r="D59" s="237"/>
      <c r="E59" s="237"/>
      <c r="F59" s="237"/>
      <c r="G59" s="237"/>
      <c r="H59" s="237"/>
      <c r="I59" s="224"/>
      <c r="J59" s="201"/>
      <c r="K59" s="238"/>
      <c r="L59" s="223"/>
      <c r="M59" s="239"/>
      <c r="N59" s="240"/>
    </row>
    <row r="60" spans="1:14">
      <c r="B60" s="43"/>
      <c r="C60" s="237"/>
      <c r="D60" s="237"/>
      <c r="E60" s="237"/>
      <c r="F60" s="237"/>
      <c r="G60" s="237"/>
      <c r="H60" s="237"/>
      <c r="I60" s="224"/>
      <c r="J60" s="201"/>
      <c r="K60" s="238"/>
      <c r="L60" s="223"/>
      <c r="M60" s="239"/>
      <c r="N60" s="240"/>
    </row>
    <row r="61" spans="1:14" ht="15.75" thickBot="1">
      <c r="B61" s="837"/>
      <c r="C61" s="838"/>
      <c r="D61" s="838"/>
      <c r="E61" s="838"/>
      <c r="F61" s="838"/>
      <c r="G61" s="838"/>
      <c r="H61" s="838"/>
      <c r="I61" s="808"/>
      <c r="J61" s="42"/>
      <c r="K61" s="44"/>
      <c r="L61" s="839"/>
      <c r="M61" s="840"/>
      <c r="N61" s="45"/>
    </row>
    <row r="62" spans="1:14" ht="15.75" thickBot="1">
      <c r="B62" s="755" t="s">
        <v>2072</v>
      </c>
      <c r="C62" s="756"/>
      <c r="D62" s="756"/>
      <c r="E62" s="756"/>
      <c r="F62" s="756"/>
      <c r="G62" s="756"/>
      <c r="H62" s="756"/>
      <c r="I62" s="756"/>
      <c r="J62" s="756"/>
      <c r="K62" s="756"/>
      <c r="L62" s="756"/>
      <c r="M62" s="757"/>
      <c r="N62" s="345">
        <f>SUM(N53:N61)</f>
        <v>573.19756879189731</v>
      </c>
    </row>
    <row r="63" spans="1:14">
      <c r="B63" s="33"/>
      <c r="C63" s="34"/>
      <c r="D63" s="34"/>
      <c r="E63" s="34"/>
      <c r="F63" s="34"/>
      <c r="G63" s="34"/>
      <c r="H63" s="34"/>
      <c r="I63" s="34"/>
      <c r="J63" s="34"/>
      <c r="K63" s="34"/>
      <c r="L63" s="34"/>
      <c r="M63" s="34"/>
      <c r="N63" s="35"/>
    </row>
    <row r="64" spans="1:14">
      <c r="B64" s="64" t="s">
        <v>2075</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269" t="s">
        <v>2076</v>
      </c>
      <c r="C66" s="270"/>
      <c r="D66" s="270"/>
      <c r="E66" s="270"/>
      <c r="F66" s="270"/>
      <c r="G66" s="270"/>
      <c r="H66" s="73" t="s">
        <v>2065</v>
      </c>
      <c r="I66" s="74" t="s">
        <v>2077</v>
      </c>
      <c r="J66" s="75" t="s">
        <v>2106</v>
      </c>
      <c r="K66" s="73" t="s">
        <v>2107</v>
      </c>
      <c r="L66" s="841" t="s">
        <v>2080</v>
      </c>
      <c r="M66" s="820"/>
      <c r="N66" s="76" t="s">
        <v>2071</v>
      </c>
    </row>
    <row r="67" spans="1:15">
      <c r="A67" t="s">
        <v>1836</v>
      </c>
      <c r="B67" s="46" t="str">
        <f>VLOOKUP(A67,TRANSPORTE!A5:D117,3,FALSE)</f>
        <v>Transporte de Arena</v>
      </c>
      <c r="C67" s="273"/>
      <c r="D67" s="273"/>
      <c r="E67" s="273"/>
      <c r="F67" s="273"/>
      <c r="G67" s="273"/>
      <c r="H67" s="267" t="s">
        <v>1038</v>
      </c>
      <c r="I67" s="364">
        <v>7.0000000000000001E-3</v>
      </c>
      <c r="J67" s="242">
        <v>1</v>
      </c>
      <c r="K67" s="364">
        <f>I67*J67</f>
        <v>7.0000000000000001E-3</v>
      </c>
      <c r="L67" s="842">
        <f>VLOOKUP(A67,TRANSPORTE!A6:D117,4,FALSE)</f>
        <v>1260.0181096149788</v>
      </c>
      <c r="M67" s="843"/>
      <c r="N67" s="243">
        <f>L67*K67</f>
        <v>8.8201267673048527</v>
      </c>
    </row>
    <row r="68" spans="1:15">
      <c r="B68" s="46"/>
      <c r="C68" s="47"/>
      <c r="D68" s="47"/>
      <c r="E68" s="47"/>
      <c r="F68" s="47"/>
      <c r="G68" s="47"/>
      <c r="H68" s="267"/>
      <c r="I68" s="235"/>
      <c r="J68" s="242"/>
      <c r="K68" s="235"/>
      <c r="L68" s="842"/>
      <c r="M68" s="843"/>
      <c r="N68" s="243"/>
    </row>
    <row r="69" spans="1:15">
      <c r="B69" s="46"/>
      <c r="C69" s="47"/>
      <c r="D69" s="47"/>
      <c r="E69" s="47"/>
      <c r="F69" s="47"/>
      <c r="G69" s="47"/>
      <c r="H69" s="244"/>
      <c r="I69" s="235"/>
      <c r="J69" s="235"/>
      <c r="K69" s="235"/>
      <c r="L69" s="245"/>
      <c r="M69" s="246"/>
      <c r="N69" s="247"/>
    </row>
    <row r="70" spans="1:15">
      <c r="B70" s="46"/>
      <c r="C70" s="47"/>
      <c r="D70" s="47"/>
      <c r="E70" s="47"/>
      <c r="F70" s="47"/>
      <c r="G70" s="47"/>
      <c r="H70" s="244"/>
      <c r="I70" s="235"/>
      <c r="J70" s="235"/>
      <c r="K70" s="235"/>
      <c r="L70" s="245"/>
      <c r="M70" s="246"/>
      <c r="N70" s="247"/>
    </row>
    <row r="71" spans="1:15">
      <c r="B71" s="46"/>
      <c r="C71" s="47"/>
      <c r="D71" s="47"/>
      <c r="E71" s="47"/>
      <c r="F71" s="47"/>
      <c r="G71" s="47"/>
      <c r="H71" s="244"/>
      <c r="I71" s="235"/>
      <c r="J71" s="235"/>
      <c r="K71" s="235"/>
      <c r="L71" s="245"/>
      <c r="M71" s="246"/>
      <c r="N71" s="247"/>
    </row>
    <row r="72" spans="1:15" ht="15.75" thickBot="1">
      <c r="B72" s="265"/>
      <c r="C72" s="266"/>
      <c r="D72" s="266"/>
      <c r="E72" s="266"/>
      <c r="F72" s="266"/>
      <c r="G72" s="266"/>
      <c r="H72" s="48"/>
      <c r="I72" s="124"/>
      <c r="J72" s="124"/>
      <c r="K72" s="124"/>
      <c r="L72" s="833"/>
      <c r="M72" s="834"/>
      <c r="N72" s="125"/>
    </row>
    <row r="73" spans="1:15" ht="15.75" thickBot="1">
      <c r="B73" s="844" t="s">
        <v>2072</v>
      </c>
      <c r="C73" s="798"/>
      <c r="D73" s="798"/>
      <c r="E73" s="798"/>
      <c r="F73" s="798"/>
      <c r="G73" s="798"/>
      <c r="H73" s="798"/>
      <c r="I73" s="798"/>
      <c r="J73" s="798"/>
      <c r="K73" s="798"/>
      <c r="L73" s="798"/>
      <c r="M73" s="799"/>
      <c r="N73" s="104">
        <f>N67+N68+N69+N70+N71</f>
        <v>8.8201267673048527</v>
      </c>
    </row>
    <row r="74" spans="1:15">
      <c r="B74" s="33"/>
      <c r="C74" s="34"/>
      <c r="D74" s="34"/>
      <c r="E74" s="34"/>
      <c r="F74" s="34"/>
      <c r="G74" s="34"/>
      <c r="H74" s="34"/>
      <c r="I74" s="34"/>
      <c r="J74" s="34"/>
      <c r="K74" s="34"/>
      <c r="L74" s="34"/>
      <c r="M74" s="34"/>
      <c r="N74" s="35"/>
    </row>
    <row r="75" spans="1:15">
      <c r="B75" s="64" t="s">
        <v>2081</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794" t="s">
        <v>2108</v>
      </c>
      <c r="C77" s="795"/>
      <c r="D77" s="795"/>
      <c r="E77" s="795"/>
      <c r="F77" s="795"/>
      <c r="G77" s="795"/>
      <c r="H77" s="795"/>
      <c r="I77" s="73" t="s">
        <v>2082</v>
      </c>
      <c r="J77" s="75" t="s">
        <v>2109</v>
      </c>
      <c r="K77" s="74" t="s">
        <v>2084</v>
      </c>
      <c r="L77" s="796" t="s">
        <v>2070</v>
      </c>
      <c r="M77" s="797"/>
      <c r="N77" s="98" t="s">
        <v>2071</v>
      </c>
    </row>
    <row r="78" spans="1:15">
      <c r="A78" t="s">
        <v>706</v>
      </c>
      <c r="B78" s="49" t="str">
        <f>VLOOKUP(A78,'MANO DE OBRA'!A8:D68,3,FALSE)</f>
        <v>Obrero (2)</v>
      </c>
      <c r="C78" s="47"/>
      <c r="D78" s="47"/>
      <c r="E78" s="47"/>
      <c r="F78" s="47"/>
      <c r="G78" s="47"/>
      <c r="H78" s="47"/>
      <c r="I78" s="248">
        <f>K78/J78*100</f>
        <v>67665.399999999994</v>
      </c>
      <c r="J78" s="249">
        <v>185</v>
      </c>
      <c r="K78" s="250">
        <f>VLOOKUP(A78,'MANO DE OBRA'!A8:D99,4,FALSE)</f>
        <v>125180.98999999999</v>
      </c>
      <c r="L78" s="50"/>
      <c r="M78" s="251">
        <v>480</v>
      </c>
      <c r="N78" s="346">
        <f>K78/M78</f>
        <v>260.79372916666665</v>
      </c>
      <c r="O78" s="106"/>
    </row>
    <row r="79" spans="1:15">
      <c r="A79" t="s">
        <v>728</v>
      </c>
      <c r="B79" s="49" t="str">
        <f>VLOOKUP(A79,'MANO DE OBRA'!A8:D69,3,FALSE)</f>
        <v>Oficial</v>
      </c>
      <c r="C79" s="47"/>
      <c r="D79" s="47"/>
      <c r="E79" s="47"/>
      <c r="F79" s="47"/>
      <c r="G79" s="47"/>
      <c r="H79" s="47"/>
      <c r="I79" s="248">
        <f>K79/J79*100</f>
        <v>57668.23979157189</v>
      </c>
      <c r="J79" s="249">
        <v>185</v>
      </c>
      <c r="K79" s="250">
        <f>VLOOKUP(A79,'MANO DE OBRA'!A8:D100,4,FALSE)</f>
        <v>106686.24361440798</v>
      </c>
      <c r="L79" s="50"/>
      <c r="M79" s="255">
        <v>480</v>
      </c>
      <c r="N79" s="346">
        <f>K79/M79</f>
        <v>222.26300753001664</v>
      </c>
    </row>
    <row r="80" spans="1:15">
      <c r="B80" s="49"/>
      <c r="C80" s="47"/>
      <c r="D80" s="47"/>
      <c r="E80" s="47"/>
      <c r="F80" s="47"/>
      <c r="G80" s="47"/>
      <c r="H80" s="47"/>
      <c r="I80" s="248"/>
      <c r="J80" s="249"/>
      <c r="K80" s="250"/>
      <c r="L80" s="50"/>
      <c r="M80" s="256"/>
      <c r="N80" s="346"/>
    </row>
    <row r="81" spans="1:14">
      <c r="B81" s="49"/>
      <c r="C81" s="47"/>
      <c r="D81" s="47"/>
      <c r="E81" s="47"/>
      <c r="F81" s="47"/>
      <c r="G81" s="47"/>
      <c r="H81" s="47"/>
      <c r="I81" s="235"/>
      <c r="J81" s="253"/>
      <c r="K81" s="254"/>
      <c r="L81" s="274"/>
      <c r="M81" s="256"/>
      <c r="N81" s="252"/>
    </row>
    <row r="82" spans="1:14">
      <c r="B82" s="49"/>
      <c r="C82" s="47"/>
      <c r="D82" s="47"/>
      <c r="E82" s="47"/>
      <c r="F82" s="47"/>
      <c r="G82" s="47"/>
      <c r="H82" s="47"/>
      <c r="I82" s="235"/>
      <c r="J82" s="253"/>
      <c r="K82" s="254"/>
      <c r="L82" s="274"/>
      <c r="M82" s="256"/>
      <c r="N82" s="252"/>
    </row>
    <row r="83" spans="1:14" ht="15.75" thickBot="1">
      <c r="B83" s="831"/>
      <c r="C83" s="832"/>
      <c r="D83" s="832"/>
      <c r="E83" s="832"/>
      <c r="F83" s="832"/>
      <c r="G83" s="832"/>
      <c r="H83" s="832"/>
      <c r="I83" s="124"/>
      <c r="J83" s="124"/>
      <c r="K83" s="124"/>
      <c r="L83" s="845"/>
      <c r="M83" s="845"/>
      <c r="N83" s="45"/>
    </row>
    <row r="84" spans="1:14" ht="15.75" thickBot="1">
      <c r="B84" s="844" t="s">
        <v>2072</v>
      </c>
      <c r="C84" s="798"/>
      <c r="D84" s="798"/>
      <c r="E84" s="798"/>
      <c r="F84" s="798"/>
      <c r="G84" s="798"/>
      <c r="H84" s="798"/>
      <c r="I84" s="798"/>
      <c r="J84" s="798"/>
      <c r="K84" s="798"/>
      <c r="L84" s="798"/>
      <c r="M84" s="799"/>
      <c r="N84" s="257">
        <f>SUM(N78:N83)</f>
        <v>483.05673669668329</v>
      </c>
    </row>
    <row r="85" spans="1:14" ht="15.75" thickBot="1">
      <c r="B85" s="33"/>
      <c r="C85" s="34"/>
      <c r="D85" s="34"/>
      <c r="E85" s="34"/>
      <c r="F85" s="34"/>
      <c r="G85" s="34"/>
      <c r="H85" s="34"/>
      <c r="I85" s="34"/>
      <c r="J85" s="34"/>
      <c r="K85" s="34"/>
      <c r="L85" s="34"/>
      <c r="M85" s="34"/>
      <c r="N85" s="35"/>
    </row>
    <row r="86" spans="1:14" ht="15.75" thickBot="1">
      <c r="B86" s="755" t="s">
        <v>2085</v>
      </c>
      <c r="C86" s="756"/>
      <c r="D86" s="756"/>
      <c r="E86" s="756"/>
      <c r="F86" s="756"/>
      <c r="G86" s="756"/>
      <c r="H86" s="756"/>
      <c r="I86" s="756"/>
      <c r="J86" s="756"/>
      <c r="K86" s="756"/>
      <c r="L86" s="756"/>
      <c r="M86" s="757"/>
      <c r="N86" s="99">
        <f>N48+N62+N73+N84</f>
        <v>3338.3533443375882</v>
      </c>
    </row>
    <row r="87" spans="1:14">
      <c r="B87" s="33"/>
      <c r="C87" s="34"/>
      <c r="D87" s="34"/>
      <c r="E87" s="34"/>
      <c r="F87" s="34"/>
      <c r="G87" s="34"/>
      <c r="H87" s="34"/>
      <c r="I87" s="34"/>
      <c r="J87" s="34"/>
      <c r="K87" s="34"/>
      <c r="L87" s="34"/>
      <c r="M87" s="34"/>
      <c r="N87" s="35"/>
    </row>
    <row r="88" spans="1:14">
      <c r="B88" s="64" t="s">
        <v>2086</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00" t="s">
        <v>2110</v>
      </c>
      <c r="C90" s="801"/>
      <c r="D90" s="801"/>
      <c r="E90" s="801"/>
      <c r="F90" s="801"/>
      <c r="G90" s="801"/>
      <c r="H90" s="801"/>
      <c r="I90" s="270"/>
      <c r="J90" s="290"/>
      <c r="K90" s="258" t="s">
        <v>2087</v>
      </c>
      <c r="L90" s="802" t="s">
        <v>2088</v>
      </c>
      <c r="M90" s="803"/>
      <c r="N90" s="259"/>
    </row>
    <row r="91" spans="1:14">
      <c r="B91" s="788" t="s">
        <v>2111</v>
      </c>
      <c r="C91" s="789"/>
      <c r="D91" s="789"/>
      <c r="E91" s="789"/>
      <c r="F91" s="789"/>
      <c r="G91" s="789"/>
      <c r="H91" s="789"/>
      <c r="I91" s="87"/>
      <c r="J91" s="88"/>
      <c r="K91" s="260">
        <v>0.2</v>
      </c>
      <c r="L91" s="790">
        <f>N86*K91</f>
        <v>667.67066886751763</v>
      </c>
      <c r="M91" s="791"/>
      <c r="N91" s="51"/>
    </row>
    <row r="92" spans="1:14">
      <c r="B92" s="89" t="s">
        <v>2090</v>
      </c>
      <c r="C92" s="90"/>
      <c r="D92" s="90"/>
      <c r="E92" s="90"/>
      <c r="F92" s="90"/>
      <c r="G92" s="90"/>
      <c r="H92" s="90"/>
      <c r="I92" s="87"/>
      <c r="J92" s="88"/>
      <c r="K92" s="260">
        <v>0.05</v>
      </c>
      <c r="L92" s="790">
        <f>N86*K92</f>
        <v>166.91766721687941</v>
      </c>
      <c r="M92" s="791"/>
      <c r="N92" s="51"/>
    </row>
    <row r="93" spans="1:14" ht="15.75" thickBot="1">
      <c r="B93" s="91" t="s">
        <v>2091</v>
      </c>
      <c r="C93" s="92"/>
      <c r="D93" s="92"/>
      <c r="E93" s="92"/>
      <c r="F93" s="92"/>
      <c r="G93" s="92"/>
      <c r="H93" s="92"/>
      <c r="I93" s="93"/>
      <c r="J93" s="94"/>
      <c r="K93" s="261">
        <v>0.05</v>
      </c>
      <c r="L93" s="792">
        <f>N86*K93</f>
        <v>166.91766721687941</v>
      </c>
      <c r="M93" s="793"/>
      <c r="N93" s="51"/>
    </row>
    <row r="94" spans="1:14" ht="15.75" thickBot="1">
      <c r="B94" s="755" t="s">
        <v>2072</v>
      </c>
      <c r="C94" s="756"/>
      <c r="D94" s="756"/>
      <c r="E94" s="756"/>
      <c r="F94" s="756"/>
      <c r="G94" s="756"/>
      <c r="H94" s="756"/>
      <c r="I94" s="756"/>
      <c r="J94" s="756"/>
      <c r="K94" s="756"/>
      <c r="L94" s="756"/>
      <c r="M94" s="757"/>
      <c r="N94" s="52">
        <f>L91+L92+L93</f>
        <v>1001.5060033012765</v>
      </c>
    </row>
    <row r="95" spans="1:14" ht="15.75" thickBot="1">
      <c r="B95" s="33"/>
      <c r="C95" s="34"/>
      <c r="D95" s="34"/>
      <c r="E95" s="34"/>
      <c r="F95" s="34"/>
      <c r="G95" s="34"/>
      <c r="H95" s="34"/>
      <c r="I95" s="34"/>
      <c r="J95" s="34"/>
      <c r="K95" s="34"/>
      <c r="L95" s="34"/>
      <c r="M95" s="34"/>
      <c r="N95" s="35"/>
    </row>
    <row r="96" spans="1:14" ht="15.75" thickBot="1">
      <c r="A96" t="s">
        <v>2114</v>
      </c>
      <c r="B96" s="755" t="s">
        <v>2113</v>
      </c>
      <c r="C96" s="756"/>
      <c r="D96" s="756"/>
      <c r="E96" s="756"/>
      <c r="F96" s="756"/>
      <c r="G96" s="756"/>
      <c r="H96" s="756"/>
      <c r="I96" s="756"/>
      <c r="J96" s="756"/>
      <c r="K96" s="756"/>
      <c r="L96" s="756"/>
      <c r="M96" s="757"/>
      <c r="N96" s="166">
        <f>N86+N94</f>
        <v>4339.8593476388651</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2093</v>
      </c>
      <c r="F101" s="53"/>
      <c r="G101" s="53"/>
      <c r="H101" s="53"/>
      <c r="I101" s="53"/>
      <c r="J101" s="53"/>
      <c r="K101" s="12"/>
      <c r="L101" s="12"/>
      <c r="M101" s="12"/>
      <c r="N101" s="17"/>
    </row>
    <row r="102" spans="2:14">
      <c r="B102" s="16"/>
      <c r="C102" s="12"/>
      <c r="D102" s="12"/>
      <c r="E102" s="12" t="s">
        <v>2094</v>
      </c>
      <c r="F102" s="12"/>
      <c r="G102" s="12"/>
      <c r="H102" s="12"/>
      <c r="I102" s="12"/>
      <c r="J102" s="12"/>
      <c r="K102" s="12"/>
      <c r="L102" s="12"/>
      <c r="M102" s="12"/>
      <c r="N102" s="17"/>
    </row>
    <row r="103" spans="2:14">
      <c r="B103" s="16"/>
      <c r="C103" s="12"/>
      <c r="D103" s="12"/>
      <c r="E103" s="12" t="s">
        <v>2095</v>
      </c>
      <c r="F103" s="12"/>
      <c r="G103" s="12"/>
      <c r="H103" s="12"/>
      <c r="I103" s="12"/>
      <c r="J103" s="12"/>
      <c r="K103" s="12"/>
      <c r="L103" s="12"/>
      <c r="M103" s="12"/>
      <c r="N103" s="17"/>
    </row>
    <row r="104" spans="2:14">
      <c r="B104" s="16"/>
      <c r="C104" s="12"/>
      <c r="D104" s="12"/>
      <c r="E104" s="12" t="s">
        <v>2096</v>
      </c>
      <c r="F104" s="12"/>
      <c r="G104" s="12"/>
      <c r="H104" s="12"/>
      <c r="I104" s="12"/>
      <c r="J104" s="12"/>
      <c r="K104" s="12"/>
      <c r="L104" s="12"/>
      <c r="M104" s="12"/>
      <c r="N104" s="17"/>
    </row>
    <row r="105" spans="2:14" ht="15.75" thickBot="1">
      <c r="B105" s="16"/>
      <c r="C105" s="12"/>
      <c r="D105" s="12"/>
      <c r="E105" s="12"/>
      <c r="F105" s="12" t="s">
        <v>7</v>
      </c>
      <c r="G105" s="12"/>
      <c r="H105" s="12"/>
      <c r="I105" s="12"/>
      <c r="J105" s="12"/>
      <c r="K105" s="12"/>
      <c r="L105" s="12"/>
      <c r="M105" s="12"/>
      <c r="N105" s="17"/>
    </row>
    <row r="106" spans="2:14">
      <c r="B106" s="204" t="s">
        <v>2097</v>
      </c>
      <c r="C106" s="205"/>
      <c r="D106" s="205"/>
      <c r="E106" s="205"/>
      <c r="F106" s="205"/>
      <c r="G106" s="205"/>
      <c r="H106" s="205"/>
      <c r="I106" s="205"/>
      <c r="J106" s="205"/>
      <c r="K106" s="205"/>
      <c r="L106" s="205"/>
      <c r="M106" s="205"/>
      <c r="N106" s="206"/>
    </row>
    <row r="107" spans="2:14">
      <c r="B107" s="207"/>
      <c r="C107" s="208"/>
      <c r="D107" s="208"/>
      <c r="E107" s="208"/>
      <c r="F107" s="208"/>
      <c r="G107" s="208"/>
      <c r="H107" s="208"/>
      <c r="I107" s="208"/>
      <c r="J107" s="208"/>
      <c r="K107" s="208"/>
      <c r="L107" s="208"/>
      <c r="M107" s="208"/>
      <c r="N107" s="209"/>
    </row>
    <row r="108" spans="2:14">
      <c r="B108" s="207"/>
      <c r="C108" s="208"/>
      <c r="D108" s="208"/>
      <c r="E108" s="208"/>
      <c r="F108" s="208"/>
      <c r="G108" s="208"/>
      <c r="H108" s="208"/>
      <c r="I108" s="208"/>
      <c r="J108" s="208"/>
      <c r="K108" s="208"/>
      <c r="L108" s="208"/>
      <c r="M108" s="208"/>
      <c r="N108" s="209"/>
    </row>
    <row r="109" spans="2:14">
      <c r="B109" s="207"/>
      <c r="C109" s="208"/>
      <c r="D109" s="208"/>
      <c r="E109" s="208"/>
      <c r="F109" s="208"/>
      <c r="G109" s="208"/>
      <c r="H109" s="208"/>
      <c r="I109" s="208"/>
      <c r="J109" s="208"/>
      <c r="K109" s="208"/>
      <c r="L109" s="208"/>
      <c r="M109" s="208"/>
      <c r="N109" s="209"/>
    </row>
    <row r="110" spans="2:14" ht="15.75" thickBot="1">
      <c r="B110" s="210"/>
      <c r="C110" s="211"/>
      <c r="D110" s="211"/>
      <c r="E110" s="211"/>
      <c r="F110" s="211"/>
      <c r="G110" s="211"/>
      <c r="H110" s="211"/>
      <c r="I110" s="211"/>
      <c r="J110" s="211"/>
      <c r="K110" s="211"/>
      <c r="L110" s="211"/>
      <c r="M110" s="211"/>
      <c r="N110" s="212"/>
    </row>
    <row r="111" spans="2:14">
      <c r="B111" s="213"/>
      <c r="C111" s="214"/>
      <c r="D111" s="214"/>
      <c r="E111" s="214"/>
      <c r="F111" s="214"/>
      <c r="G111" s="214"/>
      <c r="H111" s="214"/>
      <c r="I111" s="214"/>
      <c r="J111" s="214"/>
      <c r="K111" s="214"/>
      <c r="L111" s="214"/>
      <c r="M111" s="214"/>
      <c r="N111" s="215"/>
    </row>
    <row r="112" spans="2:14">
      <c r="B112" s="199" t="s">
        <v>2098</v>
      </c>
      <c r="C112" s="31"/>
      <c r="D112" s="31"/>
      <c r="E112" s="31"/>
      <c r="F112" s="31"/>
      <c r="G112" s="31"/>
      <c r="H112" s="31"/>
      <c r="I112" s="31"/>
      <c r="J112" s="31"/>
      <c r="K112" s="31"/>
      <c r="L112" s="31"/>
      <c r="M112" s="31"/>
      <c r="N112" s="32"/>
    </row>
    <row r="113" spans="2:14" ht="15" customHeight="1">
      <c r="B113" s="758" t="s">
        <v>2099</v>
      </c>
      <c r="C113" s="759"/>
      <c r="D113" s="759"/>
      <c r="E113" s="759"/>
      <c r="F113" s="759"/>
      <c r="G113" s="759"/>
      <c r="H113" s="759"/>
      <c r="I113" s="759"/>
      <c r="J113" s="759"/>
      <c r="K113" s="759"/>
      <c r="L113" s="759"/>
      <c r="M113" s="759"/>
      <c r="N113" s="760"/>
    </row>
    <row r="114" spans="2:14" ht="15" customHeight="1">
      <c r="B114" s="758"/>
      <c r="C114" s="759"/>
      <c r="D114" s="759"/>
      <c r="E114" s="759"/>
      <c r="F114" s="759"/>
      <c r="G114" s="759"/>
      <c r="H114" s="759"/>
      <c r="I114" s="759"/>
      <c r="J114" s="759"/>
      <c r="K114" s="759"/>
      <c r="L114" s="759"/>
      <c r="M114" s="759"/>
      <c r="N114" s="760"/>
    </row>
    <row r="115" spans="2:14" ht="30" customHeight="1">
      <c r="B115" s="761" t="s">
        <v>2100</v>
      </c>
      <c r="C115" s="762"/>
      <c r="D115" s="762"/>
      <c r="E115" s="762"/>
      <c r="F115" s="762"/>
      <c r="G115" s="762"/>
      <c r="H115" s="762"/>
      <c r="I115" s="762"/>
      <c r="J115" s="762"/>
      <c r="K115" s="762"/>
      <c r="L115" s="762"/>
      <c r="M115" s="762"/>
      <c r="N115" s="763"/>
    </row>
    <row r="116" spans="2:14">
      <c r="B116" s="761"/>
      <c r="C116" s="762"/>
      <c r="D116" s="762"/>
      <c r="E116" s="762"/>
      <c r="F116" s="762"/>
      <c r="G116" s="762"/>
      <c r="H116" s="762"/>
      <c r="I116" s="762"/>
      <c r="J116" s="762"/>
      <c r="K116" s="762"/>
      <c r="L116" s="762"/>
      <c r="M116" s="762"/>
      <c r="N116" s="763"/>
    </row>
    <row r="117" spans="2:14">
      <c r="B117" s="287"/>
      <c r="C117" s="288"/>
      <c r="D117" s="288"/>
      <c r="E117" s="288"/>
      <c r="F117" s="288"/>
      <c r="G117" s="288"/>
      <c r="H117" s="288"/>
      <c r="I117" s="288"/>
      <c r="J117" s="288"/>
      <c r="K117" s="288"/>
      <c r="L117" s="288"/>
      <c r="M117" s="288"/>
      <c r="N117" s="289"/>
    </row>
    <row r="118" spans="2:14">
      <c r="B118" s="287"/>
      <c r="C118" s="288"/>
      <c r="D118" s="288"/>
      <c r="E118" s="288"/>
      <c r="F118" s="288"/>
      <c r="G118" s="288"/>
      <c r="H118" s="288"/>
      <c r="I118" s="288"/>
      <c r="J118" s="288"/>
      <c r="K118" s="288"/>
      <c r="L118" s="288"/>
      <c r="M118" s="288"/>
      <c r="N118" s="289"/>
    </row>
    <row r="119" spans="2:14">
      <c r="B119" s="287"/>
      <c r="C119" s="288"/>
      <c r="D119" s="288"/>
      <c r="E119" s="288"/>
      <c r="F119" s="288"/>
      <c r="G119" s="288"/>
      <c r="H119" s="288"/>
      <c r="I119" s="288"/>
      <c r="J119" s="288"/>
      <c r="K119" s="288"/>
      <c r="L119" s="288"/>
      <c r="M119" s="288"/>
      <c r="N119" s="289"/>
    </row>
    <row r="120" spans="2:14">
      <c r="B120" s="199"/>
      <c r="C120" s="31"/>
      <c r="D120" s="31"/>
      <c r="E120" s="31"/>
      <c r="F120" s="31"/>
      <c r="G120" s="31"/>
      <c r="H120" s="31"/>
      <c r="I120" s="31"/>
      <c r="J120" s="31"/>
      <c r="K120" s="31"/>
      <c r="L120" s="31"/>
      <c r="M120" s="31"/>
      <c r="N120" s="32"/>
    </row>
    <row r="121" spans="2:14">
      <c r="B121" s="16"/>
      <c r="C121" s="12"/>
      <c r="D121" s="12"/>
      <c r="E121" s="12" t="s">
        <v>2093</v>
      </c>
      <c r="F121" s="53"/>
      <c r="G121" s="53"/>
      <c r="H121" s="12"/>
      <c r="I121" s="12"/>
      <c r="J121" s="12"/>
      <c r="K121" s="12"/>
      <c r="L121" s="12"/>
      <c r="M121" s="12"/>
      <c r="N121" s="17"/>
    </row>
    <row r="122" spans="2:14">
      <c r="B122" s="16"/>
      <c r="C122" s="12"/>
      <c r="D122" s="12"/>
      <c r="E122" s="54" t="s">
        <v>2094</v>
      </c>
      <c r="F122" s="12"/>
      <c r="G122" s="12"/>
      <c r="H122" s="54"/>
      <c r="I122" s="54"/>
      <c r="J122" s="54"/>
      <c r="K122" s="12"/>
      <c r="L122" s="12"/>
      <c r="M122" s="12"/>
      <c r="N122" s="17"/>
    </row>
    <row r="123" spans="2:14">
      <c r="B123" s="16"/>
      <c r="C123" s="12"/>
      <c r="D123" s="12"/>
      <c r="E123" s="55" t="s">
        <v>2101</v>
      </c>
      <c r="F123" s="12"/>
      <c r="G123" s="12"/>
      <c r="H123" s="55"/>
      <c r="I123" s="55"/>
      <c r="J123" s="55"/>
      <c r="K123" s="12"/>
      <c r="L123" s="12"/>
      <c r="M123" s="12"/>
      <c r="N123" s="17"/>
    </row>
    <row r="124" spans="2:14">
      <c r="B124" s="56"/>
      <c r="C124" s="31"/>
      <c r="D124" s="31"/>
      <c r="E124" s="12" t="s">
        <v>2096</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2102</v>
      </c>
      <c r="C126" s="55"/>
      <c r="D126" s="55"/>
      <c r="E126" s="12"/>
      <c r="F126" s="12"/>
      <c r="G126" s="12"/>
      <c r="H126" s="12"/>
      <c r="I126" s="12"/>
      <c r="J126" s="821"/>
      <c r="K126" s="821"/>
      <c r="L126" s="821"/>
      <c r="M126" s="821"/>
      <c r="N126" s="822"/>
    </row>
    <row r="127" spans="2:14" ht="15.75" thickBot="1">
      <c r="B127" s="217" t="s">
        <v>2103</v>
      </c>
      <c r="C127" s="344"/>
      <c r="D127" s="344"/>
      <c r="E127" s="57"/>
      <c r="F127" s="57"/>
      <c r="G127" s="57"/>
      <c r="H127" s="57"/>
      <c r="I127" s="57"/>
      <c r="J127" s="823"/>
      <c r="K127" s="823"/>
      <c r="L127" s="823"/>
      <c r="M127" s="823"/>
      <c r="N127" s="824"/>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372</v>
      </c>
      <c r="C31" s="81" t="s">
        <v>2202</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782</v>
      </c>
      <c r="B36" s="804" t="str">
        <f>VLOOKUP(A36,EQUIPOS!A6:D154,3,FALSE)</f>
        <v xml:space="preserve">Aspersor manual
</v>
      </c>
      <c r="C36" s="805"/>
      <c r="D36" s="805"/>
      <c r="E36" s="805"/>
      <c r="F36" s="805"/>
      <c r="G36" s="805"/>
      <c r="H36" s="806"/>
      <c r="I36" s="223"/>
      <c r="J36" s="224"/>
      <c r="K36" s="225">
        <f>VLOOKUP(A36,EQUIPOS!A6:D163,4,FALSE)</f>
        <v>3486.5789413194711</v>
      </c>
      <c r="L36" s="226"/>
      <c r="M36" s="227">
        <v>6.25</v>
      </c>
      <c r="N36" s="228">
        <f t="shared" ref="N36:N41" si="0">K36/M36</f>
        <v>557.85263061111539</v>
      </c>
    </row>
    <row r="37" spans="1:14">
      <c r="A37" s="113" t="s">
        <v>845</v>
      </c>
      <c r="B37" s="804" t="str">
        <f>VLOOKUP(A37,EQUIPOS!A7:D154,3,FALSE)</f>
        <v xml:space="preserve">Compresor (barrido y soplado)
</v>
      </c>
      <c r="C37" s="805"/>
      <c r="D37" s="805"/>
      <c r="E37" s="805"/>
      <c r="F37" s="805"/>
      <c r="G37" s="805"/>
      <c r="H37" s="806"/>
      <c r="I37" s="223"/>
      <c r="J37" s="224"/>
      <c r="K37" s="225">
        <f>VLOOKUP(A37,EQUIPOS!A7:D164,4,FALSE)</f>
        <v>74358.154284183285</v>
      </c>
      <c r="L37" s="226"/>
      <c r="M37" s="227">
        <v>50</v>
      </c>
      <c r="N37" s="228">
        <f t="shared" si="0"/>
        <v>1487.1630856836657</v>
      </c>
    </row>
    <row r="38" spans="1:14">
      <c r="A38" t="s">
        <v>855</v>
      </c>
      <c r="B38" s="804" t="str">
        <f>VLOOKUP(A38,EQUIPOS!A8:D154,3,FALSE)</f>
        <v>Cortadora de pavimento, Máxima profundidad de corte: 160 mm. Capacidad de disco: desde 12´´ hasta 18´´ de diámetro. Peso operacional: 135 kg, 13.5 hp de potencia</v>
      </c>
      <c r="C38" s="805"/>
      <c r="D38" s="805"/>
      <c r="E38" s="805"/>
      <c r="F38" s="805"/>
      <c r="G38" s="805"/>
      <c r="H38" s="806"/>
      <c r="I38" s="223"/>
      <c r="J38" s="224"/>
      <c r="K38" s="225">
        <f>VLOOKUP(A38,EQUIPOS!A8:D165,4,FALSE)</f>
        <v>24866.976036268385</v>
      </c>
      <c r="L38" s="226"/>
      <c r="M38" s="227">
        <v>3.75</v>
      </c>
      <c r="N38" s="228">
        <f t="shared" si="0"/>
        <v>6631.193609671569</v>
      </c>
    </row>
    <row r="39" spans="1:14">
      <c r="A39" t="s">
        <v>909</v>
      </c>
      <c r="B39" s="804" t="str">
        <f>VLOOKUP(A39,EQUIPOS!A9:D154,3,FALSE)</f>
        <v xml:space="preserve">Formaleta metálica (concreto hidráulico)
</v>
      </c>
      <c r="C39" s="805"/>
      <c r="D39" s="805"/>
      <c r="E39" s="805"/>
      <c r="F39" s="805"/>
      <c r="G39" s="805"/>
      <c r="H39" s="806"/>
      <c r="I39" s="223"/>
      <c r="J39" s="224"/>
      <c r="K39" s="225">
        <f>VLOOKUP(A39,EQUIPOS!A9:D166,4,FALSE)</f>
        <v>1831.2082771477974</v>
      </c>
      <c r="L39" s="226"/>
      <c r="M39" s="227">
        <v>6.25</v>
      </c>
      <c r="N39" s="228">
        <f t="shared" si="0"/>
        <v>292.9933243436476</v>
      </c>
    </row>
    <row r="40" spans="1:14">
      <c r="A40" t="s">
        <v>993</v>
      </c>
      <c r="B40" s="804" t="str">
        <f>VLOOKUP(A40,EQUIPOS!A10:D154,3,FALSE)</f>
        <v>Regla vibratoria, de longitud de 3 a 5 m, motor de 3600 rpm, potencia 6 HP</v>
      </c>
      <c r="C40" s="805"/>
      <c r="D40" s="805"/>
      <c r="E40" s="805"/>
      <c r="F40" s="805"/>
      <c r="G40" s="805"/>
      <c r="H40" s="806"/>
      <c r="I40" s="223"/>
      <c r="J40" s="224"/>
      <c r="K40" s="225">
        <f>VLOOKUP(A40,EQUIPOS!A10:D167,4,FALSE)</f>
        <v>9020.7816834496625</v>
      </c>
      <c r="L40" s="226"/>
      <c r="M40" s="227">
        <v>6.25</v>
      </c>
      <c r="N40" s="228">
        <f t="shared" si="0"/>
        <v>1443.325069351946</v>
      </c>
    </row>
    <row r="41" spans="1:14">
      <c r="A41" t="s">
        <v>1067</v>
      </c>
      <c r="B41" s="804" t="str">
        <f>VLOOKUP(A41,EQUIPOS!A11:D155,3,FALSE)</f>
        <v>Vibrador de concreto, Motor de 3 hp a 18.000 rpm Mangueras de 4 mt</v>
      </c>
      <c r="C41" s="805"/>
      <c r="D41" s="805"/>
      <c r="E41" s="805"/>
      <c r="F41" s="805"/>
      <c r="G41" s="805"/>
      <c r="H41" s="806"/>
      <c r="I41" s="223"/>
      <c r="J41" s="224"/>
      <c r="K41" s="225">
        <f>VLOOKUP(A41,EQUIPOS!A11:D168,4,FALSE)</f>
        <v>10560.661371051219</v>
      </c>
      <c r="L41" s="226"/>
      <c r="M41" s="227">
        <v>6.25</v>
      </c>
      <c r="N41" s="228">
        <f t="shared" si="0"/>
        <v>1689.7058193681951</v>
      </c>
    </row>
    <row r="42" spans="1:14">
      <c r="B42" s="276"/>
      <c r="C42" s="277"/>
      <c r="D42" s="277"/>
      <c r="E42" s="277"/>
      <c r="F42" s="277"/>
      <c r="G42" s="277"/>
      <c r="H42" s="278"/>
      <c r="I42" s="223"/>
      <c r="J42" s="224"/>
      <c r="K42" s="225"/>
      <c r="L42" s="226"/>
      <c r="M42" s="227"/>
      <c r="N42" s="228"/>
    </row>
    <row r="43" spans="1:14">
      <c r="B43" s="276"/>
      <c r="C43" s="277"/>
      <c r="D43" s="277"/>
      <c r="E43" s="277"/>
      <c r="F43" s="277"/>
      <c r="G43" s="277"/>
      <c r="H43" s="278"/>
      <c r="I43" s="223"/>
      <c r="J43" s="224"/>
      <c r="K43" s="225"/>
      <c r="L43" s="226"/>
      <c r="M43" s="227"/>
      <c r="N43" s="228"/>
    </row>
    <row r="44" spans="1:14">
      <c r="B44" s="804"/>
      <c r="C44" s="805"/>
      <c r="D44" s="805"/>
      <c r="E44" s="805"/>
      <c r="F44" s="805"/>
      <c r="G44" s="805"/>
      <c r="H44" s="806"/>
      <c r="I44" s="807"/>
      <c r="J44" s="808"/>
      <c r="K44" s="225"/>
      <c r="L44" s="809"/>
      <c r="M44" s="810"/>
      <c r="N44" s="228"/>
    </row>
    <row r="45" spans="1:14">
      <c r="B45" s="804"/>
      <c r="C45" s="805"/>
      <c r="D45" s="805"/>
      <c r="E45" s="811"/>
      <c r="F45" s="805"/>
      <c r="G45" s="805"/>
      <c r="H45" s="806"/>
      <c r="I45" s="36"/>
      <c r="J45" s="37"/>
      <c r="K45" s="230"/>
      <c r="L45" s="232"/>
      <c r="M45" s="233"/>
      <c r="N45" s="234"/>
    </row>
    <row r="46" spans="1:14">
      <c r="B46" s="812" t="s">
        <v>2105</v>
      </c>
      <c r="C46" s="813"/>
      <c r="D46" s="813"/>
      <c r="E46" s="38"/>
      <c r="F46" s="39"/>
      <c r="G46" s="39"/>
      <c r="H46" s="40"/>
      <c r="I46" s="36"/>
      <c r="J46" s="37"/>
      <c r="K46" s="235"/>
      <c r="L46" s="232"/>
      <c r="M46" s="352">
        <v>0.1</v>
      </c>
      <c r="N46" s="296">
        <f>N83*M46</f>
        <v>1089.639417228816</v>
      </c>
    </row>
    <row r="47" spans="1:14" ht="15.75" thickBot="1">
      <c r="B47" s="804"/>
      <c r="C47" s="805"/>
      <c r="D47" s="805"/>
      <c r="E47" s="805"/>
      <c r="F47" s="805"/>
      <c r="G47" s="805"/>
      <c r="H47" s="806"/>
      <c r="I47" s="814"/>
      <c r="J47" s="815"/>
      <c r="K47" s="41"/>
      <c r="L47" s="816"/>
      <c r="M47" s="817"/>
      <c r="N47" s="105"/>
    </row>
    <row r="48" spans="1:14" ht="15.75" thickBot="1">
      <c r="B48" s="755" t="s">
        <v>2072</v>
      </c>
      <c r="C48" s="756"/>
      <c r="D48" s="756"/>
      <c r="E48" s="756"/>
      <c r="F48" s="756"/>
      <c r="G48" s="756"/>
      <c r="H48" s="756"/>
      <c r="I48" s="756"/>
      <c r="J48" s="756"/>
      <c r="K48" s="756"/>
      <c r="L48" s="756"/>
      <c r="M48" s="757"/>
      <c r="N48" s="345">
        <f>SUM(N36:N47)</f>
        <v>13191.872956258956</v>
      </c>
    </row>
    <row r="49" spans="1:14">
      <c r="B49" s="236"/>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00" t="s">
        <v>2063</v>
      </c>
      <c r="C52" s="801"/>
      <c r="D52" s="801"/>
      <c r="E52" s="801"/>
      <c r="F52" s="801"/>
      <c r="G52" s="801"/>
      <c r="H52" s="801"/>
      <c r="I52" s="835"/>
      <c r="J52" s="271" t="s">
        <v>2065</v>
      </c>
      <c r="K52" s="85" t="s">
        <v>2066</v>
      </c>
      <c r="L52" s="836" t="s">
        <v>2074</v>
      </c>
      <c r="M52" s="835"/>
      <c r="N52" s="86" t="s">
        <v>2071</v>
      </c>
    </row>
    <row r="53" spans="1:14">
      <c r="A53" s="108" t="s">
        <v>1184</v>
      </c>
      <c r="B53" s="43" t="str">
        <f>VLOOKUP(A53,MATERIALES!A5:D373,3,FALSE)</f>
        <v>Barras de transferencia de carga (1'')</v>
      </c>
      <c r="C53" s="237"/>
      <c r="D53" s="237"/>
      <c r="E53" s="237"/>
      <c r="F53" s="237"/>
      <c r="G53" s="237"/>
      <c r="H53" s="237"/>
      <c r="I53" s="224"/>
      <c r="J53" s="201" t="str">
        <f>VLOOKUP(A53,MATERIALES!A7:D645,2,FALSE)</f>
        <v>kg</v>
      </c>
      <c r="K53" s="358">
        <v>6.1342592592592586</v>
      </c>
      <c r="L53" s="223"/>
      <c r="M53" s="353">
        <f>VLOOKUP(A53,MATERIALES!A5:D396,4,FALSE)</f>
        <v>6944.1354138002507</v>
      </c>
      <c r="N53" s="228">
        <f>K53*M53</f>
        <v>42597.126959654313</v>
      </c>
    </row>
    <row r="54" spans="1:14">
      <c r="A54" s="108" t="s">
        <v>1186</v>
      </c>
      <c r="B54" s="43" t="str">
        <f>VLOOKUP(A54,MATERIALES!A6:D373,3,FALSE)</f>
        <v>Barras de unión de 1/2´´</v>
      </c>
      <c r="C54" s="237"/>
      <c r="D54" s="237"/>
      <c r="E54" s="237"/>
      <c r="F54" s="237"/>
      <c r="G54" s="237"/>
      <c r="H54" s="237"/>
      <c r="I54" s="224"/>
      <c r="J54" s="201" t="str">
        <f>VLOOKUP(A54,MATERIALES!A8:D646,2,FALSE)</f>
        <v>kg</v>
      </c>
      <c r="K54" s="238">
        <v>0.37037037037037041</v>
      </c>
      <c r="L54" s="223"/>
      <c r="M54" s="353">
        <f>VLOOKUP(A54,MATERIALES!A6:D397,4,FALSE)</f>
        <v>3971.9303878334831</v>
      </c>
      <c r="N54" s="228">
        <f>K54*M54</f>
        <v>1471.085328827216</v>
      </c>
    </row>
    <row r="55" spans="1:14">
      <c r="A55" s="108" t="s">
        <v>1258</v>
      </c>
      <c r="B55" s="43" t="str">
        <f>VLOOKUP(A55,MATERIALES!A6:D373,3,FALSE)</f>
        <v>Cintilla De Poliuretano (Sikarod) (Pavimentos De Concreto Hidráulico)</v>
      </c>
      <c r="C55" s="237"/>
      <c r="D55" s="237"/>
      <c r="E55" s="237"/>
      <c r="F55" s="237"/>
      <c r="G55" s="237"/>
      <c r="H55" s="237"/>
      <c r="I55" s="224"/>
      <c r="J55" s="201" t="str">
        <f>VLOOKUP(A55,MATERIALES!A9:D647,2,FALSE)</f>
        <v>m</v>
      </c>
      <c r="K55" s="238">
        <v>1.1111111111111112</v>
      </c>
      <c r="L55" s="223"/>
      <c r="M55" s="353">
        <f>VLOOKUP(A55,MATERIALES!A6:D398,4,FALSE)</f>
        <v>1006.9984139113501</v>
      </c>
      <c r="N55" s="228">
        <f>K55*M55</f>
        <v>1118.8871265681669</v>
      </c>
    </row>
    <row r="56" spans="1:14">
      <c r="A56" s="108" t="s">
        <v>1664</v>
      </c>
      <c r="B56" s="43" t="str">
        <f>VLOOKUP(A56,MATERIALES!A6:D373,3,FALSE)</f>
        <v>Sello de silicona o sellador autonivelante</v>
      </c>
      <c r="C56" s="237"/>
      <c r="D56" s="237"/>
      <c r="E56" s="237"/>
      <c r="F56" s="237"/>
      <c r="G56" s="237"/>
      <c r="H56" s="237"/>
      <c r="I56" s="224"/>
      <c r="J56" s="201" t="str">
        <f>VLOOKUP(A56,MATERIALES!A10:D648,2,FALSE)</f>
        <v>m</v>
      </c>
      <c r="K56" s="238">
        <v>1.1111111111111112</v>
      </c>
      <c r="L56" s="223"/>
      <c r="M56" s="353">
        <f>VLOOKUP(A56,MATERIALES!A6:D399,4,FALSE)</f>
        <v>2748.3581165702785</v>
      </c>
      <c r="N56" s="228">
        <f>K56*M56</f>
        <v>3053.7312406336428</v>
      </c>
    </row>
    <row r="57" spans="1:14">
      <c r="A57" s="108" t="s">
        <v>1159</v>
      </c>
      <c r="B57" s="837" t="str">
        <f>VLOOKUP(A57,MATERIALES!A7:D373,3,FALSE)</f>
        <v>Antisol blanco (presentación 20 kg)</v>
      </c>
      <c r="C57" s="838" t="e">
        <f>VLOOKUP(B57,MATERIALES!B7:E373,3,FALSE)</f>
        <v>#N/A</v>
      </c>
      <c r="D57" s="838" t="e">
        <f>VLOOKUP(C57,MATERIALES!C7:F373,3,FALSE)</f>
        <v>#N/A</v>
      </c>
      <c r="E57" s="838" t="e">
        <f>VLOOKUP(D57,MATERIALES!D7:G373,3,FALSE)</f>
        <v>#N/A</v>
      </c>
      <c r="F57" s="838" t="e">
        <f>VLOOKUP(E57,MATERIALES!E7:H373,3,FALSE)</f>
        <v>#N/A</v>
      </c>
      <c r="G57" s="838" t="e">
        <f>VLOOKUP(F57,MATERIALES!F7:I373,3,FALSE)</f>
        <v>#N/A</v>
      </c>
      <c r="H57" s="838" t="e">
        <f>VLOOKUP(G57,MATERIALES!G7:J373,3,FALSE)</f>
        <v>#N/A</v>
      </c>
      <c r="I57" s="838" t="e">
        <f>VLOOKUP(H57,MATERIALES!H7:K373,3,FALSE)</f>
        <v>#N/A</v>
      </c>
      <c r="J57" s="267" t="str">
        <f>VLOOKUP(A57,MATERIALES!A11:D649,2,FALSE)</f>
        <v>kg</v>
      </c>
      <c r="K57" s="44">
        <v>1.1200000000000001</v>
      </c>
      <c r="L57" s="842">
        <f>VLOOKUP(A57,MATERIALES!A4:D373,4,FALSE)</f>
        <v>6106.7527941269618</v>
      </c>
      <c r="M57" s="843"/>
      <c r="N57" s="228">
        <f>K57*L57</f>
        <v>6839.5631294221976</v>
      </c>
    </row>
    <row r="58" spans="1:14">
      <c r="A58" s="108" t="s">
        <v>1274</v>
      </c>
      <c r="B58" s="272" t="str">
        <f>VLOOKUP(A58,MATERIALES!A8:D373,3,FALSE)</f>
        <v>Concreto hidráulico para pavimento MR-43</v>
      </c>
      <c r="C58" s="273"/>
      <c r="D58" s="273"/>
      <c r="E58" s="273"/>
      <c r="F58" s="273"/>
      <c r="G58" s="273"/>
      <c r="H58" s="273"/>
      <c r="I58" s="273"/>
      <c r="J58" s="267" t="str">
        <f>VLOOKUP(A58,MATERIALES!A11:D650,2,FALSE)</f>
        <v>m3</v>
      </c>
      <c r="K58" s="44">
        <v>1.01</v>
      </c>
      <c r="L58" s="274"/>
      <c r="M58" s="365">
        <f>VLOOKUP(A58,MATERIALES!A8:D401,4,FALSE)</f>
        <v>485530.07514178968</v>
      </c>
      <c r="N58" s="228">
        <f>K58*M58</f>
        <v>490385.37589320756</v>
      </c>
    </row>
    <row r="59" spans="1:14">
      <c r="B59" s="272"/>
      <c r="C59" s="273"/>
      <c r="D59" s="273"/>
      <c r="E59" s="273"/>
      <c r="F59" s="273"/>
      <c r="G59" s="273"/>
      <c r="H59" s="273"/>
      <c r="I59" s="273"/>
      <c r="J59" s="44"/>
      <c r="K59" s="44"/>
      <c r="L59" s="274"/>
      <c r="M59" s="275"/>
      <c r="N59" s="45"/>
    </row>
    <row r="60" spans="1:14" ht="15.75" thickBot="1">
      <c r="B60" s="265"/>
      <c r="C60" s="266"/>
      <c r="D60" s="266"/>
      <c r="E60" s="266"/>
      <c r="F60" s="266"/>
      <c r="G60" s="266"/>
      <c r="H60" s="266"/>
      <c r="I60" s="266"/>
      <c r="J60" s="124"/>
      <c r="K60" s="124"/>
      <c r="L60" s="281"/>
      <c r="M60" s="280"/>
      <c r="N60" s="125"/>
    </row>
    <row r="61" spans="1:14" ht="15.75" thickBot="1">
      <c r="B61" s="755" t="s">
        <v>2072</v>
      </c>
      <c r="C61" s="756"/>
      <c r="D61" s="756"/>
      <c r="E61" s="756"/>
      <c r="F61" s="756"/>
      <c r="G61" s="756"/>
      <c r="H61" s="756"/>
      <c r="I61" s="756"/>
      <c r="J61" s="756"/>
      <c r="K61" s="756"/>
      <c r="L61" s="756"/>
      <c r="M61" s="757"/>
      <c r="N61" s="345">
        <f>SUM(N53:N60)</f>
        <v>545465.76967831305</v>
      </c>
    </row>
    <row r="62" spans="1:14">
      <c r="B62" s="33"/>
      <c r="C62" s="34"/>
      <c r="D62" s="34"/>
      <c r="E62" s="34"/>
      <c r="F62" s="34"/>
      <c r="G62" s="34"/>
      <c r="H62" s="34"/>
      <c r="I62" s="34"/>
      <c r="J62" s="34"/>
      <c r="K62" s="34"/>
      <c r="L62" s="34"/>
      <c r="M62" s="34"/>
      <c r="N62" s="35"/>
    </row>
    <row r="63" spans="1:14">
      <c r="B63" s="64" t="s">
        <v>2075</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269" t="s">
        <v>2076</v>
      </c>
      <c r="C65" s="270"/>
      <c r="D65" s="270"/>
      <c r="E65" s="270"/>
      <c r="F65" s="270"/>
      <c r="G65" s="270"/>
      <c r="H65" s="73" t="s">
        <v>2065</v>
      </c>
      <c r="I65" s="74" t="s">
        <v>2077</v>
      </c>
      <c r="J65" s="75" t="s">
        <v>2106</v>
      </c>
      <c r="K65" s="73" t="s">
        <v>2107</v>
      </c>
      <c r="L65" s="841" t="s">
        <v>2080</v>
      </c>
      <c r="M65" s="820"/>
      <c r="N65" s="76" t="s">
        <v>2071</v>
      </c>
    </row>
    <row r="66" spans="1:15">
      <c r="A66" t="s">
        <v>1846</v>
      </c>
      <c r="B66" s="46" t="str">
        <f>VLOOKUP(A66,TRANSPORTE!A5:D117,3,FALSE)</f>
        <v>Transporte de concreto</v>
      </c>
      <c r="C66" s="273"/>
      <c r="D66" s="273"/>
      <c r="E66" s="273"/>
      <c r="F66" s="273"/>
      <c r="G66" s="273"/>
      <c r="H66" s="267" t="s">
        <v>2122</v>
      </c>
      <c r="I66" s="235">
        <v>1.01</v>
      </c>
      <c r="J66" s="242">
        <v>1</v>
      </c>
      <c r="K66" s="235">
        <f>I66*J66</f>
        <v>1.01</v>
      </c>
      <c r="L66" s="842">
        <f>VLOOKUP(A66,TRANSPORTE!A5:D117,4,FALSE)</f>
        <v>1294.9704856658377</v>
      </c>
      <c r="M66" s="843"/>
      <c r="N66" s="243">
        <f>K66*L66</f>
        <v>1307.9201905224961</v>
      </c>
    </row>
    <row r="67" spans="1:15">
      <c r="B67" s="46"/>
      <c r="C67" s="47"/>
      <c r="D67" s="47"/>
      <c r="E67" s="47"/>
      <c r="F67" s="47"/>
      <c r="G67" s="47"/>
      <c r="H67" s="244"/>
      <c r="I67" s="235"/>
      <c r="J67" s="235"/>
      <c r="K67" s="235"/>
      <c r="L67" s="245"/>
      <c r="M67" s="246"/>
      <c r="N67" s="247"/>
    </row>
    <row r="68" spans="1:15">
      <c r="B68" s="46"/>
      <c r="C68" s="47"/>
      <c r="D68" s="47"/>
      <c r="E68" s="47"/>
      <c r="F68" s="47"/>
      <c r="G68" s="47"/>
      <c r="H68" s="244"/>
      <c r="I68" s="235"/>
      <c r="J68" s="235"/>
      <c r="K68" s="235"/>
      <c r="L68" s="245"/>
      <c r="M68" s="246"/>
      <c r="N68" s="247"/>
    </row>
    <row r="69" spans="1:15">
      <c r="B69" s="46"/>
      <c r="C69" s="47"/>
      <c r="D69" s="47"/>
      <c r="E69" s="47"/>
      <c r="F69" s="47"/>
      <c r="G69" s="47"/>
      <c r="H69" s="244"/>
      <c r="I69" s="235"/>
      <c r="J69" s="235"/>
      <c r="K69" s="235"/>
      <c r="L69" s="245"/>
      <c r="M69" s="246"/>
      <c r="N69" s="247"/>
    </row>
    <row r="70" spans="1:15">
      <c r="B70" s="46"/>
      <c r="C70" s="47"/>
      <c r="D70" s="47"/>
      <c r="E70" s="47"/>
      <c r="F70" s="47"/>
      <c r="G70" s="47"/>
      <c r="H70" s="244"/>
      <c r="I70" s="235"/>
      <c r="J70" s="235"/>
      <c r="K70" s="235"/>
      <c r="L70" s="245"/>
      <c r="M70" s="246"/>
      <c r="N70" s="247"/>
    </row>
    <row r="71" spans="1:15" ht="15.75" thickBot="1">
      <c r="B71" s="265"/>
      <c r="C71" s="266"/>
      <c r="D71" s="266"/>
      <c r="E71" s="266"/>
      <c r="F71" s="266"/>
      <c r="G71" s="266"/>
      <c r="H71" s="48"/>
      <c r="I71" s="124"/>
      <c r="J71" s="124"/>
      <c r="K71" s="124"/>
      <c r="L71" s="833"/>
      <c r="M71" s="834"/>
      <c r="N71" s="125"/>
    </row>
    <row r="72" spans="1:15" ht="15.75" thickBot="1">
      <c r="B72" s="844" t="s">
        <v>2072</v>
      </c>
      <c r="C72" s="798"/>
      <c r="D72" s="798"/>
      <c r="E72" s="798"/>
      <c r="F72" s="798"/>
      <c r="G72" s="798"/>
      <c r="H72" s="798"/>
      <c r="I72" s="798"/>
      <c r="J72" s="798"/>
      <c r="K72" s="798"/>
      <c r="L72" s="798"/>
      <c r="M72" s="799"/>
      <c r="N72" s="104">
        <f>N66+N67+N68+N69+N70</f>
        <v>1307.9201905224961</v>
      </c>
    </row>
    <row r="73" spans="1:15">
      <c r="B73" s="33"/>
      <c r="C73" s="34"/>
      <c r="D73" s="34"/>
      <c r="E73" s="34"/>
      <c r="F73" s="34"/>
      <c r="G73" s="34"/>
      <c r="H73" s="34"/>
      <c r="I73" s="34"/>
      <c r="J73" s="34"/>
      <c r="K73" s="34"/>
      <c r="L73" s="34"/>
      <c r="M73" s="34"/>
      <c r="N73" s="35"/>
    </row>
    <row r="74" spans="1:15">
      <c r="B74" s="64" t="s">
        <v>2081</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794" t="s">
        <v>2108</v>
      </c>
      <c r="C76" s="795"/>
      <c r="D76" s="795"/>
      <c r="E76" s="795"/>
      <c r="F76" s="795"/>
      <c r="G76" s="795"/>
      <c r="H76" s="795"/>
      <c r="I76" s="73" t="s">
        <v>2082</v>
      </c>
      <c r="J76" s="75" t="s">
        <v>2109</v>
      </c>
      <c r="K76" s="74" t="s">
        <v>2084</v>
      </c>
      <c r="L76" s="796" t="s">
        <v>2070</v>
      </c>
      <c r="M76" s="797"/>
      <c r="N76" s="98" t="s">
        <v>2071</v>
      </c>
    </row>
    <row r="77" spans="1:15">
      <c r="A77" s="141" t="s">
        <v>716</v>
      </c>
      <c r="B77" s="49" t="str">
        <f>VLOOKUP(A77,'MANO DE OBRA'!A8:D68,3,FALSE)</f>
        <v>Obrero (7)</v>
      </c>
      <c r="C77" s="47"/>
      <c r="D77" s="47"/>
      <c r="E77" s="47"/>
      <c r="F77" s="47"/>
      <c r="G77" s="47"/>
      <c r="H77" s="47"/>
      <c r="I77" s="248">
        <f>K77/J77*100</f>
        <v>236828.89999999997</v>
      </c>
      <c r="J77" s="249">
        <v>185</v>
      </c>
      <c r="K77" s="250">
        <f>VLOOKUP(A77,'MANO DE OBRA'!A8:D99,4,FALSE)</f>
        <v>438133.46499999997</v>
      </c>
      <c r="L77" s="50"/>
      <c r="M77" s="251">
        <v>50</v>
      </c>
      <c r="N77" s="346">
        <f>K77/M77</f>
        <v>8762.6692999999996</v>
      </c>
      <c r="O77" s="106"/>
    </row>
    <row r="78" spans="1:15">
      <c r="A78" s="141" t="s">
        <v>728</v>
      </c>
      <c r="B78" s="49" t="str">
        <f>VLOOKUP(A78,'MANO DE OBRA'!A8:D69,3,FALSE)</f>
        <v>Oficial</v>
      </c>
      <c r="C78" s="47"/>
      <c r="D78" s="47"/>
      <c r="E78" s="47"/>
      <c r="F78" s="47"/>
      <c r="G78" s="47"/>
      <c r="H78" s="47"/>
      <c r="I78" s="248">
        <f>K78/J78*100</f>
        <v>57668.23979157189</v>
      </c>
      <c r="J78" s="249">
        <v>185</v>
      </c>
      <c r="K78" s="250">
        <f>VLOOKUP(A78,'MANO DE OBRA'!A8:D100,4,FALSE)</f>
        <v>106686.24361440798</v>
      </c>
      <c r="L78" s="50"/>
      <c r="M78" s="255">
        <v>50</v>
      </c>
      <c r="N78" s="346">
        <f>K78/M78</f>
        <v>2133.7248722881595</v>
      </c>
    </row>
    <row r="79" spans="1:15">
      <c r="B79" s="49"/>
      <c r="C79" s="47"/>
      <c r="D79" s="47"/>
      <c r="E79" s="47"/>
      <c r="F79" s="47"/>
      <c r="G79" s="47"/>
      <c r="H79" s="47"/>
      <c r="I79" s="235"/>
      <c r="J79" s="253"/>
      <c r="K79" s="254"/>
      <c r="L79" s="50"/>
      <c r="M79" s="256"/>
      <c r="N79" s="252"/>
    </row>
    <row r="80" spans="1:15">
      <c r="B80" s="49"/>
      <c r="C80" s="47"/>
      <c r="D80" s="47"/>
      <c r="E80" s="47"/>
      <c r="F80" s="47"/>
      <c r="G80" s="47"/>
      <c r="H80" s="47"/>
      <c r="I80" s="235"/>
      <c r="J80" s="253"/>
      <c r="K80" s="254"/>
      <c r="L80" s="274"/>
      <c r="M80" s="256"/>
      <c r="N80" s="252"/>
    </row>
    <row r="81" spans="1:14">
      <c r="B81" s="49"/>
      <c r="C81" s="47"/>
      <c r="D81" s="47"/>
      <c r="E81" s="47"/>
      <c r="F81" s="47"/>
      <c r="G81" s="47"/>
      <c r="H81" s="47"/>
      <c r="I81" s="235"/>
      <c r="J81" s="253"/>
      <c r="K81" s="254"/>
      <c r="L81" s="274"/>
      <c r="M81" s="256"/>
      <c r="N81" s="252"/>
    </row>
    <row r="82" spans="1:14" ht="15.75" thickBot="1">
      <c r="B82" s="831"/>
      <c r="C82" s="832"/>
      <c r="D82" s="832"/>
      <c r="E82" s="832"/>
      <c r="F82" s="832"/>
      <c r="G82" s="832"/>
      <c r="H82" s="832"/>
      <c r="I82" s="124"/>
      <c r="J82" s="124"/>
      <c r="K82" s="124"/>
      <c r="L82" s="845"/>
      <c r="M82" s="845"/>
      <c r="N82" s="125"/>
    </row>
    <row r="83" spans="1:14" ht="15.75" thickBot="1">
      <c r="B83" s="844" t="s">
        <v>2072</v>
      </c>
      <c r="C83" s="798"/>
      <c r="D83" s="798"/>
      <c r="E83" s="798"/>
      <c r="F83" s="798"/>
      <c r="G83" s="798"/>
      <c r="H83" s="798"/>
      <c r="I83" s="798"/>
      <c r="J83" s="798"/>
      <c r="K83" s="798"/>
      <c r="L83" s="798"/>
      <c r="M83" s="799"/>
      <c r="N83" s="402">
        <f>SUM(N77:N82)</f>
        <v>10896.394172288159</v>
      </c>
    </row>
    <row r="84" spans="1:14" ht="15.75" thickBot="1">
      <c r="B84" s="33"/>
      <c r="C84" s="34"/>
      <c r="D84" s="34"/>
      <c r="E84" s="34"/>
      <c r="F84" s="34"/>
      <c r="G84" s="34"/>
      <c r="H84" s="34"/>
      <c r="I84" s="34"/>
      <c r="J84" s="34"/>
      <c r="K84" s="34"/>
      <c r="L84" s="34"/>
      <c r="M84" s="34"/>
      <c r="N84" s="35"/>
    </row>
    <row r="85" spans="1:14" ht="15.75" thickBot="1">
      <c r="B85" s="755" t="s">
        <v>2085</v>
      </c>
      <c r="C85" s="756"/>
      <c r="D85" s="756"/>
      <c r="E85" s="756"/>
      <c r="F85" s="756"/>
      <c r="G85" s="756"/>
      <c r="H85" s="756"/>
      <c r="I85" s="756"/>
      <c r="J85" s="756"/>
      <c r="K85" s="756"/>
      <c r="L85" s="756"/>
      <c r="M85" s="757"/>
      <c r="N85" s="99">
        <f>N48+N61+N72+N83</f>
        <v>570861.95699738257</v>
      </c>
    </row>
    <row r="86" spans="1:14">
      <c r="B86" s="33"/>
      <c r="C86" s="34"/>
      <c r="D86" s="34"/>
      <c r="E86" s="34"/>
      <c r="F86" s="34"/>
      <c r="G86" s="34"/>
      <c r="H86" s="34"/>
      <c r="I86" s="34"/>
      <c r="J86" s="34"/>
      <c r="K86" s="34"/>
      <c r="L86" s="34"/>
      <c r="M86" s="34"/>
      <c r="N86" s="35"/>
    </row>
    <row r="87" spans="1:14">
      <c r="B87" s="64" t="s">
        <v>2086</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00" t="s">
        <v>2110</v>
      </c>
      <c r="C89" s="801"/>
      <c r="D89" s="801"/>
      <c r="E89" s="801"/>
      <c r="F89" s="801"/>
      <c r="G89" s="801"/>
      <c r="H89" s="801"/>
      <c r="I89" s="270"/>
      <c r="J89" s="290"/>
      <c r="K89" s="258" t="s">
        <v>2087</v>
      </c>
      <c r="L89" s="802" t="s">
        <v>2088</v>
      </c>
      <c r="M89" s="803"/>
      <c r="N89" s="259"/>
    </row>
    <row r="90" spans="1:14">
      <c r="B90" s="788" t="s">
        <v>2111</v>
      </c>
      <c r="C90" s="789"/>
      <c r="D90" s="789"/>
      <c r="E90" s="789"/>
      <c r="F90" s="789"/>
      <c r="G90" s="789"/>
      <c r="H90" s="789"/>
      <c r="I90" s="87"/>
      <c r="J90" s="88"/>
      <c r="K90" s="260">
        <v>0.2</v>
      </c>
      <c r="L90" s="790">
        <f>N85*K90</f>
        <v>114172.39139947652</v>
      </c>
      <c r="M90" s="791"/>
      <c r="N90" s="51"/>
    </row>
    <row r="91" spans="1:14">
      <c r="B91" s="89" t="s">
        <v>2090</v>
      </c>
      <c r="C91" s="90"/>
      <c r="D91" s="90"/>
      <c r="E91" s="90"/>
      <c r="F91" s="90"/>
      <c r="G91" s="90"/>
      <c r="H91" s="90"/>
      <c r="I91" s="87"/>
      <c r="J91" s="88"/>
      <c r="K91" s="260">
        <v>0.05</v>
      </c>
      <c r="L91" s="790">
        <f>N85*K91</f>
        <v>28543.097849869129</v>
      </c>
      <c r="M91" s="791"/>
      <c r="N91" s="51"/>
    </row>
    <row r="92" spans="1:14" ht="15.75" thickBot="1">
      <c r="B92" s="91" t="s">
        <v>2091</v>
      </c>
      <c r="C92" s="92"/>
      <c r="D92" s="92"/>
      <c r="E92" s="92"/>
      <c r="F92" s="92"/>
      <c r="G92" s="92"/>
      <c r="H92" s="92"/>
      <c r="I92" s="93"/>
      <c r="J92" s="94"/>
      <c r="K92" s="261">
        <v>0.05</v>
      </c>
      <c r="L92" s="792">
        <f>N85*K92</f>
        <v>28543.097849869129</v>
      </c>
      <c r="M92" s="793"/>
      <c r="N92" s="51"/>
    </row>
    <row r="93" spans="1:14" ht="15.75" thickBot="1">
      <c r="B93" s="755" t="s">
        <v>2072</v>
      </c>
      <c r="C93" s="756"/>
      <c r="D93" s="756"/>
      <c r="E93" s="756"/>
      <c r="F93" s="756"/>
      <c r="G93" s="756"/>
      <c r="H93" s="756"/>
      <c r="I93" s="756"/>
      <c r="J93" s="756"/>
      <c r="K93" s="756"/>
      <c r="L93" s="756"/>
      <c r="M93" s="757"/>
      <c r="N93" s="52">
        <f>L90+L91+L92</f>
        <v>171258.58709921478</v>
      </c>
    </row>
    <row r="94" spans="1:14" ht="15.75" thickBot="1">
      <c r="B94" s="33"/>
      <c r="C94" s="34"/>
      <c r="D94" s="34"/>
      <c r="E94" s="34"/>
      <c r="F94" s="34"/>
      <c r="G94" s="34"/>
      <c r="H94" s="34"/>
      <c r="I94" s="34"/>
      <c r="J94" s="34"/>
      <c r="K94" s="34"/>
      <c r="L94" s="34"/>
      <c r="M94" s="34"/>
      <c r="N94" s="35"/>
    </row>
    <row r="95" spans="1:14" ht="15.75" thickBot="1">
      <c r="A95" t="s">
        <v>2114</v>
      </c>
      <c r="B95" s="755" t="s">
        <v>2113</v>
      </c>
      <c r="C95" s="756"/>
      <c r="D95" s="756"/>
      <c r="E95" s="756"/>
      <c r="F95" s="756"/>
      <c r="G95" s="756"/>
      <c r="H95" s="756"/>
      <c r="I95" s="756"/>
      <c r="J95" s="756"/>
      <c r="K95" s="756"/>
      <c r="L95" s="756"/>
      <c r="M95" s="757"/>
      <c r="N95" s="166">
        <f>N85+N93</f>
        <v>742120.54409659735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2093</v>
      </c>
      <c r="F100" s="53"/>
      <c r="G100" s="53"/>
      <c r="H100" s="53"/>
      <c r="I100" s="53"/>
      <c r="J100" s="53"/>
      <c r="K100" s="12"/>
      <c r="L100" s="12"/>
      <c r="M100" s="12"/>
      <c r="N100" s="17"/>
    </row>
    <row r="101" spans="2:14">
      <c r="B101" s="16"/>
      <c r="C101" s="12"/>
      <c r="D101" s="12"/>
      <c r="E101" s="12" t="s">
        <v>2094</v>
      </c>
      <c r="F101" s="12"/>
      <c r="G101" s="12"/>
      <c r="H101" s="12"/>
      <c r="I101" s="12"/>
      <c r="J101" s="12"/>
      <c r="K101" s="12"/>
      <c r="L101" s="12"/>
      <c r="M101" s="12"/>
      <c r="N101" s="17"/>
    </row>
    <row r="102" spans="2:14">
      <c r="B102" s="16"/>
      <c r="C102" s="12"/>
      <c r="D102" s="12"/>
      <c r="E102" s="12" t="s">
        <v>2095</v>
      </c>
      <c r="F102" s="12"/>
      <c r="G102" s="12"/>
      <c r="H102" s="12"/>
      <c r="I102" s="12"/>
      <c r="J102" s="12"/>
      <c r="K102" s="12"/>
      <c r="L102" s="12"/>
      <c r="M102" s="12"/>
      <c r="N102" s="17"/>
    </row>
    <row r="103" spans="2:14">
      <c r="B103" s="16"/>
      <c r="C103" s="12"/>
      <c r="D103" s="12"/>
      <c r="E103" s="12" t="s">
        <v>2096</v>
      </c>
      <c r="F103" s="12"/>
      <c r="G103" s="12"/>
      <c r="H103" s="12"/>
      <c r="I103" s="12"/>
      <c r="J103" s="12"/>
      <c r="K103" s="12"/>
      <c r="L103" s="12"/>
      <c r="M103" s="12"/>
      <c r="N103" s="17"/>
    </row>
    <row r="104" spans="2:14" ht="15.75" thickBot="1">
      <c r="B104" s="16"/>
      <c r="C104" s="12"/>
      <c r="D104" s="12"/>
      <c r="E104" s="12"/>
      <c r="F104" s="12" t="s">
        <v>7</v>
      </c>
      <c r="G104" s="12"/>
      <c r="H104" s="12"/>
      <c r="I104" s="12"/>
      <c r="J104" s="12"/>
      <c r="K104" s="12"/>
      <c r="L104" s="12"/>
      <c r="M104" s="12"/>
      <c r="N104" s="17"/>
    </row>
    <row r="105" spans="2:14">
      <c r="B105" s="204" t="s">
        <v>2097</v>
      </c>
      <c r="C105" s="205"/>
      <c r="D105" s="205"/>
      <c r="E105" s="205"/>
      <c r="F105" s="205"/>
      <c r="G105" s="205"/>
      <c r="H105" s="205"/>
      <c r="I105" s="205"/>
      <c r="J105" s="205"/>
      <c r="K105" s="205"/>
      <c r="L105" s="205"/>
      <c r="M105" s="205"/>
      <c r="N105" s="206"/>
    </row>
    <row r="106" spans="2:14">
      <c r="B106" s="207"/>
      <c r="C106" s="208"/>
      <c r="D106" s="208"/>
      <c r="E106" s="208"/>
      <c r="F106" s="208"/>
      <c r="G106" s="208"/>
      <c r="H106" s="208"/>
      <c r="I106" s="208"/>
      <c r="J106" s="208"/>
      <c r="K106" s="208"/>
      <c r="L106" s="208"/>
      <c r="M106" s="208"/>
      <c r="N106" s="209"/>
    </row>
    <row r="107" spans="2:14">
      <c r="B107" s="207"/>
      <c r="C107" s="208"/>
      <c r="D107" s="208"/>
      <c r="E107" s="208"/>
      <c r="F107" s="208"/>
      <c r="G107" s="208"/>
      <c r="H107" s="208"/>
      <c r="I107" s="208"/>
      <c r="J107" s="208"/>
      <c r="K107" s="208"/>
      <c r="L107" s="208"/>
      <c r="M107" s="208"/>
      <c r="N107" s="209"/>
    </row>
    <row r="108" spans="2:14">
      <c r="B108" s="207"/>
      <c r="C108" s="208"/>
      <c r="D108" s="208"/>
      <c r="E108" s="208"/>
      <c r="F108" s="208"/>
      <c r="G108" s="208"/>
      <c r="H108" s="208"/>
      <c r="I108" s="208"/>
      <c r="J108" s="208"/>
      <c r="K108" s="208"/>
      <c r="L108" s="208"/>
      <c r="M108" s="208"/>
      <c r="N108" s="209"/>
    </row>
    <row r="109" spans="2:14" ht="15.75" thickBot="1">
      <c r="B109" s="210"/>
      <c r="C109" s="211"/>
      <c r="D109" s="211"/>
      <c r="E109" s="211"/>
      <c r="F109" s="211"/>
      <c r="G109" s="211"/>
      <c r="H109" s="211"/>
      <c r="I109" s="211"/>
      <c r="J109" s="211"/>
      <c r="K109" s="211"/>
      <c r="L109" s="211"/>
      <c r="M109" s="211"/>
      <c r="N109" s="212"/>
    </row>
    <row r="110" spans="2:14">
      <c r="B110" s="213"/>
      <c r="C110" s="214"/>
      <c r="D110" s="214"/>
      <c r="E110" s="214"/>
      <c r="F110" s="214"/>
      <c r="G110" s="214"/>
      <c r="H110" s="214"/>
      <c r="I110" s="214"/>
      <c r="J110" s="214"/>
      <c r="K110" s="214"/>
      <c r="L110" s="214"/>
      <c r="M110" s="214"/>
      <c r="N110" s="215"/>
    </row>
    <row r="111" spans="2:14">
      <c r="B111" s="199" t="s">
        <v>2098</v>
      </c>
      <c r="C111" s="31"/>
      <c r="D111" s="31"/>
      <c r="E111" s="31"/>
      <c r="F111" s="31"/>
      <c r="G111" s="31"/>
      <c r="H111" s="31"/>
      <c r="I111" s="31"/>
      <c r="J111" s="31"/>
      <c r="K111" s="31"/>
      <c r="L111" s="31"/>
      <c r="M111" s="31"/>
      <c r="N111" s="32"/>
    </row>
    <row r="112" spans="2:14" ht="15" customHeight="1">
      <c r="B112" s="758" t="s">
        <v>2099</v>
      </c>
      <c r="C112" s="759"/>
      <c r="D112" s="759"/>
      <c r="E112" s="759"/>
      <c r="F112" s="759"/>
      <c r="G112" s="759"/>
      <c r="H112" s="759"/>
      <c r="I112" s="759"/>
      <c r="J112" s="759"/>
      <c r="K112" s="759"/>
      <c r="L112" s="759"/>
      <c r="M112" s="759"/>
      <c r="N112" s="760"/>
    </row>
    <row r="113" spans="2:14" ht="15" customHeight="1">
      <c r="B113" s="758"/>
      <c r="C113" s="759"/>
      <c r="D113" s="759"/>
      <c r="E113" s="759"/>
      <c r="F113" s="759"/>
      <c r="G113" s="759"/>
      <c r="H113" s="759"/>
      <c r="I113" s="759"/>
      <c r="J113" s="759"/>
      <c r="K113" s="759"/>
      <c r="L113" s="759"/>
      <c r="M113" s="759"/>
      <c r="N113" s="760"/>
    </row>
    <row r="114" spans="2:14" ht="30" customHeight="1">
      <c r="B114" s="761" t="s">
        <v>2100</v>
      </c>
      <c r="C114" s="762"/>
      <c r="D114" s="762"/>
      <c r="E114" s="762"/>
      <c r="F114" s="762"/>
      <c r="G114" s="762"/>
      <c r="H114" s="762"/>
      <c r="I114" s="762"/>
      <c r="J114" s="762"/>
      <c r="K114" s="762"/>
      <c r="L114" s="762"/>
      <c r="M114" s="762"/>
      <c r="N114" s="763"/>
    </row>
    <row r="115" spans="2:14">
      <c r="B115" s="761"/>
      <c r="C115" s="762"/>
      <c r="D115" s="762"/>
      <c r="E115" s="762"/>
      <c r="F115" s="762"/>
      <c r="G115" s="762"/>
      <c r="H115" s="762"/>
      <c r="I115" s="762"/>
      <c r="J115" s="762"/>
      <c r="K115" s="762"/>
      <c r="L115" s="762"/>
      <c r="M115" s="762"/>
      <c r="N115" s="763"/>
    </row>
    <row r="116" spans="2:14">
      <c r="B116" s="287"/>
      <c r="C116" s="288"/>
      <c r="D116" s="288"/>
      <c r="E116" s="288"/>
      <c r="F116" s="288"/>
      <c r="G116" s="288"/>
      <c r="H116" s="288"/>
      <c r="I116" s="288"/>
      <c r="J116" s="288"/>
      <c r="K116" s="288"/>
      <c r="L116" s="288"/>
      <c r="M116" s="288"/>
      <c r="N116" s="289"/>
    </row>
    <row r="117" spans="2:14">
      <c r="B117" s="287"/>
      <c r="C117" s="288"/>
      <c r="D117" s="288"/>
      <c r="E117" s="288"/>
      <c r="F117" s="288"/>
      <c r="G117" s="288"/>
      <c r="H117" s="288"/>
      <c r="I117" s="288"/>
      <c r="J117" s="288"/>
      <c r="K117" s="288"/>
      <c r="L117" s="288"/>
      <c r="M117" s="288"/>
      <c r="N117" s="289"/>
    </row>
    <row r="118" spans="2:14">
      <c r="B118" s="287"/>
      <c r="C118" s="288"/>
      <c r="D118" s="288"/>
      <c r="E118" s="288"/>
      <c r="F118" s="288"/>
      <c r="G118" s="288"/>
      <c r="H118" s="288"/>
      <c r="I118" s="288"/>
      <c r="J118" s="288"/>
      <c r="K118" s="288"/>
      <c r="L118" s="288"/>
      <c r="M118" s="288"/>
      <c r="N118" s="289"/>
    </row>
    <row r="119" spans="2:14">
      <c r="B119" s="199"/>
      <c r="C119" s="31"/>
      <c r="D119" s="31"/>
      <c r="E119" s="31"/>
      <c r="F119" s="31"/>
      <c r="G119" s="31"/>
      <c r="H119" s="31"/>
      <c r="I119" s="31"/>
      <c r="J119" s="31"/>
      <c r="K119" s="31"/>
      <c r="L119" s="31"/>
      <c r="M119" s="31"/>
      <c r="N119" s="32"/>
    </row>
    <row r="120" spans="2:14">
      <c r="B120" s="16"/>
      <c r="C120" s="12"/>
      <c r="D120" s="12"/>
      <c r="E120" s="12" t="s">
        <v>2093</v>
      </c>
      <c r="F120" s="53"/>
      <c r="G120" s="53"/>
      <c r="H120" s="12"/>
      <c r="I120" s="12"/>
      <c r="J120" s="12"/>
      <c r="K120" s="12"/>
      <c r="L120" s="12"/>
      <c r="M120" s="12"/>
      <c r="N120" s="17"/>
    </row>
    <row r="121" spans="2:14">
      <c r="B121" s="16"/>
      <c r="C121" s="12"/>
      <c r="D121" s="12"/>
      <c r="E121" s="54" t="s">
        <v>2094</v>
      </c>
      <c r="F121" s="12"/>
      <c r="G121" s="12"/>
      <c r="H121" s="54"/>
      <c r="I121" s="54"/>
      <c r="J121" s="54"/>
      <c r="K121" s="12"/>
      <c r="L121" s="12"/>
      <c r="M121" s="12"/>
      <c r="N121" s="17"/>
    </row>
    <row r="122" spans="2:14">
      <c r="B122" s="16"/>
      <c r="C122" s="12"/>
      <c r="D122" s="12"/>
      <c r="E122" s="55" t="s">
        <v>2101</v>
      </c>
      <c r="F122" s="12"/>
      <c r="G122" s="12"/>
      <c r="H122" s="55"/>
      <c r="I122" s="55"/>
      <c r="J122" s="55"/>
      <c r="K122" s="12"/>
      <c r="L122" s="12"/>
      <c r="M122" s="12"/>
      <c r="N122" s="17"/>
    </row>
    <row r="123" spans="2:14">
      <c r="B123" s="56"/>
      <c r="C123" s="31"/>
      <c r="D123" s="31"/>
      <c r="E123" s="12" t="s">
        <v>2096</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2102</v>
      </c>
      <c r="C125" s="55"/>
      <c r="D125" s="55"/>
      <c r="E125" s="12"/>
      <c r="F125" s="12"/>
      <c r="G125" s="12"/>
      <c r="H125" s="12"/>
      <c r="I125" s="12"/>
      <c r="J125" s="821"/>
      <c r="K125" s="821"/>
      <c r="L125" s="821"/>
      <c r="M125" s="821"/>
      <c r="N125" s="822"/>
    </row>
    <row r="126" spans="2:14" ht="15.75" customHeight="1" thickBot="1">
      <c r="B126" s="217" t="s">
        <v>2103</v>
      </c>
      <c r="C126" s="344"/>
      <c r="D126" s="344"/>
      <c r="E126" s="57"/>
      <c r="F126" s="57"/>
      <c r="G126" s="57"/>
      <c r="H126" s="57"/>
      <c r="I126" s="57"/>
      <c r="J126" s="823"/>
      <c r="K126" s="823"/>
      <c r="L126" s="823"/>
      <c r="M126" s="823"/>
      <c r="N126" s="824"/>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ColWidth="11.42578125"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5.75" hidden="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374</v>
      </c>
      <c r="C31" s="81" t="s">
        <v>2203</v>
      </c>
      <c r="D31" s="82"/>
      <c r="E31" s="82"/>
      <c r="F31" s="82"/>
      <c r="G31" s="82"/>
      <c r="H31" s="82"/>
      <c r="I31" s="82"/>
      <c r="J31" s="83"/>
      <c r="K31" s="264"/>
      <c r="L31" s="262" t="s">
        <v>24</v>
      </c>
      <c r="M31" s="181"/>
      <c r="N31" s="84"/>
    </row>
    <row r="32" spans="1:14" ht="8.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782</v>
      </c>
      <c r="B36" s="804" t="str">
        <f>VLOOKUP(A36,EQUIPOS!A6:D154,3,FALSE)</f>
        <v xml:space="preserve">Aspersor manual
</v>
      </c>
      <c r="C36" s="805"/>
      <c r="D36" s="805"/>
      <c r="E36" s="805"/>
      <c r="F36" s="805"/>
      <c r="G36" s="805"/>
      <c r="H36" s="806"/>
      <c r="I36" s="223"/>
      <c r="J36" s="224"/>
      <c r="K36" s="225">
        <f>VLOOKUP(A36,EQUIPOS!A6:D163,4,FALSE)</f>
        <v>3486.5789413194711</v>
      </c>
      <c r="L36" s="226"/>
      <c r="M36" s="227">
        <v>6.25</v>
      </c>
      <c r="N36" s="228">
        <f t="shared" ref="N36:N41" si="0">K36/M36</f>
        <v>557.85263061111539</v>
      </c>
    </row>
    <row r="37" spans="1:14">
      <c r="A37" s="113" t="s">
        <v>845</v>
      </c>
      <c r="B37" s="804" t="str">
        <f>VLOOKUP(A37,EQUIPOS!A7:D154,3,FALSE)</f>
        <v xml:space="preserve">Compresor (barrido y soplado)
</v>
      </c>
      <c r="C37" s="805"/>
      <c r="D37" s="805"/>
      <c r="E37" s="805"/>
      <c r="F37" s="805"/>
      <c r="G37" s="805"/>
      <c r="H37" s="806"/>
      <c r="I37" s="223"/>
      <c r="J37" s="224"/>
      <c r="K37" s="225">
        <f>VLOOKUP(A37,EQUIPOS!A7:D164,4,FALSE)</f>
        <v>74358.154284183285</v>
      </c>
      <c r="L37" s="226"/>
      <c r="M37" s="227">
        <v>50</v>
      </c>
      <c r="N37" s="228">
        <f t="shared" si="0"/>
        <v>1487.1630856836657</v>
      </c>
    </row>
    <row r="38" spans="1:14">
      <c r="A38" t="s">
        <v>855</v>
      </c>
      <c r="B38" s="804" t="str">
        <f>VLOOKUP(A38,EQUIPOS!A8:D154,3,FALSE)</f>
        <v>Cortadora de pavimento, Máxima profundidad de corte: 160 mm. Capacidad de disco: desde 12´´ hasta 18´´ de diámetro. Peso operacional: 135 kg, 13.5 hp de potencia</v>
      </c>
      <c r="C38" s="805"/>
      <c r="D38" s="805"/>
      <c r="E38" s="805"/>
      <c r="F38" s="805"/>
      <c r="G38" s="805"/>
      <c r="H38" s="806"/>
      <c r="I38" s="223"/>
      <c r="J38" s="224"/>
      <c r="K38" s="225">
        <f>VLOOKUP(A38,EQUIPOS!A8:D165,4,FALSE)</f>
        <v>24866.976036268385</v>
      </c>
      <c r="L38" s="226"/>
      <c r="M38" s="227">
        <v>3.75</v>
      </c>
      <c r="N38" s="228">
        <f t="shared" si="0"/>
        <v>6631.193609671569</v>
      </c>
    </row>
    <row r="39" spans="1:14">
      <c r="A39" t="s">
        <v>909</v>
      </c>
      <c r="B39" s="804" t="str">
        <f>VLOOKUP(A39,EQUIPOS!A9:D154,3,FALSE)</f>
        <v xml:space="preserve">Formaleta metálica (concreto hidráulico)
</v>
      </c>
      <c r="C39" s="805"/>
      <c r="D39" s="805"/>
      <c r="E39" s="805"/>
      <c r="F39" s="805"/>
      <c r="G39" s="805"/>
      <c r="H39" s="806"/>
      <c r="I39" s="223"/>
      <c r="J39" s="224"/>
      <c r="K39" s="225">
        <f>VLOOKUP(A39,EQUIPOS!A9:D166,4,FALSE)</f>
        <v>1831.2082771477974</v>
      </c>
      <c r="L39" s="226"/>
      <c r="M39" s="227">
        <v>6.25</v>
      </c>
      <c r="N39" s="228">
        <f t="shared" si="0"/>
        <v>292.9933243436476</v>
      </c>
    </row>
    <row r="40" spans="1:14">
      <c r="A40" t="s">
        <v>993</v>
      </c>
      <c r="B40" s="804" t="str">
        <f>VLOOKUP(A40,EQUIPOS!A10:D154,3,FALSE)</f>
        <v>Regla vibratoria, de longitud de 3 a 5 m, motor de 3600 rpm, potencia 6 HP</v>
      </c>
      <c r="C40" s="805"/>
      <c r="D40" s="805"/>
      <c r="E40" s="805"/>
      <c r="F40" s="805"/>
      <c r="G40" s="805"/>
      <c r="H40" s="806"/>
      <c r="I40" s="223"/>
      <c r="J40" s="224"/>
      <c r="K40" s="225">
        <f>VLOOKUP(A40,EQUIPOS!A10:D167,4,FALSE)</f>
        <v>9020.7816834496625</v>
      </c>
      <c r="L40" s="226"/>
      <c r="M40" s="227">
        <v>6.25</v>
      </c>
      <c r="N40" s="228">
        <f t="shared" si="0"/>
        <v>1443.325069351946</v>
      </c>
    </row>
    <row r="41" spans="1:14">
      <c r="A41" t="s">
        <v>1067</v>
      </c>
      <c r="B41" s="804" t="str">
        <f>VLOOKUP(A41,EQUIPOS!A11:D155,3,FALSE)</f>
        <v>Vibrador de concreto, Motor de 3 hp a 18.000 rpm Mangueras de 4 mt</v>
      </c>
      <c r="C41" s="805"/>
      <c r="D41" s="805"/>
      <c r="E41" s="805"/>
      <c r="F41" s="805"/>
      <c r="G41" s="805"/>
      <c r="H41" s="806"/>
      <c r="I41" s="223"/>
      <c r="J41" s="224"/>
      <c r="K41" s="225">
        <f>VLOOKUP(A41,EQUIPOS!A11:D168,4,FALSE)</f>
        <v>10560.661371051219</v>
      </c>
      <c r="L41" s="226"/>
      <c r="M41" s="227">
        <v>6.25</v>
      </c>
      <c r="N41" s="228">
        <f t="shared" si="0"/>
        <v>1689.7058193681951</v>
      </c>
    </row>
    <row r="42" spans="1:14">
      <c r="B42" s="276"/>
      <c r="C42" s="277"/>
      <c r="D42" s="277"/>
      <c r="E42" s="277"/>
      <c r="F42" s="277"/>
      <c r="G42" s="277"/>
      <c r="H42" s="278"/>
      <c r="I42" s="223"/>
      <c r="J42" s="224"/>
      <c r="K42" s="225"/>
      <c r="L42" s="226"/>
      <c r="M42" s="227"/>
      <c r="N42" s="228"/>
    </row>
    <row r="43" spans="1:14">
      <c r="B43" s="276"/>
      <c r="C43" s="277"/>
      <c r="D43" s="277"/>
      <c r="E43" s="277"/>
      <c r="F43" s="277"/>
      <c r="G43" s="277"/>
      <c r="H43" s="278"/>
      <c r="I43" s="223"/>
      <c r="J43" s="224"/>
      <c r="K43" s="225"/>
      <c r="L43" s="226"/>
      <c r="M43" s="227"/>
      <c r="N43" s="228"/>
    </row>
    <row r="44" spans="1:14">
      <c r="B44" s="804"/>
      <c r="C44" s="805"/>
      <c r="D44" s="805"/>
      <c r="E44" s="805"/>
      <c r="F44" s="805"/>
      <c r="G44" s="805"/>
      <c r="H44" s="806"/>
      <c r="I44" s="807"/>
      <c r="J44" s="808"/>
      <c r="K44" s="225"/>
      <c r="L44" s="809"/>
      <c r="M44" s="810"/>
      <c r="N44" s="228"/>
    </row>
    <row r="45" spans="1:14">
      <c r="B45" s="804"/>
      <c r="C45" s="805"/>
      <c r="D45" s="805"/>
      <c r="E45" s="811"/>
      <c r="F45" s="805"/>
      <c r="G45" s="805"/>
      <c r="H45" s="806"/>
      <c r="I45" s="36"/>
      <c r="J45" s="37"/>
      <c r="K45" s="230"/>
      <c r="L45" s="232"/>
      <c r="M45" s="233"/>
      <c r="N45" s="234"/>
    </row>
    <row r="46" spans="1:14">
      <c r="B46" s="812" t="s">
        <v>2105</v>
      </c>
      <c r="C46" s="813"/>
      <c r="D46" s="813"/>
      <c r="E46" s="38"/>
      <c r="F46" s="39"/>
      <c r="G46" s="39"/>
      <c r="H46" s="40"/>
      <c r="I46" s="36"/>
      <c r="J46" s="37"/>
      <c r="K46" s="235"/>
      <c r="L46" s="232"/>
      <c r="M46" s="352">
        <v>0.1</v>
      </c>
      <c r="N46" s="296">
        <f>N83*M46</f>
        <v>1089.639417228816</v>
      </c>
    </row>
    <row r="47" spans="1:14" ht="15.75" thickBot="1">
      <c r="B47" s="804"/>
      <c r="C47" s="805"/>
      <c r="D47" s="805"/>
      <c r="E47" s="805"/>
      <c r="F47" s="805"/>
      <c r="G47" s="805"/>
      <c r="H47" s="806"/>
      <c r="I47" s="814"/>
      <c r="J47" s="815"/>
      <c r="K47" s="41"/>
      <c r="L47" s="816"/>
      <c r="M47" s="817"/>
      <c r="N47" s="105"/>
    </row>
    <row r="48" spans="1:14" ht="15.75" thickBot="1">
      <c r="B48" s="755" t="s">
        <v>2072</v>
      </c>
      <c r="C48" s="756"/>
      <c r="D48" s="756"/>
      <c r="E48" s="756"/>
      <c r="F48" s="756"/>
      <c r="G48" s="756"/>
      <c r="H48" s="756"/>
      <c r="I48" s="756"/>
      <c r="J48" s="756"/>
      <c r="K48" s="756"/>
      <c r="L48" s="756"/>
      <c r="M48" s="757"/>
      <c r="N48" s="345">
        <f>SUM(N36:N47)</f>
        <v>13191.872956258956</v>
      </c>
    </row>
    <row r="49" spans="1:14">
      <c r="B49" s="236"/>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00" t="s">
        <v>2063</v>
      </c>
      <c r="C52" s="801"/>
      <c r="D52" s="801"/>
      <c r="E52" s="801"/>
      <c r="F52" s="801"/>
      <c r="G52" s="801"/>
      <c r="H52" s="801"/>
      <c r="I52" s="835"/>
      <c r="J52" s="271" t="s">
        <v>2065</v>
      </c>
      <c r="K52" s="85" t="s">
        <v>2066</v>
      </c>
      <c r="L52" s="836" t="s">
        <v>2074</v>
      </c>
      <c r="M52" s="835"/>
      <c r="N52" s="86" t="s">
        <v>2071</v>
      </c>
    </row>
    <row r="53" spans="1:14">
      <c r="A53" s="108" t="s">
        <v>1184</v>
      </c>
      <c r="B53" s="43" t="str">
        <f>VLOOKUP(A53,MATERIALES!A5:D373,3,FALSE)</f>
        <v>Barras de transferencia de carga (1'')</v>
      </c>
      <c r="C53" s="237"/>
      <c r="D53" s="237"/>
      <c r="E53" s="237"/>
      <c r="F53" s="237"/>
      <c r="G53" s="237"/>
      <c r="H53" s="237"/>
      <c r="I53" s="224"/>
      <c r="J53" s="201" t="s">
        <v>128</v>
      </c>
      <c r="K53" s="238">
        <v>6.1342592592592586</v>
      </c>
      <c r="L53" s="223"/>
      <c r="M53" s="353">
        <f>VLOOKUP(A53,MATERIALES!A5:D396,4,FALSE)</f>
        <v>6944.1354138002507</v>
      </c>
      <c r="N53" s="228">
        <f>K53*M53</f>
        <v>42597.126959654313</v>
      </c>
    </row>
    <row r="54" spans="1:14">
      <c r="A54" s="108" t="s">
        <v>1090</v>
      </c>
      <c r="B54" s="43" t="str">
        <f>VLOOKUP(A54,MATERIALES!A6:D373,3,FALSE)</f>
        <v>Aditivo Acelerante de Fraguado</v>
      </c>
      <c r="C54" s="237"/>
      <c r="D54" s="237"/>
      <c r="E54" s="237"/>
      <c r="F54" s="237"/>
      <c r="G54" s="237"/>
      <c r="H54" s="237"/>
      <c r="I54" s="224"/>
      <c r="J54" s="201" t="s">
        <v>128</v>
      </c>
      <c r="K54" s="238">
        <v>1.1200000000000001</v>
      </c>
      <c r="L54" s="223"/>
      <c r="M54" s="353">
        <f>VLOOKUP(A54,MATERIALES!A6:D397,4,FALSE)</f>
        <v>9477.804576929826</v>
      </c>
      <c r="N54" s="228">
        <f>K54*M54</f>
        <v>10615.141126161407</v>
      </c>
    </row>
    <row r="55" spans="1:14">
      <c r="A55" s="108" t="s">
        <v>1186</v>
      </c>
      <c r="B55" s="43" t="str">
        <f>VLOOKUP(A55,MATERIALES!A6:D373,3,FALSE)</f>
        <v>Barras de unión de 1/2´´</v>
      </c>
      <c r="C55" s="237"/>
      <c r="D55" s="237"/>
      <c r="E55" s="237"/>
      <c r="F55" s="237"/>
      <c r="G55" s="237"/>
      <c r="H55" s="237"/>
      <c r="I55" s="224"/>
      <c r="J55" s="201" t="s">
        <v>128</v>
      </c>
      <c r="K55" s="238">
        <v>0.37037037037037041</v>
      </c>
      <c r="L55" s="223"/>
      <c r="M55" s="353">
        <f>VLOOKUP(A55,MATERIALES!A6:D398,4,FALSE)</f>
        <v>3971.9303878334831</v>
      </c>
      <c r="N55" s="228">
        <f>K55*M55</f>
        <v>1471.085328827216</v>
      </c>
    </row>
    <row r="56" spans="1:14">
      <c r="A56" s="108" t="s">
        <v>1258</v>
      </c>
      <c r="B56" s="43" t="str">
        <f>VLOOKUP(A56,MATERIALES!A6:D373,3,FALSE)</f>
        <v>Cintilla De Poliuretano (Sikarod) (Pavimentos De Concreto Hidráulico)</v>
      </c>
      <c r="C56" s="237"/>
      <c r="D56" s="237"/>
      <c r="E56" s="237"/>
      <c r="F56" s="237"/>
      <c r="G56" s="237"/>
      <c r="H56" s="237"/>
      <c r="I56" s="224"/>
      <c r="J56" s="201" t="s">
        <v>32</v>
      </c>
      <c r="K56" s="238">
        <v>1.1111111111111112</v>
      </c>
      <c r="L56" s="223"/>
      <c r="M56" s="353">
        <f>VLOOKUP(A56,MATERIALES!A6:D399,4,FALSE)</f>
        <v>1006.9984139113501</v>
      </c>
      <c r="N56" s="228">
        <f>K56*M56</f>
        <v>1118.8871265681669</v>
      </c>
    </row>
    <row r="57" spans="1:14">
      <c r="A57" s="108" t="s">
        <v>1664</v>
      </c>
      <c r="B57" s="837" t="str">
        <f>VLOOKUP(A57,MATERIALES!A7:D373,3,FALSE)</f>
        <v>Sello de silicona o sellador autonivelante</v>
      </c>
      <c r="C57" s="838" t="e">
        <f>VLOOKUP(B57,MATERIALES!B7:E373,3,FALSE)</f>
        <v>#N/A</v>
      </c>
      <c r="D57" s="838" t="e">
        <f>VLOOKUP(C57,MATERIALES!C7:F373,3,FALSE)</f>
        <v>#N/A</v>
      </c>
      <c r="E57" s="838" t="e">
        <f>VLOOKUP(D57,MATERIALES!D7:G373,3,FALSE)</f>
        <v>#N/A</v>
      </c>
      <c r="F57" s="838" t="e">
        <f>VLOOKUP(E57,MATERIALES!E7:H373,3,FALSE)</f>
        <v>#N/A</v>
      </c>
      <c r="G57" s="838" t="e">
        <f>VLOOKUP(F57,MATERIALES!F7:I373,3,FALSE)</f>
        <v>#N/A</v>
      </c>
      <c r="H57" s="838" t="e">
        <f>VLOOKUP(G57,MATERIALES!G7:J373,3,FALSE)</f>
        <v>#N/A</v>
      </c>
      <c r="I57" s="838" t="e">
        <f>VLOOKUP(H57,MATERIALES!H7:K373,3,FALSE)</f>
        <v>#N/A</v>
      </c>
      <c r="J57" s="267" t="s">
        <v>32</v>
      </c>
      <c r="K57" s="44">
        <v>1.1111111111111112</v>
      </c>
      <c r="L57" s="842">
        <f>VLOOKUP(A57,MATERIALES!A4:D373,4,FALSE)</f>
        <v>2748.3581165702785</v>
      </c>
      <c r="M57" s="843"/>
      <c r="N57" s="228">
        <f>K57*L57</f>
        <v>3053.7312406336428</v>
      </c>
    </row>
    <row r="58" spans="1:14">
      <c r="A58" s="108" t="s">
        <v>1159</v>
      </c>
      <c r="B58" s="272" t="str">
        <f>VLOOKUP(A58,MATERIALES!A8:D373,3,FALSE)</f>
        <v>Antisol blanco (presentación 20 kg)</v>
      </c>
      <c r="C58" s="273"/>
      <c r="D58" s="273"/>
      <c r="E58" s="273"/>
      <c r="F58" s="273"/>
      <c r="G58" s="273"/>
      <c r="H58" s="273"/>
      <c r="I58" s="273"/>
      <c r="J58" s="267" t="s">
        <v>128</v>
      </c>
      <c r="K58" s="44">
        <v>1.1200000000000001</v>
      </c>
      <c r="L58" s="366"/>
      <c r="M58" s="365">
        <f>VLOOKUP(A58,MATERIALES!A8:D401,4,FALSE)</f>
        <v>6106.7527941269618</v>
      </c>
      <c r="N58" s="228">
        <f>K58*M58</f>
        <v>6839.5631294221976</v>
      </c>
    </row>
    <row r="59" spans="1:14">
      <c r="A59" t="s">
        <v>1274</v>
      </c>
      <c r="B59" s="272" t="str">
        <f>VLOOKUP(A59,MATERIALES!A9:D373,3,FALSE)</f>
        <v>Concreto hidráulico para pavimento MR-43</v>
      </c>
      <c r="C59" s="273"/>
      <c r="D59" s="273"/>
      <c r="E59" s="273"/>
      <c r="F59" s="273"/>
      <c r="G59" s="273"/>
      <c r="H59" s="273"/>
      <c r="I59" s="273"/>
      <c r="J59" s="267" t="s">
        <v>24</v>
      </c>
      <c r="K59" s="44">
        <v>1.01</v>
      </c>
      <c r="L59" s="366"/>
      <c r="M59" s="365">
        <f>VLOOKUP(A59,MATERIALES!A9:D402,4,FALSE)</f>
        <v>485530.07514178968</v>
      </c>
      <c r="N59" s="228">
        <f>K59*M59</f>
        <v>490385.37589320756</v>
      </c>
    </row>
    <row r="60" spans="1:14" ht="15.75" thickBot="1">
      <c r="B60" s="265"/>
      <c r="C60" s="266"/>
      <c r="D60" s="266"/>
      <c r="E60" s="266"/>
      <c r="F60" s="266"/>
      <c r="G60" s="266"/>
      <c r="H60" s="266"/>
      <c r="I60" s="266"/>
      <c r="J60" s="124"/>
      <c r="K60" s="124"/>
      <c r="L60" s="281"/>
      <c r="M60" s="280"/>
      <c r="N60" s="125"/>
    </row>
    <row r="61" spans="1:14" ht="15.75" thickBot="1">
      <c r="B61" s="755" t="s">
        <v>2072</v>
      </c>
      <c r="C61" s="756"/>
      <c r="D61" s="756"/>
      <c r="E61" s="756"/>
      <c r="F61" s="756"/>
      <c r="G61" s="756"/>
      <c r="H61" s="756"/>
      <c r="I61" s="756"/>
      <c r="J61" s="756"/>
      <c r="K61" s="756"/>
      <c r="L61" s="756"/>
      <c r="M61" s="757"/>
      <c r="N61" s="345">
        <f>SUM(N53:N60)</f>
        <v>556080.91080447449</v>
      </c>
    </row>
    <row r="62" spans="1:14">
      <c r="B62" s="33"/>
      <c r="C62" s="34"/>
      <c r="D62" s="34"/>
      <c r="E62" s="34"/>
      <c r="F62" s="34"/>
      <c r="G62" s="34"/>
      <c r="H62" s="34"/>
      <c r="I62" s="34"/>
      <c r="J62" s="34"/>
      <c r="K62" s="34"/>
      <c r="L62" s="34"/>
      <c r="M62" s="34"/>
      <c r="N62" s="35"/>
    </row>
    <row r="63" spans="1:14">
      <c r="B63" s="64" t="s">
        <v>2075</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269" t="s">
        <v>2076</v>
      </c>
      <c r="C65" s="270"/>
      <c r="D65" s="270"/>
      <c r="E65" s="270"/>
      <c r="F65" s="270"/>
      <c r="G65" s="270"/>
      <c r="H65" s="73" t="s">
        <v>2065</v>
      </c>
      <c r="I65" s="74" t="s">
        <v>2077</v>
      </c>
      <c r="J65" s="75" t="s">
        <v>2106</v>
      </c>
      <c r="K65" s="73" t="s">
        <v>2107</v>
      </c>
      <c r="L65" s="841" t="s">
        <v>2080</v>
      </c>
      <c r="M65" s="820"/>
      <c r="N65" s="76" t="s">
        <v>2071</v>
      </c>
    </row>
    <row r="66" spans="1:15">
      <c r="A66" t="s">
        <v>1846</v>
      </c>
      <c r="B66" s="46" t="str">
        <f>VLOOKUP(A66,TRANSPORTE!A5:D117,3,FALSE)</f>
        <v>Transporte de concreto</v>
      </c>
      <c r="C66" s="273"/>
      <c r="D66" s="273"/>
      <c r="E66" s="273"/>
      <c r="F66" s="273"/>
      <c r="G66" s="273"/>
      <c r="H66" s="267" t="s">
        <v>2122</v>
      </c>
      <c r="I66" s="235">
        <v>1.01</v>
      </c>
      <c r="J66" s="242">
        <v>1</v>
      </c>
      <c r="K66" s="235">
        <f>I66*J66</f>
        <v>1.01</v>
      </c>
      <c r="L66" s="842">
        <f>VLOOKUP(A66,TRANSPORTE!A5:D117,4,FALSE)</f>
        <v>1294.9704856658377</v>
      </c>
      <c r="M66" s="843"/>
      <c r="N66" s="243">
        <f>K66*L66</f>
        <v>1307.9201905224961</v>
      </c>
    </row>
    <row r="67" spans="1:15">
      <c r="B67" s="46"/>
      <c r="C67" s="47"/>
      <c r="D67" s="47"/>
      <c r="E67" s="47"/>
      <c r="F67" s="47"/>
      <c r="G67" s="47"/>
      <c r="H67" s="244"/>
      <c r="I67" s="235"/>
      <c r="J67" s="235"/>
      <c r="K67" s="235"/>
      <c r="L67" s="245"/>
      <c r="M67" s="246"/>
      <c r="N67" s="247"/>
    </row>
    <row r="68" spans="1:15">
      <c r="B68" s="46"/>
      <c r="C68" s="47"/>
      <c r="D68" s="47"/>
      <c r="E68" s="47"/>
      <c r="F68" s="47"/>
      <c r="G68" s="47"/>
      <c r="H68" s="244"/>
      <c r="I68" s="235"/>
      <c r="J68" s="235"/>
      <c r="K68" s="235"/>
      <c r="L68" s="245"/>
      <c r="M68" s="246"/>
      <c r="N68" s="247"/>
    </row>
    <row r="69" spans="1:15">
      <c r="B69" s="46"/>
      <c r="C69" s="47"/>
      <c r="D69" s="47"/>
      <c r="E69" s="47"/>
      <c r="F69" s="47"/>
      <c r="G69" s="47"/>
      <c r="H69" s="244"/>
      <c r="I69" s="235"/>
      <c r="J69" s="235"/>
      <c r="K69" s="235"/>
      <c r="L69" s="245"/>
      <c r="M69" s="246"/>
      <c r="N69" s="247"/>
    </row>
    <row r="70" spans="1:15">
      <c r="B70" s="46"/>
      <c r="C70" s="47"/>
      <c r="D70" s="47"/>
      <c r="E70" s="47"/>
      <c r="F70" s="47"/>
      <c r="G70" s="47"/>
      <c r="H70" s="244"/>
      <c r="I70" s="235"/>
      <c r="J70" s="235"/>
      <c r="K70" s="235"/>
      <c r="L70" s="245"/>
      <c r="M70" s="246"/>
      <c r="N70" s="247"/>
    </row>
    <row r="71" spans="1:15" ht="15.75" thickBot="1">
      <c r="B71" s="265"/>
      <c r="C71" s="266"/>
      <c r="D71" s="266"/>
      <c r="E71" s="266"/>
      <c r="F71" s="266"/>
      <c r="G71" s="266"/>
      <c r="H71" s="48"/>
      <c r="I71" s="124"/>
      <c r="J71" s="124"/>
      <c r="K71" s="124"/>
      <c r="L71" s="833"/>
      <c r="M71" s="834"/>
      <c r="N71" s="125"/>
    </row>
    <row r="72" spans="1:15" ht="15.75" thickBot="1">
      <c r="B72" s="844" t="s">
        <v>2072</v>
      </c>
      <c r="C72" s="798"/>
      <c r="D72" s="798"/>
      <c r="E72" s="798"/>
      <c r="F72" s="798"/>
      <c r="G72" s="798"/>
      <c r="H72" s="798"/>
      <c r="I72" s="798"/>
      <c r="J72" s="798"/>
      <c r="K72" s="798"/>
      <c r="L72" s="798"/>
      <c r="M72" s="799"/>
      <c r="N72" s="104">
        <f>N66+N67+N68+N69+N70</f>
        <v>1307.9201905224961</v>
      </c>
    </row>
    <row r="73" spans="1:15">
      <c r="B73" s="33"/>
      <c r="C73" s="34"/>
      <c r="D73" s="34"/>
      <c r="E73" s="34"/>
      <c r="F73" s="34"/>
      <c r="G73" s="34"/>
      <c r="H73" s="34"/>
      <c r="I73" s="34"/>
      <c r="J73" s="34"/>
      <c r="K73" s="34"/>
      <c r="L73" s="34"/>
      <c r="M73" s="34"/>
      <c r="N73" s="35"/>
    </row>
    <row r="74" spans="1:15">
      <c r="B74" s="64" t="s">
        <v>2081</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794" t="s">
        <v>2108</v>
      </c>
      <c r="C76" s="795"/>
      <c r="D76" s="795"/>
      <c r="E76" s="795"/>
      <c r="F76" s="795"/>
      <c r="G76" s="795"/>
      <c r="H76" s="795"/>
      <c r="I76" s="73" t="s">
        <v>2082</v>
      </c>
      <c r="J76" s="75" t="s">
        <v>2109</v>
      </c>
      <c r="K76" s="74" t="s">
        <v>2084</v>
      </c>
      <c r="L76" s="796" t="s">
        <v>2070</v>
      </c>
      <c r="M76" s="797"/>
      <c r="N76" s="98" t="s">
        <v>2071</v>
      </c>
    </row>
    <row r="77" spans="1:15">
      <c r="A77" s="141" t="s">
        <v>716</v>
      </c>
      <c r="B77" s="49" t="str">
        <f>VLOOKUP(A77,'MANO DE OBRA'!A8:D68,3,FALSE)</f>
        <v>Obrero (7)</v>
      </c>
      <c r="C77" s="47"/>
      <c r="D77" s="47"/>
      <c r="E77" s="47"/>
      <c r="F77" s="47"/>
      <c r="G77" s="47"/>
      <c r="H77" s="47"/>
      <c r="I77" s="248">
        <f>K77/J77*100</f>
        <v>236828.89999999997</v>
      </c>
      <c r="J77" s="249">
        <v>185</v>
      </c>
      <c r="K77" s="250">
        <f>VLOOKUP(A77,'MANO DE OBRA'!A8:D99,4,FALSE)</f>
        <v>438133.46499999997</v>
      </c>
      <c r="L77" s="50"/>
      <c r="M77" s="251">
        <v>50</v>
      </c>
      <c r="N77" s="346">
        <f>K77/M77</f>
        <v>8762.6692999999996</v>
      </c>
      <c r="O77" s="106"/>
    </row>
    <row r="78" spans="1:15">
      <c r="A78" s="141" t="s">
        <v>728</v>
      </c>
      <c r="B78" s="49" t="str">
        <f>VLOOKUP(A78,'MANO DE OBRA'!A8:D69,3,FALSE)</f>
        <v>Oficial</v>
      </c>
      <c r="C78" s="47"/>
      <c r="D78" s="47"/>
      <c r="E78" s="47"/>
      <c r="F78" s="47"/>
      <c r="G78" s="47"/>
      <c r="H78" s="47"/>
      <c r="I78" s="248">
        <f>K78/J78*100</f>
        <v>57668.23979157189</v>
      </c>
      <c r="J78" s="249">
        <v>185</v>
      </c>
      <c r="K78" s="250">
        <f>VLOOKUP(A78,'MANO DE OBRA'!A8:D100,4,FALSE)</f>
        <v>106686.24361440798</v>
      </c>
      <c r="L78" s="50"/>
      <c r="M78" s="255">
        <v>50</v>
      </c>
      <c r="N78" s="346">
        <f>K78/M78</f>
        <v>2133.7248722881595</v>
      </c>
    </row>
    <row r="79" spans="1:15">
      <c r="B79" s="49"/>
      <c r="C79" s="47"/>
      <c r="D79" s="47"/>
      <c r="E79" s="47"/>
      <c r="F79" s="47"/>
      <c r="G79" s="47"/>
      <c r="H79" s="47"/>
      <c r="I79" s="235"/>
      <c r="J79" s="253"/>
      <c r="K79" s="254"/>
      <c r="L79" s="50"/>
      <c r="M79" s="256"/>
      <c r="N79" s="252"/>
    </row>
    <row r="80" spans="1:15">
      <c r="B80" s="49"/>
      <c r="C80" s="47"/>
      <c r="D80" s="47"/>
      <c r="E80" s="47"/>
      <c r="F80" s="47"/>
      <c r="G80" s="47"/>
      <c r="H80" s="47"/>
      <c r="I80" s="235"/>
      <c r="J80" s="253"/>
      <c r="K80" s="254"/>
      <c r="L80" s="274"/>
      <c r="M80" s="256"/>
      <c r="N80" s="252"/>
    </row>
    <row r="81" spans="1:14">
      <c r="B81" s="49"/>
      <c r="C81" s="47"/>
      <c r="D81" s="47"/>
      <c r="E81" s="47"/>
      <c r="F81" s="47"/>
      <c r="G81" s="47"/>
      <c r="H81" s="47"/>
      <c r="I81" s="235"/>
      <c r="J81" s="253"/>
      <c r="K81" s="254"/>
      <c r="L81" s="274"/>
      <c r="M81" s="256"/>
      <c r="N81" s="252"/>
    </row>
    <row r="82" spans="1:14" ht="15.75" thickBot="1">
      <c r="B82" s="831"/>
      <c r="C82" s="832"/>
      <c r="D82" s="832"/>
      <c r="E82" s="832"/>
      <c r="F82" s="832"/>
      <c r="G82" s="832"/>
      <c r="H82" s="832"/>
      <c r="I82" s="124"/>
      <c r="J82" s="124"/>
      <c r="K82" s="124"/>
      <c r="L82" s="845"/>
      <c r="M82" s="845"/>
      <c r="N82" s="45"/>
    </row>
    <row r="83" spans="1:14" ht="15.75" thickBot="1">
      <c r="B83" s="844" t="s">
        <v>2072</v>
      </c>
      <c r="C83" s="798"/>
      <c r="D83" s="798"/>
      <c r="E83" s="798"/>
      <c r="F83" s="798"/>
      <c r="G83" s="798"/>
      <c r="H83" s="798"/>
      <c r="I83" s="798"/>
      <c r="J83" s="798"/>
      <c r="K83" s="798"/>
      <c r="L83" s="798"/>
      <c r="M83" s="799"/>
      <c r="N83" s="257">
        <f>SUM(N77:N82)</f>
        <v>10896.394172288159</v>
      </c>
    </row>
    <row r="84" spans="1:14" ht="15.75" thickBot="1">
      <c r="B84" s="33"/>
      <c r="C84" s="34"/>
      <c r="D84" s="34"/>
      <c r="E84" s="34"/>
      <c r="F84" s="34"/>
      <c r="G84" s="34"/>
      <c r="H84" s="34"/>
      <c r="I84" s="34"/>
      <c r="J84" s="34"/>
      <c r="K84" s="34"/>
      <c r="L84" s="34"/>
      <c r="M84" s="34"/>
      <c r="N84" s="35"/>
    </row>
    <row r="85" spans="1:14" ht="15.75" thickBot="1">
      <c r="B85" s="755" t="s">
        <v>2085</v>
      </c>
      <c r="C85" s="756"/>
      <c r="D85" s="756"/>
      <c r="E85" s="756"/>
      <c r="F85" s="756"/>
      <c r="G85" s="756"/>
      <c r="H85" s="756"/>
      <c r="I85" s="756"/>
      <c r="J85" s="756"/>
      <c r="K85" s="756"/>
      <c r="L85" s="756"/>
      <c r="M85" s="757"/>
      <c r="N85" s="99">
        <f>N48+N61+N72+N83</f>
        <v>581477.09812354401</v>
      </c>
    </row>
    <row r="86" spans="1:14">
      <c r="B86" s="33"/>
      <c r="C86" s="34"/>
      <c r="D86" s="34"/>
      <c r="E86" s="34"/>
      <c r="F86" s="34"/>
      <c r="G86" s="34"/>
      <c r="H86" s="34"/>
      <c r="I86" s="34"/>
      <c r="J86" s="34"/>
      <c r="K86" s="34"/>
      <c r="L86" s="34"/>
      <c r="M86" s="34"/>
      <c r="N86" s="35"/>
    </row>
    <row r="87" spans="1:14">
      <c r="B87" s="64" t="s">
        <v>2086</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00" t="s">
        <v>2110</v>
      </c>
      <c r="C89" s="801"/>
      <c r="D89" s="801"/>
      <c r="E89" s="801"/>
      <c r="F89" s="801"/>
      <c r="G89" s="801"/>
      <c r="H89" s="801"/>
      <c r="I89" s="270"/>
      <c r="J89" s="290"/>
      <c r="K89" s="258" t="s">
        <v>2087</v>
      </c>
      <c r="L89" s="802" t="s">
        <v>2088</v>
      </c>
      <c r="M89" s="803"/>
      <c r="N89" s="259"/>
    </row>
    <row r="90" spans="1:14">
      <c r="B90" s="788" t="s">
        <v>2111</v>
      </c>
      <c r="C90" s="789"/>
      <c r="D90" s="789"/>
      <c r="E90" s="789"/>
      <c r="F90" s="789"/>
      <c r="G90" s="789"/>
      <c r="H90" s="789"/>
      <c r="I90" s="87"/>
      <c r="J90" s="88"/>
      <c r="K90" s="260">
        <v>0.2</v>
      </c>
      <c r="L90" s="790">
        <f>N85*K90</f>
        <v>116295.41962470881</v>
      </c>
      <c r="M90" s="791"/>
      <c r="N90" s="51"/>
    </row>
    <row r="91" spans="1:14">
      <c r="B91" s="89" t="s">
        <v>2090</v>
      </c>
      <c r="C91" s="90"/>
      <c r="D91" s="90"/>
      <c r="E91" s="90"/>
      <c r="F91" s="90"/>
      <c r="G91" s="90"/>
      <c r="H91" s="90"/>
      <c r="I91" s="87"/>
      <c r="J91" s="88"/>
      <c r="K91" s="260">
        <v>0.05</v>
      </c>
      <c r="L91" s="790">
        <f>N85*K91</f>
        <v>29073.854906177203</v>
      </c>
      <c r="M91" s="791"/>
      <c r="N91" s="51"/>
    </row>
    <row r="92" spans="1:14" ht="15.75" thickBot="1">
      <c r="B92" s="91" t="s">
        <v>2091</v>
      </c>
      <c r="C92" s="92"/>
      <c r="D92" s="92"/>
      <c r="E92" s="92"/>
      <c r="F92" s="92"/>
      <c r="G92" s="92"/>
      <c r="H92" s="92"/>
      <c r="I92" s="93"/>
      <c r="J92" s="94"/>
      <c r="K92" s="261">
        <v>0.05</v>
      </c>
      <c r="L92" s="792">
        <f>N85*K92</f>
        <v>29073.854906177203</v>
      </c>
      <c r="M92" s="793"/>
      <c r="N92" s="51"/>
    </row>
    <row r="93" spans="1:14" ht="15.75" thickBot="1">
      <c r="B93" s="755" t="s">
        <v>2072</v>
      </c>
      <c r="C93" s="756"/>
      <c r="D93" s="756"/>
      <c r="E93" s="756"/>
      <c r="F93" s="756"/>
      <c r="G93" s="756"/>
      <c r="H93" s="756"/>
      <c r="I93" s="756"/>
      <c r="J93" s="756"/>
      <c r="K93" s="756"/>
      <c r="L93" s="756"/>
      <c r="M93" s="757"/>
      <c r="N93" s="52">
        <f>L90+L91+L92</f>
        <v>174443.12943706321</v>
      </c>
    </row>
    <row r="94" spans="1:14" ht="15.75" thickBot="1">
      <c r="B94" s="33"/>
      <c r="C94" s="34"/>
      <c r="D94" s="34"/>
      <c r="E94" s="34"/>
      <c r="F94" s="34"/>
      <c r="G94" s="34"/>
      <c r="H94" s="34"/>
      <c r="I94" s="34"/>
      <c r="J94" s="34"/>
      <c r="K94" s="34"/>
      <c r="L94" s="34"/>
      <c r="M94" s="34"/>
      <c r="N94" s="35"/>
    </row>
    <row r="95" spans="1:14" ht="15.75" thickBot="1">
      <c r="A95" t="s">
        <v>2114</v>
      </c>
      <c r="B95" s="755" t="s">
        <v>2113</v>
      </c>
      <c r="C95" s="756"/>
      <c r="D95" s="756"/>
      <c r="E95" s="756"/>
      <c r="F95" s="756"/>
      <c r="G95" s="756"/>
      <c r="H95" s="756"/>
      <c r="I95" s="756"/>
      <c r="J95" s="756"/>
      <c r="K95" s="756"/>
      <c r="L95" s="756"/>
      <c r="M95" s="757"/>
      <c r="N95" s="166">
        <f>N85+N93</f>
        <v>755920.22756060725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2093</v>
      </c>
      <c r="F100" s="53"/>
      <c r="G100" s="53"/>
      <c r="H100" s="53"/>
      <c r="I100" s="53"/>
      <c r="J100" s="53"/>
      <c r="K100" s="12"/>
      <c r="L100" s="12"/>
      <c r="M100" s="12"/>
      <c r="N100" s="17"/>
    </row>
    <row r="101" spans="2:14">
      <c r="B101" s="16"/>
      <c r="C101" s="12"/>
      <c r="D101" s="12"/>
      <c r="E101" s="12" t="s">
        <v>2094</v>
      </c>
      <c r="F101" s="12"/>
      <c r="G101" s="12"/>
      <c r="H101" s="12"/>
      <c r="I101" s="12"/>
      <c r="J101" s="12"/>
      <c r="K101" s="12"/>
      <c r="L101" s="12"/>
      <c r="M101" s="12"/>
      <c r="N101" s="17"/>
    </row>
    <row r="102" spans="2:14">
      <c r="B102" s="16"/>
      <c r="C102" s="12"/>
      <c r="D102" s="12"/>
      <c r="E102" s="12" t="s">
        <v>2095</v>
      </c>
      <c r="F102" s="12"/>
      <c r="G102" s="12"/>
      <c r="H102" s="12"/>
      <c r="I102" s="12"/>
      <c r="J102" s="12"/>
      <c r="K102" s="12"/>
      <c r="L102" s="12"/>
      <c r="M102" s="12"/>
      <c r="N102" s="17"/>
    </row>
    <row r="103" spans="2:14">
      <c r="B103" s="16"/>
      <c r="C103" s="12"/>
      <c r="D103" s="12"/>
      <c r="E103" s="12" t="s">
        <v>2096</v>
      </c>
      <c r="F103" s="12"/>
      <c r="G103" s="12"/>
      <c r="H103" s="12"/>
      <c r="I103" s="12"/>
      <c r="J103" s="12"/>
      <c r="K103" s="12"/>
      <c r="L103" s="12"/>
      <c r="M103" s="12"/>
      <c r="N103" s="17"/>
    </row>
    <row r="104" spans="2:14" ht="15.75" thickBot="1">
      <c r="B104" s="16"/>
      <c r="C104" s="12"/>
      <c r="D104" s="12"/>
      <c r="E104" s="12"/>
      <c r="F104" s="12" t="s">
        <v>7</v>
      </c>
      <c r="G104" s="12"/>
      <c r="H104" s="12"/>
      <c r="I104" s="12"/>
      <c r="J104" s="12"/>
      <c r="K104" s="12"/>
      <c r="L104" s="12"/>
      <c r="M104" s="12"/>
      <c r="N104" s="17"/>
    </row>
    <row r="105" spans="2:14">
      <c r="B105" s="204" t="s">
        <v>2097</v>
      </c>
      <c r="C105" s="205"/>
      <c r="D105" s="205"/>
      <c r="E105" s="205"/>
      <c r="F105" s="205"/>
      <c r="G105" s="205"/>
      <c r="H105" s="205"/>
      <c r="I105" s="205"/>
      <c r="J105" s="205"/>
      <c r="K105" s="205"/>
      <c r="L105" s="205"/>
      <c r="M105" s="205"/>
      <c r="N105" s="206"/>
    </row>
    <row r="106" spans="2:14">
      <c r="B106" s="207"/>
      <c r="C106" s="208"/>
      <c r="D106" s="208"/>
      <c r="E106" s="208"/>
      <c r="F106" s="208"/>
      <c r="G106" s="208"/>
      <c r="H106" s="208"/>
      <c r="I106" s="208"/>
      <c r="J106" s="208"/>
      <c r="K106" s="208"/>
      <c r="L106" s="208"/>
      <c r="M106" s="208"/>
      <c r="N106" s="209"/>
    </row>
    <row r="107" spans="2:14">
      <c r="B107" s="207"/>
      <c r="C107" s="208"/>
      <c r="D107" s="208"/>
      <c r="E107" s="208"/>
      <c r="F107" s="208"/>
      <c r="G107" s="208"/>
      <c r="H107" s="208"/>
      <c r="I107" s="208"/>
      <c r="J107" s="208"/>
      <c r="K107" s="208"/>
      <c r="L107" s="208"/>
      <c r="M107" s="208"/>
      <c r="N107" s="209"/>
    </row>
    <row r="108" spans="2:14">
      <c r="B108" s="207"/>
      <c r="C108" s="208"/>
      <c r="D108" s="208"/>
      <c r="E108" s="208"/>
      <c r="F108" s="208"/>
      <c r="G108" s="208"/>
      <c r="H108" s="208"/>
      <c r="I108" s="208"/>
      <c r="J108" s="208"/>
      <c r="K108" s="208"/>
      <c r="L108" s="208"/>
      <c r="M108" s="208"/>
      <c r="N108" s="209"/>
    </row>
    <row r="109" spans="2:14" ht="15.75" thickBot="1">
      <c r="B109" s="210"/>
      <c r="C109" s="211"/>
      <c r="D109" s="211"/>
      <c r="E109" s="211"/>
      <c r="F109" s="211"/>
      <c r="G109" s="211"/>
      <c r="H109" s="211"/>
      <c r="I109" s="211"/>
      <c r="J109" s="211"/>
      <c r="K109" s="211"/>
      <c r="L109" s="211"/>
      <c r="M109" s="211"/>
      <c r="N109" s="212"/>
    </row>
    <row r="110" spans="2:14">
      <c r="B110" s="213"/>
      <c r="C110" s="214"/>
      <c r="D110" s="214"/>
      <c r="E110" s="214"/>
      <c r="F110" s="214"/>
      <c r="G110" s="214"/>
      <c r="H110" s="214"/>
      <c r="I110" s="214"/>
      <c r="J110" s="214"/>
      <c r="K110" s="214"/>
      <c r="L110" s="214"/>
      <c r="M110" s="214"/>
      <c r="N110" s="215"/>
    </row>
    <row r="111" spans="2:14">
      <c r="B111" s="199" t="s">
        <v>2098</v>
      </c>
      <c r="C111" s="31"/>
      <c r="D111" s="31"/>
      <c r="E111" s="31"/>
      <c r="F111" s="31"/>
      <c r="G111" s="31"/>
      <c r="H111" s="31"/>
      <c r="I111" s="31"/>
      <c r="J111" s="31"/>
      <c r="K111" s="31"/>
      <c r="L111" s="31"/>
      <c r="M111" s="31"/>
      <c r="N111" s="32"/>
    </row>
    <row r="112" spans="2:14" ht="15" customHeight="1">
      <c r="B112" s="758" t="s">
        <v>2099</v>
      </c>
      <c r="C112" s="759"/>
      <c r="D112" s="759"/>
      <c r="E112" s="759"/>
      <c r="F112" s="759"/>
      <c r="G112" s="759"/>
      <c r="H112" s="759"/>
      <c r="I112" s="759"/>
      <c r="J112" s="759"/>
      <c r="K112" s="759"/>
      <c r="L112" s="759"/>
      <c r="M112" s="759"/>
      <c r="N112" s="760"/>
    </row>
    <row r="113" spans="2:14" ht="15" customHeight="1">
      <c r="B113" s="758"/>
      <c r="C113" s="759"/>
      <c r="D113" s="759"/>
      <c r="E113" s="759"/>
      <c r="F113" s="759"/>
      <c r="G113" s="759"/>
      <c r="H113" s="759"/>
      <c r="I113" s="759"/>
      <c r="J113" s="759"/>
      <c r="K113" s="759"/>
      <c r="L113" s="759"/>
      <c r="M113" s="759"/>
      <c r="N113" s="760"/>
    </row>
    <row r="114" spans="2:14" ht="30" customHeight="1">
      <c r="B114" s="761" t="s">
        <v>2100</v>
      </c>
      <c r="C114" s="762"/>
      <c r="D114" s="762"/>
      <c r="E114" s="762"/>
      <c r="F114" s="762"/>
      <c r="G114" s="762"/>
      <c r="H114" s="762"/>
      <c r="I114" s="762"/>
      <c r="J114" s="762"/>
      <c r="K114" s="762"/>
      <c r="L114" s="762"/>
      <c r="M114" s="762"/>
      <c r="N114" s="763"/>
    </row>
    <row r="115" spans="2:14">
      <c r="B115" s="761"/>
      <c r="C115" s="762"/>
      <c r="D115" s="762"/>
      <c r="E115" s="762"/>
      <c r="F115" s="762"/>
      <c r="G115" s="762"/>
      <c r="H115" s="762"/>
      <c r="I115" s="762"/>
      <c r="J115" s="762"/>
      <c r="K115" s="762"/>
      <c r="L115" s="762"/>
      <c r="M115" s="762"/>
      <c r="N115" s="763"/>
    </row>
    <row r="116" spans="2:14">
      <c r="B116" s="287"/>
      <c r="C116" s="288"/>
      <c r="D116" s="288"/>
      <c r="E116" s="288"/>
      <c r="F116" s="288"/>
      <c r="G116" s="288"/>
      <c r="H116" s="288"/>
      <c r="I116" s="288"/>
      <c r="J116" s="288"/>
      <c r="K116" s="288"/>
      <c r="L116" s="288"/>
      <c r="M116" s="288"/>
      <c r="N116" s="289"/>
    </row>
    <row r="117" spans="2:14">
      <c r="B117" s="287"/>
      <c r="C117" s="288"/>
      <c r="D117" s="288"/>
      <c r="E117" s="288"/>
      <c r="F117" s="288"/>
      <c r="G117" s="288"/>
      <c r="H117" s="288"/>
      <c r="I117" s="288"/>
      <c r="J117" s="288"/>
      <c r="K117" s="288"/>
      <c r="L117" s="288"/>
      <c r="M117" s="288"/>
      <c r="N117" s="289"/>
    </row>
    <row r="118" spans="2:14">
      <c r="B118" s="287"/>
      <c r="C118" s="288"/>
      <c r="D118" s="288"/>
      <c r="E118" s="288"/>
      <c r="F118" s="288"/>
      <c r="G118" s="288"/>
      <c r="H118" s="288"/>
      <c r="I118" s="288"/>
      <c r="J118" s="288"/>
      <c r="K118" s="288"/>
      <c r="L118" s="288"/>
      <c r="M118" s="288"/>
      <c r="N118" s="289"/>
    </row>
    <row r="119" spans="2:14">
      <c r="B119" s="199"/>
      <c r="C119" s="31"/>
      <c r="D119" s="31"/>
      <c r="E119" s="31"/>
      <c r="F119" s="31"/>
      <c r="G119" s="31"/>
      <c r="H119" s="31"/>
      <c r="I119" s="31"/>
      <c r="J119" s="31"/>
      <c r="K119" s="31"/>
      <c r="L119" s="31"/>
      <c r="M119" s="31"/>
      <c r="N119" s="32"/>
    </row>
    <row r="120" spans="2:14">
      <c r="B120" s="16"/>
      <c r="C120" s="12"/>
      <c r="D120" s="12"/>
      <c r="E120" s="12" t="s">
        <v>2093</v>
      </c>
      <c r="F120" s="53"/>
      <c r="G120" s="53"/>
      <c r="H120" s="12"/>
      <c r="I120" s="12"/>
      <c r="J120" s="12"/>
      <c r="K120" s="12"/>
      <c r="L120" s="12"/>
      <c r="M120" s="12"/>
      <c r="N120" s="17"/>
    </row>
    <row r="121" spans="2:14">
      <c r="B121" s="16"/>
      <c r="C121" s="12"/>
      <c r="D121" s="12"/>
      <c r="E121" s="54" t="s">
        <v>2094</v>
      </c>
      <c r="F121" s="12"/>
      <c r="G121" s="12"/>
      <c r="H121" s="54"/>
      <c r="I121" s="54"/>
      <c r="J121" s="54"/>
      <c r="K121" s="12"/>
      <c r="L121" s="12"/>
      <c r="M121" s="12"/>
      <c r="N121" s="17"/>
    </row>
    <row r="122" spans="2:14">
      <c r="B122" s="16"/>
      <c r="C122" s="12"/>
      <c r="D122" s="12"/>
      <c r="E122" s="55" t="s">
        <v>2101</v>
      </c>
      <c r="F122" s="12"/>
      <c r="G122" s="12"/>
      <c r="H122" s="55"/>
      <c r="I122" s="55"/>
      <c r="J122" s="55"/>
      <c r="K122" s="12"/>
      <c r="L122" s="12"/>
      <c r="M122" s="12"/>
      <c r="N122" s="17"/>
    </row>
    <row r="123" spans="2:14">
      <c r="B123" s="56"/>
      <c r="C123" s="31"/>
      <c r="D123" s="31"/>
      <c r="E123" s="12" t="s">
        <v>2096</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2102</v>
      </c>
      <c r="C125" s="55"/>
      <c r="D125" s="55"/>
      <c r="E125" s="12"/>
      <c r="F125" s="12"/>
      <c r="G125" s="12"/>
      <c r="H125" s="12"/>
      <c r="I125" s="12"/>
      <c r="J125" s="821"/>
      <c r="K125" s="821"/>
      <c r="L125" s="821"/>
      <c r="M125" s="821"/>
      <c r="N125" s="822"/>
    </row>
    <row r="126" spans="2:14" ht="15.75" customHeight="1" thickBot="1">
      <c r="B126" s="217" t="s">
        <v>2103</v>
      </c>
      <c r="C126" s="344"/>
      <c r="D126" s="344"/>
      <c r="E126" s="57"/>
      <c r="F126" s="57"/>
      <c r="G126" s="57"/>
      <c r="H126" s="57"/>
      <c r="I126" s="57"/>
      <c r="J126" s="823"/>
      <c r="K126" s="823"/>
      <c r="L126" s="823"/>
      <c r="M126" s="823"/>
      <c r="N126" s="824"/>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29.25" customHeight="1" thickBot="1">
      <c r="A31" s="147" t="s">
        <v>21</v>
      </c>
      <c r="B31" s="80" t="s">
        <v>376</v>
      </c>
      <c r="C31" s="897" t="s">
        <v>2204</v>
      </c>
      <c r="D31" s="898"/>
      <c r="E31" s="898"/>
      <c r="F31" s="898"/>
      <c r="G31" s="898"/>
      <c r="H31" s="898"/>
      <c r="I31" s="898"/>
      <c r="J31" s="898"/>
      <c r="K31" s="410"/>
      <c r="L31" s="262" t="s">
        <v>128</v>
      </c>
      <c r="M31" s="181"/>
      <c r="N31" s="84"/>
    </row>
    <row r="32" spans="1:14" ht="13.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05"/>
      <c r="F40" s="805"/>
      <c r="G40" s="805"/>
      <c r="H40" s="806"/>
      <c r="I40" s="36"/>
      <c r="J40" s="37"/>
      <c r="K40" s="225"/>
      <c r="L40" s="232"/>
      <c r="M40" s="233"/>
      <c r="N40" s="228"/>
    </row>
    <row r="41" spans="1:14">
      <c r="B41" s="276"/>
      <c r="C41" s="277"/>
      <c r="D41" s="277"/>
      <c r="E41" s="277"/>
      <c r="F41" s="279"/>
      <c r="G41" s="279"/>
      <c r="H41" s="123"/>
      <c r="I41" s="36"/>
      <c r="J41" s="37"/>
      <c r="K41" s="230"/>
      <c r="L41" s="232"/>
      <c r="M41" s="233"/>
      <c r="N41" s="234"/>
    </row>
    <row r="42" spans="1:14">
      <c r="B42" s="812"/>
      <c r="C42" s="813"/>
      <c r="D42" s="813"/>
      <c r="E42" s="38"/>
      <c r="F42" s="39"/>
      <c r="G42" s="39"/>
      <c r="H42" s="40"/>
      <c r="I42" s="36"/>
      <c r="J42" s="37"/>
      <c r="K42" s="235"/>
      <c r="L42" s="232"/>
      <c r="M42" s="352"/>
      <c r="N42" s="296"/>
    </row>
    <row r="43" spans="1:14" ht="15.75" thickBot="1">
      <c r="B43" s="804"/>
      <c r="C43" s="805"/>
      <c r="D43" s="805"/>
      <c r="E43" s="805"/>
      <c r="F43" s="805"/>
      <c r="G43" s="805"/>
      <c r="H43" s="806"/>
      <c r="I43" s="814"/>
      <c r="J43" s="815"/>
      <c r="K43" s="41"/>
      <c r="L43" s="816"/>
      <c r="M43" s="817"/>
      <c r="N43" s="105"/>
    </row>
    <row r="44" spans="1:14" ht="15.75" thickBot="1">
      <c r="B44" s="755" t="s">
        <v>2072</v>
      </c>
      <c r="C44" s="756"/>
      <c r="D44" s="756"/>
      <c r="E44" s="756"/>
      <c r="F44" s="756"/>
      <c r="G44" s="756"/>
      <c r="H44" s="756"/>
      <c r="I44" s="756"/>
      <c r="J44" s="756"/>
      <c r="K44" s="756"/>
      <c r="L44" s="756"/>
      <c r="M44" s="757"/>
      <c r="N44" s="345"/>
    </row>
    <row r="45" spans="1:14">
      <c r="B45" s="236"/>
      <c r="C45" s="34"/>
      <c r="D45" s="34"/>
      <c r="E45" s="34"/>
      <c r="F45" s="34"/>
      <c r="G45" s="34"/>
      <c r="H45" s="34"/>
      <c r="I45" s="34"/>
      <c r="J45" s="34"/>
      <c r="K45" s="34"/>
      <c r="L45" s="34"/>
      <c r="M45" s="34"/>
      <c r="N45" s="35"/>
    </row>
    <row r="46" spans="1:14">
      <c r="B46" s="64" t="s">
        <v>2073</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00" t="s">
        <v>2063</v>
      </c>
      <c r="C48" s="801"/>
      <c r="D48" s="801"/>
      <c r="E48" s="801"/>
      <c r="F48" s="801"/>
      <c r="G48" s="801"/>
      <c r="H48" s="801"/>
      <c r="I48" s="835"/>
      <c r="J48" s="271" t="s">
        <v>2065</v>
      </c>
      <c r="K48" s="85" t="s">
        <v>2066</v>
      </c>
      <c r="L48" s="836" t="s">
        <v>2074</v>
      </c>
      <c r="M48" s="835"/>
      <c r="N48" s="86" t="s">
        <v>2071</v>
      </c>
    </row>
    <row r="49" spans="1:14">
      <c r="A49" t="s">
        <v>1248</v>
      </c>
      <c r="B49" s="43" t="str">
        <f>VLOOKUP(A49,MATERIALES!A4:D373,3,FALSE)</f>
        <v>Cemento Porthland Norma ASTM C150 Tipo _______</v>
      </c>
      <c r="C49" s="237"/>
      <c r="D49" s="237"/>
      <c r="E49" s="237"/>
      <c r="F49" s="237"/>
      <c r="G49" s="237"/>
      <c r="H49" s="237"/>
      <c r="I49" s="224"/>
      <c r="J49" s="367" t="str">
        <f>VLOOKUP(A49,MATERIALES!A5:D641,2,FALSE)</f>
        <v>kg</v>
      </c>
      <c r="K49" s="238">
        <v>1</v>
      </c>
      <c r="L49" s="223"/>
      <c r="M49" s="353">
        <f>VLOOKUP(A49,MATERIALES!A5:D396,4,FALSE)</f>
        <v>816.17709789566652</v>
      </c>
      <c r="N49" s="228">
        <f>K49*M49</f>
        <v>816.17709789566652</v>
      </c>
    </row>
    <row r="50" spans="1:14">
      <c r="A50" s="108"/>
      <c r="B50" s="43"/>
      <c r="C50" s="237"/>
      <c r="D50" s="237"/>
      <c r="E50" s="237"/>
      <c r="F50" s="237"/>
      <c r="G50" s="237"/>
      <c r="H50" s="237"/>
      <c r="I50" s="224"/>
      <c r="J50" s="201"/>
      <c r="K50" s="238"/>
      <c r="L50" s="223"/>
      <c r="M50" s="353"/>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SUM(N49:N53)</f>
        <v>816.17709789566652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67"/>
      <c r="I60" s="235"/>
      <c r="J60" s="242"/>
      <c r="K60" s="235"/>
      <c r="L60" s="842"/>
      <c r="M60" s="843"/>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48"/>
      <c r="J72" s="249"/>
      <c r="K72" s="250"/>
      <c r="L72" s="50"/>
      <c r="M72" s="256"/>
      <c r="N72" s="346"/>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844" t="s">
        <v>2072</v>
      </c>
      <c r="C76" s="798"/>
      <c r="D76" s="798"/>
      <c r="E76" s="798"/>
      <c r="F76" s="798"/>
      <c r="G76" s="798"/>
      <c r="H76" s="798"/>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N44+N54+N65+N76</f>
        <v>816.17709789566652</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163.23541957913332</v>
      </c>
      <c r="M83" s="791"/>
      <c r="N83" s="51"/>
    </row>
    <row r="84" spans="1:14">
      <c r="B84" s="89" t="s">
        <v>2090</v>
      </c>
      <c r="C84" s="90"/>
      <c r="D84" s="90"/>
      <c r="E84" s="90"/>
      <c r="F84" s="90"/>
      <c r="G84" s="90"/>
      <c r="H84" s="90"/>
      <c r="I84" s="87"/>
      <c r="J84" s="88"/>
      <c r="K84" s="260">
        <v>0.05</v>
      </c>
      <c r="L84" s="790">
        <f>N78*K84</f>
        <v>40.80885489478333</v>
      </c>
      <c r="M84" s="791"/>
      <c r="N84" s="51"/>
    </row>
    <row r="85" spans="1:14" ht="15.75" thickBot="1">
      <c r="B85" s="91" t="s">
        <v>2091</v>
      </c>
      <c r="C85" s="92"/>
      <c r="D85" s="92"/>
      <c r="E85" s="92"/>
      <c r="F85" s="92"/>
      <c r="G85" s="92"/>
      <c r="H85" s="92"/>
      <c r="I85" s="93"/>
      <c r="J85" s="94"/>
      <c r="K85" s="261">
        <v>0.05</v>
      </c>
      <c r="L85" s="792">
        <f>N78*K85</f>
        <v>40.80885489478333</v>
      </c>
      <c r="M85" s="793"/>
      <c r="N85" s="51"/>
    </row>
    <row r="86" spans="1:14" ht="15.75" thickBot="1">
      <c r="B86" s="755" t="s">
        <v>2072</v>
      </c>
      <c r="C86" s="756"/>
      <c r="D86" s="756"/>
      <c r="E86" s="756"/>
      <c r="F86" s="756"/>
      <c r="G86" s="756"/>
      <c r="H86" s="756"/>
      <c r="I86" s="756"/>
      <c r="J86" s="756"/>
      <c r="K86" s="756"/>
      <c r="L86" s="756"/>
      <c r="M86" s="757"/>
      <c r="N86" s="52">
        <f>L83+L84+L85</f>
        <v>244.8531293687</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1061.0302272643664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29.2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2102</v>
      </c>
      <c r="C118" s="55"/>
      <c r="D118" s="55"/>
      <c r="E118" s="12"/>
      <c r="F118" s="12"/>
      <c r="G118" s="12"/>
      <c r="H118" s="12"/>
      <c r="I118" s="12"/>
      <c r="J118" s="821"/>
      <c r="K118" s="821"/>
      <c r="L118" s="821"/>
      <c r="M118" s="821"/>
      <c r="N118" s="822"/>
    </row>
    <row r="119" spans="2:14" ht="15.75" customHeight="1" thickBot="1">
      <c r="B119" s="217" t="s">
        <v>2103</v>
      </c>
      <c r="C119" s="344"/>
      <c r="D119" s="344"/>
      <c r="E119" s="57"/>
      <c r="F119" s="57"/>
      <c r="G119" s="57"/>
      <c r="H119" s="57"/>
      <c r="I119" s="57"/>
      <c r="J119" s="823"/>
      <c r="K119" s="823"/>
      <c r="L119" s="823"/>
      <c r="M119" s="823"/>
      <c r="N119" s="824"/>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29.25" customHeight="1" thickBot="1">
      <c r="A31" t="s">
        <v>21</v>
      </c>
      <c r="B31" s="80" t="s">
        <v>378</v>
      </c>
      <c r="C31" s="897" t="s">
        <v>2205</v>
      </c>
      <c r="D31" s="898"/>
      <c r="E31" s="898"/>
      <c r="F31" s="898"/>
      <c r="G31" s="898"/>
      <c r="H31" s="898"/>
      <c r="I31" s="898"/>
      <c r="J31" s="898"/>
      <c r="K31" s="410"/>
      <c r="L31" s="262" t="s">
        <v>128</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05"/>
      <c r="F40" s="805"/>
      <c r="G40" s="805"/>
      <c r="H40" s="806"/>
      <c r="I40" s="36"/>
      <c r="J40" s="37"/>
      <c r="K40" s="225"/>
      <c r="L40" s="232"/>
      <c r="M40" s="233"/>
      <c r="N40" s="228"/>
    </row>
    <row r="41" spans="1:14">
      <c r="B41" s="276"/>
      <c r="C41" s="277"/>
      <c r="D41" s="277"/>
      <c r="E41" s="277"/>
      <c r="F41" s="279"/>
      <c r="G41" s="279"/>
      <c r="H41" s="123"/>
      <c r="I41" s="36"/>
      <c r="J41" s="37"/>
      <c r="K41" s="230"/>
      <c r="L41" s="232"/>
      <c r="M41" s="233"/>
      <c r="N41" s="234"/>
    </row>
    <row r="42" spans="1:14">
      <c r="B42" s="812"/>
      <c r="C42" s="813"/>
      <c r="D42" s="813"/>
      <c r="E42" s="38"/>
      <c r="F42" s="39"/>
      <c r="G42" s="39"/>
      <c r="H42" s="40"/>
      <c r="I42" s="36"/>
      <c r="J42" s="37"/>
      <c r="K42" s="235"/>
      <c r="L42" s="232"/>
      <c r="M42" s="352"/>
      <c r="N42" s="296"/>
    </row>
    <row r="43" spans="1:14" ht="15.75" thickBot="1">
      <c r="B43" s="804"/>
      <c r="C43" s="805"/>
      <c r="D43" s="805"/>
      <c r="E43" s="805"/>
      <c r="F43" s="805"/>
      <c r="G43" s="805"/>
      <c r="H43" s="806"/>
      <c r="I43" s="814"/>
      <c r="J43" s="815"/>
      <c r="K43" s="41"/>
      <c r="L43" s="816"/>
      <c r="M43" s="817"/>
      <c r="N43" s="105"/>
    </row>
    <row r="44" spans="1:14" ht="15.75" thickBot="1">
      <c r="B44" s="755" t="s">
        <v>2072</v>
      </c>
      <c r="C44" s="756"/>
      <c r="D44" s="756"/>
      <c r="E44" s="756"/>
      <c r="F44" s="756"/>
      <c r="G44" s="756"/>
      <c r="H44" s="756"/>
      <c r="I44" s="756"/>
      <c r="J44" s="756"/>
      <c r="K44" s="756"/>
      <c r="L44" s="756"/>
      <c r="M44" s="757"/>
      <c r="N44" s="345"/>
    </row>
    <row r="45" spans="1:14">
      <c r="B45" s="236"/>
      <c r="C45" s="34"/>
      <c r="D45" s="34"/>
      <c r="E45" s="34"/>
      <c r="F45" s="34"/>
      <c r="G45" s="34"/>
      <c r="H45" s="34"/>
      <c r="I45" s="34"/>
      <c r="J45" s="34"/>
      <c r="K45" s="34"/>
      <c r="L45" s="34"/>
      <c r="M45" s="34"/>
      <c r="N45" s="35"/>
    </row>
    <row r="46" spans="1:14">
      <c r="B46" s="64" t="s">
        <v>2073</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00" t="s">
        <v>2063</v>
      </c>
      <c r="C48" s="801"/>
      <c r="D48" s="801"/>
      <c r="E48" s="801"/>
      <c r="F48" s="801"/>
      <c r="G48" s="801"/>
      <c r="H48" s="801"/>
      <c r="I48" s="835"/>
      <c r="J48" s="271" t="s">
        <v>2065</v>
      </c>
      <c r="K48" s="85" t="s">
        <v>2066</v>
      </c>
      <c r="L48" s="836" t="s">
        <v>2074</v>
      </c>
      <c r="M48" s="835"/>
      <c r="N48" s="86" t="s">
        <v>2071</v>
      </c>
    </row>
    <row r="49" spans="1:14">
      <c r="A49" t="s">
        <v>1246</v>
      </c>
      <c r="B49" s="43" t="str">
        <f>VLOOKUP(A49,MATERIALES!A4:D373,3,FALSE)</f>
        <v>Cemento Hidráulico adicionado, Norma ASTM C595 Tipo _______</v>
      </c>
      <c r="C49" s="237"/>
      <c r="D49" s="237"/>
      <c r="E49" s="237"/>
      <c r="F49" s="237"/>
      <c r="G49" s="237"/>
      <c r="H49" s="237"/>
      <c r="I49" s="224"/>
      <c r="J49" s="367" t="str">
        <f>VLOOKUP(A49,MATERIALES!A5:D641,2,FALSE)</f>
        <v>kg</v>
      </c>
      <c r="K49" s="238">
        <v>1</v>
      </c>
      <c r="L49" s="223"/>
      <c r="M49" s="353">
        <f>VLOOKUP(A49,MATERIALES!A5:D396,4,FALSE)</f>
        <v>959.58759734519481</v>
      </c>
      <c r="N49" s="228">
        <f>K49*M49</f>
        <v>959.58759734519481</v>
      </c>
    </row>
    <row r="50" spans="1:14">
      <c r="A50" s="108"/>
      <c r="B50" s="43"/>
      <c r="C50" s="237"/>
      <c r="D50" s="237"/>
      <c r="E50" s="237"/>
      <c r="F50" s="237"/>
      <c r="G50" s="237"/>
      <c r="H50" s="237"/>
      <c r="I50" s="224"/>
      <c r="J50" s="201"/>
      <c r="K50" s="238"/>
      <c r="L50" s="223"/>
      <c r="M50" s="353"/>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SUM(N49:N53)</f>
        <v>959.58759734519481</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67"/>
      <c r="I60" s="235"/>
      <c r="J60" s="242"/>
      <c r="K60" s="235"/>
      <c r="L60" s="842"/>
      <c r="M60" s="843"/>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48"/>
      <c r="J72" s="249"/>
      <c r="K72" s="250"/>
      <c r="L72" s="50"/>
      <c r="M72" s="256"/>
      <c r="N72" s="346"/>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844" t="s">
        <v>2072</v>
      </c>
      <c r="C76" s="798"/>
      <c r="D76" s="798"/>
      <c r="E76" s="798"/>
      <c r="F76" s="798"/>
      <c r="G76" s="798"/>
      <c r="H76" s="798"/>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N44+N54+N65+N76</f>
        <v>959.58759734519481</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191.91751946903898</v>
      </c>
      <c r="M83" s="791"/>
      <c r="N83" s="51"/>
    </row>
    <row r="84" spans="1:14">
      <c r="B84" s="89" t="s">
        <v>2090</v>
      </c>
      <c r="C84" s="90"/>
      <c r="D84" s="90"/>
      <c r="E84" s="90"/>
      <c r="F84" s="90"/>
      <c r="G84" s="90"/>
      <c r="H84" s="90"/>
      <c r="I84" s="87"/>
      <c r="J84" s="88"/>
      <c r="K84" s="260">
        <v>0.05</v>
      </c>
      <c r="L84" s="790">
        <f>N78*K84</f>
        <v>47.979379867259745</v>
      </c>
      <c r="M84" s="791"/>
      <c r="N84" s="51"/>
    </row>
    <row r="85" spans="1:14" ht="15.75" thickBot="1">
      <c r="B85" s="91" t="s">
        <v>2091</v>
      </c>
      <c r="C85" s="92"/>
      <c r="D85" s="92"/>
      <c r="E85" s="92"/>
      <c r="F85" s="92"/>
      <c r="G85" s="92"/>
      <c r="H85" s="92"/>
      <c r="I85" s="93"/>
      <c r="J85" s="94"/>
      <c r="K85" s="261">
        <v>0.05</v>
      </c>
      <c r="L85" s="792">
        <f>N78*K85</f>
        <v>47.979379867259745</v>
      </c>
      <c r="M85" s="793"/>
      <c r="N85" s="51"/>
    </row>
    <row r="86" spans="1:14" ht="15.75" thickBot="1">
      <c r="B86" s="755" t="s">
        <v>2072</v>
      </c>
      <c r="C86" s="756"/>
      <c r="D86" s="756"/>
      <c r="E86" s="756"/>
      <c r="F86" s="756"/>
      <c r="G86" s="756"/>
      <c r="H86" s="756"/>
      <c r="I86" s="756"/>
      <c r="J86" s="756"/>
      <c r="K86" s="756"/>
      <c r="L86" s="756"/>
      <c r="M86" s="757"/>
      <c r="N86" s="52">
        <f>L83+L84+L85</f>
        <v>287.87627920355845</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1247.4638765487532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29.2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41.25" customHeight="1" thickBot="1">
      <c r="A31" t="s">
        <v>21</v>
      </c>
      <c r="B31" s="80" t="s">
        <v>380</v>
      </c>
      <c r="C31" s="897" t="s">
        <v>2206</v>
      </c>
      <c r="D31" s="898"/>
      <c r="E31" s="898"/>
      <c r="F31" s="898"/>
      <c r="G31" s="898"/>
      <c r="H31" s="898"/>
      <c r="I31" s="898"/>
      <c r="J31" s="898"/>
      <c r="K31" s="410"/>
      <c r="L31" s="262" t="s">
        <v>128</v>
      </c>
      <c r="M31" s="181"/>
      <c r="N31" s="84"/>
    </row>
    <row r="32" spans="1:14" ht="18.7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27"/>
      <c r="N36" s="228"/>
    </row>
    <row r="37" spans="1:14">
      <c r="A37" s="113"/>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8"/>
    </row>
    <row r="39" spans="1:14">
      <c r="B39" s="804"/>
      <c r="C39" s="805"/>
      <c r="D39" s="805"/>
      <c r="E39" s="805"/>
      <c r="F39" s="805"/>
      <c r="G39" s="805"/>
      <c r="H39" s="806"/>
      <c r="I39" s="807"/>
      <c r="J39" s="808"/>
      <c r="K39" s="225"/>
      <c r="L39" s="809"/>
      <c r="M39" s="810"/>
      <c r="N39" s="228"/>
    </row>
    <row r="40" spans="1:14">
      <c r="B40" s="804"/>
      <c r="C40" s="805"/>
      <c r="D40" s="805"/>
      <c r="E40" s="805"/>
      <c r="F40" s="805"/>
      <c r="G40" s="805"/>
      <c r="H40" s="806"/>
      <c r="I40" s="36"/>
      <c r="J40" s="37"/>
      <c r="K40" s="225"/>
      <c r="L40" s="232"/>
      <c r="M40" s="233"/>
      <c r="N40" s="228"/>
    </row>
    <row r="41" spans="1:14">
      <c r="B41" s="276"/>
      <c r="C41" s="277"/>
      <c r="D41" s="277"/>
      <c r="E41" s="277"/>
      <c r="F41" s="279"/>
      <c r="G41" s="279"/>
      <c r="H41" s="123"/>
      <c r="I41" s="36"/>
      <c r="J41" s="37"/>
      <c r="K41" s="230"/>
      <c r="L41" s="232"/>
      <c r="M41" s="233"/>
      <c r="N41" s="234"/>
    </row>
    <row r="42" spans="1:14">
      <c r="B42" s="812"/>
      <c r="C42" s="813"/>
      <c r="D42" s="813"/>
      <c r="E42" s="38"/>
      <c r="F42" s="39"/>
      <c r="G42" s="39"/>
      <c r="H42" s="40"/>
      <c r="I42" s="36"/>
      <c r="J42" s="37"/>
      <c r="K42" s="235"/>
      <c r="L42" s="232"/>
      <c r="M42" s="352"/>
      <c r="N42" s="296"/>
    </row>
    <row r="43" spans="1:14" ht="15.75" thickBot="1">
      <c r="B43" s="804"/>
      <c r="C43" s="805"/>
      <c r="D43" s="805"/>
      <c r="E43" s="805"/>
      <c r="F43" s="805"/>
      <c r="G43" s="805"/>
      <c r="H43" s="806"/>
      <c r="I43" s="814"/>
      <c r="J43" s="815"/>
      <c r="K43" s="41"/>
      <c r="L43" s="816"/>
      <c r="M43" s="817"/>
      <c r="N43" s="105"/>
    </row>
    <row r="44" spans="1:14" ht="15.75" thickBot="1">
      <c r="B44" s="755" t="s">
        <v>2072</v>
      </c>
      <c r="C44" s="756"/>
      <c r="D44" s="756"/>
      <c r="E44" s="756"/>
      <c r="F44" s="756"/>
      <c r="G44" s="756"/>
      <c r="H44" s="756"/>
      <c r="I44" s="756"/>
      <c r="J44" s="756"/>
      <c r="K44" s="756"/>
      <c r="L44" s="756"/>
      <c r="M44" s="757"/>
      <c r="N44" s="345"/>
    </row>
    <row r="45" spans="1:14">
      <c r="B45" s="236"/>
      <c r="C45" s="34"/>
      <c r="D45" s="34"/>
      <c r="E45" s="34"/>
      <c r="F45" s="34"/>
      <c r="G45" s="34"/>
      <c r="H45" s="34"/>
      <c r="I45" s="34"/>
      <c r="J45" s="34"/>
      <c r="K45" s="34"/>
      <c r="L45" s="34"/>
      <c r="M45" s="34"/>
      <c r="N45" s="35"/>
    </row>
    <row r="46" spans="1:14">
      <c r="B46" s="64" t="s">
        <v>2073</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00" t="s">
        <v>2063</v>
      </c>
      <c r="C48" s="801"/>
      <c r="D48" s="801"/>
      <c r="E48" s="801"/>
      <c r="F48" s="801"/>
      <c r="G48" s="801"/>
      <c r="H48" s="801"/>
      <c r="I48" s="835"/>
      <c r="J48" s="271" t="s">
        <v>2065</v>
      </c>
      <c r="K48" s="85" t="s">
        <v>2066</v>
      </c>
      <c r="L48" s="836" t="s">
        <v>2074</v>
      </c>
      <c r="M48" s="835"/>
      <c r="N48" s="86" t="s">
        <v>2071</v>
      </c>
    </row>
    <row r="49" spans="1:14">
      <c r="A49" t="s">
        <v>1244</v>
      </c>
      <c r="B49" s="43" t="str">
        <f>VLOOKUP(A49,MATERIALES!A4:D373,3,FALSE)</f>
        <v>Cemento gris</v>
      </c>
      <c r="C49" s="237"/>
      <c r="D49" s="237"/>
      <c r="E49" s="237"/>
      <c r="F49" s="237"/>
      <c r="G49" s="237"/>
      <c r="H49" s="237"/>
      <c r="I49" s="224"/>
      <c r="J49" s="367" t="str">
        <f>VLOOKUP(A49,MATERIALES!A5:D641,2,FALSE)</f>
        <v>kg</v>
      </c>
      <c r="K49" s="238">
        <v>1</v>
      </c>
      <c r="L49" s="223"/>
      <c r="M49" s="353">
        <f>VLOOKUP(A49,MATERIALES!A5:D396,4,FALSE)</f>
        <v>453.66231310853402</v>
      </c>
      <c r="N49" s="228">
        <f>K49*M49</f>
        <v>453.66231310853402</v>
      </c>
    </row>
    <row r="50" spans="1:14">
      <c r="A50" s="108"/>
      <c r="B50" s="43"/>
      <c r="C50" s="237"/>
      <c r="D50" s="237"/>
      <c r="E50" s="237"/>
      <c r="F50" s="237"/>
      <c r="G50" s="237"/>
      <c r="H50" s="237"/>
      <c r="I50" s="224"/>
      <c r="J50" s="201"/>
      <c r="K50" s="238"/>
      <c r="L50" s="223"/>
      <c r="M50" s="353"/>
      <c r="N50" s="228"/>
    </row>
    <row r="51" spans="1:14">
      <c r="B51" s="43"/>
      <c r="C51" s="237"/>
      <c r="D51" s="237"/>
      <c r="E51" s="237"/>
      <c r="F51" s="237"/>
      <c r="G51" s="237"/>
      <c r="H51" s="237"/>
      <c r="I51" s="224"/>
      <c r="J51" s="201"/>
      <c r="K51" s="238"/>
      <c r="L51" s="223"/>
      <c r="M51" s="239"/>
      <c r="N51" s="240"/>
    </row>
    <row r="52" spans="1:14">
      <c r="B52" s="43"/>
      <c r="C52" s="237"/>
      <c r="D52" s="237"/>
      <c r="E52" s="237"/>
      <c r="F52" s="237"/>
      <c r="G52" s="237"/>
      <c r="H52" s="237"/>
      <c r="I52" s="224"/>
      <c r="J52" s="201"/>
      <c r="K52" s="238"/>
      <c r="L52" s="223"/>
      <c r="M52" s="239"/>
      <c r="N52" s="240"/>
    </row>
    <row r="53" spans="1:14" ht="15.75" thickBot="1">
      <c r="B53" s="837"/>
      <c r="C53" s="838"/>
      <c r="D53" s="838"/>
      <c r="E53" s="838"/>
      <c r="F53" s="838"/>
      <c r="G53" s="838"/>
      <c r="H53" s="838"/>
      <c r="I53" s="808"/>
      <c r="J53" s="42"/>
      <c r="K53" s="44"/>
      <c r="L53" s="839"/>
      <c r="M53" s="840"/>
      <c r="N53" s="45"/>
    </row>
    <row r="54" spans="1:14" ht="15.75" thickBot="1">
      <c r="B54" s="755" t="s">
        <v>2072</v>
      </c>
      <c r="C54" s="756"/>
      <c r="D54" s="756"/>
      <c r="E54" s="756"/>
      <c r="F54" s="756"/>
      <c r="G54" s="756"/>
      <c r="H54" s="756"/>
      <c r="I54" s="756"/>
      <c r="J54" s="756"/>
      <c r="K54" s="756"/>
      <c r="L54" s="756"/>
      <c r="M54" s="757"/>
      <c r="N54" s="345">
        <f>SUM(N49:N53)</f>
        <v>453.66231310853402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67"/>
      <c r="I60" s="235"/>
      <c r="J60" s="242"/>
      <c r="K60" s="235"/>
      <c r="L60" s="842"/>
      <c r="M60" s="843"/>
      <c r="N60" s="247"/>
    </row>
    <row r="61" spans="1:14">
      <c r="B61" s="46"/>
      <c r="C61" s="47"/>
      <c r="D61" s="47"/>
      <c r="E61" s="47"/>
      <c r="F61" s="47"/>
      <c r="G61" s="47"/>
      <c r="H61" s="244"/>
      <c r="I61" s="235"/>
      <c r="J61" s="235"/>
      <c r="K61" s="235"/>
      <c r="L61" s="245"/>
      <c r="M61" s="246"/>
      <c r="N61" s="247"/>
    </row>
    <row r="62" spans="1:14">
      <c r="B62" s="46"/>
      <c r="C62" s="47"/>
      <c r="D62" s="47"/>
      <c r="E62" s="47"/>
      <c r="F62" s="47"/>
      <c r="G62" s="47"/>
      <c r="H62" s="244"/>
      <c r="I62" s="235"/>
      <c r="J62" s="235"/>
      <c r="K62" s="235"/>
      <c r="L62" s="245"/>
      <c r="M62" s="246"/>
      <c r="N62" s="247"/>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2:15" ht="15.75" thickBot="1">
      <c r="B65" s="844" t="s">
        <v>2072</v>
      </c>
      <c r="C65" s="798"/>
      <c r="D65" s="798"/>
      <c r="E65" s="798"/>
      <c r="F65" s="798"/>
      <c r="G65" s="798"/>
      <c r="H65" s="798"/>
      <c r="I65" s="798"/>
      <c r="J65" s="798"/>
      <c r="K65" s="798"/>
      <c r="L65" s="798"/>
      <c r="M65" s="799"/>
      <c r="N65" s="104"/>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346"/>
      <c r="O70" s="106"/>
    </row>
    <row r="71" spans="2:15">
      <c r="B71" s="49"/>
      <c r="C71" s="47"/>
      <c r="D71" s="47"/>
      <c r="E71" s="47"/>
      <c r="F71" s="47"/>
      <c r="G71" s="47"/>
      <c r="H71" s="47"/>
      <c r="I71" s="248"/>
      <c r="J71" s="249"/>
      <c r="K71" s="250"/>
      <c r="L71" s="50"/>
      <c r="M71" s="255"/>
      <c r="N71" s="346"/>
    </row>
    <row r="72" spans="2:15">
      <c r="B72" s="49"/>
      <c r="C72" s="47"/>
      <c r="D72" s="47"/>
      <c r="E72" s="47"/>
      <c r="F72" s="47"/>
      <c r="G72" s="47"/>
      <c r="H72" s="47"/>
      <c r="I72" s="248"/>
      <c r="J72" s="249"/>
      <c r="K72" s="250"/>
      <c r="L72" s="50"/>
      <c r="M72" s="256"/>
      <c r="N72" s="346"/>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831"/>
      <c r="C75" s="832"/>
      <c r="D75" s="832"/>
      <c r="E75" s="832"/>
      <c r="F75" s="832"/>
      <c r="G75" s="832"/>
      <c r="H75" s="832"/>
      <c r="I75" s="124"/>
      <c r="J75" s="124"/>
      <c r="K75" s="124"/>
      <c r="L75" s="845"/>
      <c r="M75" s="845"/>
      <c r="N75" s="45"/>
    </row>
    <row r="76" spans="2:15" ht="15.75" thickBot="1">
      <c r="B76" s="844" t="s">
        <v>2072</v>
      </c>
      <c r="C76" s="798"/>
      <c r="D76" s="798"/>
      <c r="E76" s="798"/>
      <c r="F76" s="798"/>
      <c r="G76" s="798"/>
      <c r="H76" s="798"/>
      <c r="I76" s="798"/>
      <c r="J76" s="798"/>
      <c r="K76" s="798"/>
      <c r="L76" s="798"/>
      <c r="M76" s="799"/>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N44+N54+N65+N76</f>
        <v>453.66231310853402</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90.732462621706816</v>
      </c>
      <c r="M83" s="791"/>
      <c r="N83" s="51"/>
    </row>
    <row r="84" spans="1:14">
      <c r="B84" s="89" t="s">
        <v>2090</v>
      </c>
      <c r="C84" s="90"/>
      <c r="D84" s="90"/>
      <c r="E84" s="90"/>
      <c r="F84" s="90"/>
      <c r="G84" s="90"/>
      <c r="H84" s="90"/>
      <c r="I84" s="87"/>
      <c r="J84" s="88"/>
      <c r="K84" s="260">
        <v>0.05</v>
      </c>
      <c r="L84" s="790">
        <f>N78*K84</f>
        <v>22.683115655426704</v>
      </c>
      <c r="M84" s="791"/>
      <c r="N84" s="51"/>
    </row>
    <row r="85" spans="1:14" ht="15.75" thickBot="1">
      <c r="B85" s="91" t="s">
        <v>2091</v>
      </c>
      <c r="C85" s="92"/>
      <c r="D85" s="92"/>
      <c r="E85" s="92"/>
      <c r="F85" s="92"/>
      <c r="G85" s="92"/>
      <c r="H85" s="92"/>
      <c r="I85" s="93"/>
      <c r="J85" s="94"/>
      <c r="K85" s="261">
        <v>0.05</v>
      </c>
      <c r="L85" s="792">
        <f>N78*K85</f>
        <v>22.683115655426704</v>
      </c>
      <c r="M85" s="793"/>
      <c r="N85" s="51"/>
    </row>
    <row r="86" spans="1:14" ht="15.75" thickBot="1">
      <c r="B86" s="755" t="s">
        <v>2072</v>
      </c>
      <c r="C86" s="756"/>
      <c r="D86" s="756"/>
      <c r="E86" s="756"/>
      <c r="F86" s="756"/>
      <c r="G86" s="756"/>
      <c r="H86" s="756"/>
      <c r="I86" s="756"/>
      <c r="J86" s="756"/>
      <c r="K86" s="756"/>
      <c r="L86" s="756"/>
      <c r="M86" s="757"/>
      <c r="N86" s="52">
        <f>L83+L84+L85</f>
        <v>136.09869393256022</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589.76100704109422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29.2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22" zoomScale="78" zoomScaleNormal="78" workbookViewId="0">
      <selection activeCell="K37" sqref="K37"/>
    </sheetView>
  </sheetViews>
  <sheetFormatPr baseColWidth="10" defaultColWidth="11.42578125"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80" t="s">
        <v>382</v>
      </c>
      <c r="C31" s="81" t="s">
        <v>2207</v>
      </c>
      <c r="D31" s="82"/>
      <c r="E31" s="82"/>
      <c r="F31" s="82"/>
      <c r="G31" s="82"/>
      <c r="H31" s="82"/>
      <c r="I31" s="82"/>
      <c r="J31" s="83"/>
      <c r="K31" s="264"/>
      <c r="L31" s="262" t="s">
        <v>24</v>
      </c>
      <c r="M31" s="181"/>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782</v>
      </c>
      <c r="B36" s="804" t="str">
        <f>VLOOKUP(A36,EQUIPOS!A6:D154,3,FALSE)</f>
        <v xml:space="preserve">Aspersor manual
</v>
      </c>
      <c r="C36" s="805"/>
      <c r="D36" s="805"/>
      <c r="E36" s="805"/>
      <c r="F36" s="805"/>
      <c r="G36" s="805"/>
      <c r="H36" s="806"/>
      <c r="I36" s="223"/>
      <c r="J36" s="224"/>
      <c r="K36" s="225">
        <f>VLOOKUP(A36,EQUIPOS!A6:D163,4,FALSE)</f>
        <v>3486.5789413194711</v>
      </c>
      <c r="L36" s="226"/>
      <c r="M36" s="227">
        <v>30</v>
      </c>
      <c r="N36" s="228">
        <f>K36/M36</f>
        <v>116.21929804398238</v>
      </c>
    </row>
    <row r="37" spans="1:14">
      <c r="A37" t="s">
        <v>1067</v>
      </c>
      <c r="B37" s="804" t="str">
        <f>VLOOKUP(A37,EQUIPOS!A7:D154,3,FALSE)</f>
        <v>Vibrador de concreto, Motor de 3 hp a 18.000 rpm Mangueras de 4 mt</v>
      </c>
      <c r="C37" s="805"/>
      <c r="D37" s="805"/>
      <c r="E37" s="805"/>
      <c r="F37" s="805"/>
      <c r="G37" s="805"/>
      <c r="H37" s="806"/>
      <c r="I37" s="223"/>
      <c r="J37" s="224"/>
      <c r="K37" s="225">
        <f>VLOOKUP(A37,EQUIPOS!A7:D164,4,FALSE)</f>
        <v>10560.661371051219</v>
      </c>
      <c r="L37" s="226"/>
      <c r="M37" s="227">
        <v>30</v>
      </c>
      <c r="N37" s="228">
        <f>K37/M37</f>
        <v>352.02204570170733</v>
      </c>
    </row>
    <row r="38" spans="1:14">
      <c r="A38" t="s">
        <v>909</v>
      </c>
      <c r="B38" s="804" t="str">
        <f>VLOOKUP(A38,EQUIPOS!A8:D154,3,FALSE)</f>
        <v xml:space="preserve">Formaleta metálica (concreto hidráulico)
</v>
      </c>
      <c r="C38" s="805"/>
      <c r="D38" s="805"/>
      <c r="E38" s="805"/>
      <c r="F38" s="805"/>
      <c r="G38" s="805"/>
      <c r="H38" s="806"/>
      <c r="I38" s="807"/>
      <c r="J38" s="808"/>
      <c r="K38" s="225">
        <f>VLOOKUP(A38,EQUIPOS!A8:D165,4,FALSE)</f>
        <v>1831.2082771477974</v>
      </c>
      <c r="L38" s="809">
        <v>0.33329999999999999</v>
      </c>
      <c r="M38" s="810"/>
      <c r="N38" s="228">
        <f>K38/L38</f>
        <v>5494.1742488682794</v>
      </c>
    </row>
    <row r="39" spans="1:14">
      <c r="B39" s="804"/>
      <c r="C39" s="805"/>
      <c r="D39" s="805"/>
      <c r="E39" s="805"/>
      <c r="F39" s="805"/>
      <c r="G39" s="805"/>
      <c r="H39" s="806"/>
      <c r="I39" s="36"/>
      <c r="J39" s="37"/>
      <c r="K39" s="225"/>
      <c r="L39" s="232"/>
      <c r="M39" s="233"/>
      <c r="N39" s="228"/>
    </row>
    <row r="40" spans="1:14">
      <c r="B40" s="276"/>
      <c r="C40" s="277"/>
      <c r="D40" s="277"/>
      <c r="E40" s="279"/>
      <c r="F40" s="279"/>
      <c r="G40" s="279"/>
      <c r="H40" s="123"/>
      <c r="I40" s="36"/>
      <c r="J40" s="37"/>
      <c r="K40" s="230"/>
      <c r="L40" s="232"/>
      <c r="M40" s="233"/>
      <c r="N40" s="234"/>
    </row>
    <row r="41" spans="1:14">
      <c r="B41" s="812" t="s">
        <v>2105</v>
      </c>
      <c r="C41" s="813"/>
      <c r="D41" s="813"/>
      <c r="E41" s="38"/>
      <c r="F41" s="39"/>
      <c r="G41" s="39"/>
      <c r="H41" s="40"/>
      <c r="I41" s="36"/>
      <c r="J41" s="37"/>
      <c r="K41" s="235"/>
      <c r="L41" s="232"/>
      <c r="M41" s="352">
        <v>0.1</v>
      </c>
      <c r="N41" s="296">
        <f>N72*M41</f>
        <v>253.08758483933667</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6215.5031774533063</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t="s">
        <v>1274</v>
      </c>
      <c r="B48" s="43" t="str">
        <f>VLOOKUP(A48,MATERIALES!A5:D373,3,FALSE)</f>
        <v>Concreto hidráulico para pavimento MR-43</v>
      </c>
      <c r="C48" s="237"/>
      <c r="D48" s="237"/>
      <c r="E48" s="237"/>
      <c r="F48" s="237"/>
      <c r="G48" s="237"/>
      <c r="H48" s="237"/>
      <c r="I48" s="224"/>
      <c r="J48" s="201" t="str">
        <f>VLOOKUP(A48,MATERIALES!A4:D640,2,FALSE)</f>
        <v>m3</v>
      </c>
      <c r="K48" s="238">
        <v>1.01</v>
      </c>
      <c r="L48" s="223"/>
      <c r="M48" s="353">
        <f>VLOOKUP(A48,MATERIALES!A5:D396,4,FALSE)</f>
        <v>485530.07514178968</v>
      </c>
      <c r="N48" s="228">
        <f>K48*M48</f>
        <v>490385.37589320756</v>
      </c>
    </row>
    <row r="49" spans="1:14">
      <c r="B49" s="43"/>
      <c r="C49" s="237"/>
      <c r="D49" s="237"/>
      <c r="E49" s="237"/>
      <c r="F49" s="237"/>
      <c r="G49" s="237"/>
      <c r="H49" s="237"/>
      <c r="I49" s="224"/>
      <c r="J49" s="201"/>
      <c r="K49" s="238"/>
      <c r="L49" s="223"/>
      <c r="M49" s="239"/>
      <c r="N49" s="240"/>
    </row>
    <row r="50" spans="1:14">
      <c r="B50" s="43"/>
      <c r="C50" s="237"/>
      <c r="D50" s="237"/>
      <c r="E50" s="237"/>
      <c r="F50" s="237"/>
      <c r="G50" s="237"/>
      <c r="H50" s="237"/>
      <c r="I50" s="224"/>
      <c r="J50" s="201"/>
      <c r="K50" s="238"/>
      <c r="L50" s="223"/>
      <c r="M50" s="239"/>
      <c r="N50" s="240"/>
    </row>
    <row r="51" spans="1:14" ht="15.75" thickBot="1">
      <c r="B51" s="837"/>
      <c r="C51" s="838"/>
      <c r="D51" s="838"/>
      <c r="E51" s="838"/>
      <c r="F51" s="838"/>
      <c r="G51" s="838"/>
      <c r="H51" s="838"/>
      <c r="I51" s="808"/>
      <c r="J51" s="42"/>
      <c r="K51" s="44"/>
      <c r="L51" s="839"/>
      <c r="M51" s="840"/>
      <c r="N51" s="45"/>
    </row>
    <row r="52" spans="1:14" ht="15.75" thickBot="1">
      <c r="B52" s="755" t="s">
        <v>2072</v>
      </c>
      <c r="C52" s="756"/>
      <c r="D52" s="756"/>
      <c r="E52" s="756"/>
      <c r="F52" s="756"/>
      <c r="G52" s="756"/>
      <c r="H52" s="756"/>
      <c r="I52" s="756"/>
      <c r="J52" s="756"/>
      <c r="K52" s="756"/>
      <c r="L52" s="756"/>
      <c r="M52" s="757"/>
      <c r="N52" s="345">
        <f>SUM(N48:N51)</f>
        <v>490385.37589320756</v>
      </c>
    </row>
    <row r="53" spans="1:14">
      <c r="B53" s="33"/>
      <c r="C53" s="34"/>
      <c r="D53" s="34"/>
      <c r="E53" s="34"/>
      <c r="F53" s="34"/>
      <c r="G53" s="34"/>
      <c r="H53" s="34"/>
      <c r="I53" s="34"/>
      <c r="J53" s="34"/>
      <c r="K53" s="34"/>
      <c r="L53" s="34"/>
      <c r="M53" s="34"/>
      <c r="N53" s="35"/>
    </row>
    <row r="54" spans="1:14">
      <c r="B54" s="64" t="s">
        <v>2075</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269" t="s">
        <v>2076</v>
      </c>
      <c r="C56" s="270"/>
      <c r="D56" s="270"/>
      <c r="E56" s="270"/>
      <c r="F56" s="270"/>
      <c r="G56" s="270"/>
      <c r="H56" s="73" t="s">
        <v>2065</v>
      </c>
      <c r="I56" s="74" t="s">
        <v>2077</v>
      </c>
      <c r="J56" s="75" t="s">
        <v>2106</v>
      </c>
      <c r="K56" s="73" t="s">
        <v>2107</v>
      </c>
      <c r="L56" s="841" t="s">
        <v>2080</v>
      </c>
      <c r="M56" s="820"/>
      <c r="N56" s="76" t="s">
        <v>2071</v>
      </c>
    </row>
    <row r="57" spans="1:14">
      <c r="A57" t="s">
        <v>1848</v>
      </c>
      <c r="B57" s="46" t="str">
        <f>VLOOKUP(A57,TRANSPORTE!A5:D117,3,FALSE)</f>
        <v xml:space="preserve">Transporte de Concreto </v>
      </c>
      <c r="C57" s="273"/>
      <c r="D57" s="273"/>
      <c r="E57" s="273"/>
      <c r="F57" s="273"/>
      <c r="G57" s="273"/>
      <c r="H57" s="267" t="s">
        <v>2122</v>
      </c>
      <c r="I57" s="235">
        <v>1.01</v>
      </c>
      <c r="J57" s="242">
        <v>1</v>
      </c>
      <c r="K57" s="235">
        <f>I57*J57</f>
        <v>1.01</v>
      </c>
      <c r="L57" s="842">
        <f>VLOOKUP(A57,TRANSPORTE!A5:D117,4,FALSE)</f>
        <v>1294.9704856658377</v>
      </c>
      <c r="M57" s="843"/>
      <c r="N57" s="243">
        <f>K57*L57</f>
        <v>1307.9201905224961</v>
      </c>
    </row>
    <row r="58" spans="1:14">
      <c r="B58" s="46"/>
      <c r="C58" s="47"/>
      <c r="D58" s="47"/>
      <c r="E58" s="47"/>
      <c r="F58" s="47"/>
      <c r="G58" s="47"/>
      <c r="H58" s="244"/>
      <c r="I58" s="235"/>
      <c r="J58" s="235"/>
      <c r="K58" s="235"/>
      <c r="L58" s="245"/>
      <c r="M58" s="246"/>
      <c r="N58" s="247"/>
    </row>
    <row r="59" spans="1:14">
      <c r="B59" s="46"/>
      <c r="C59" s="47"/>
      <c r="D59" s="47"/>
      <c r="E59" s="47"/>
      <c r="F59" s="47"/>
      <c r="G59" s="47"/>
      <c r="H59" s="244"/>
      <c r="I59" s="235"/>
      <c r="J59" s="235"/>
      <c r="K59" s="235"/>
      <c r="L59" s="245"/>
      <c r="M59" s="246"/>
      <c r="N59" s="247"/>
    </row>
    <row r="60" spans="1:14">
      <c r="B60" s="46"/>
      <c r="C60" s="47"/>
      <c r="D60" s="47"/>
      <c r="E60" s="47"/>
      <c r="F60" s="47"/>
      <c r="G60" s="47"/>
      <c r="H60" s="244"/>
      <c r="I60" s="235"/>
      <c r="J60" s="235"/>
      <c r="K60" s="235"/>
      <c r="L60" s="245"/>
      <c r="M60" s="246"/>
      <c r="N60" s="247"/>
    </row>
    <row r="61" spans="1:14" ht="15.75" thickBot="1">
      <c r="B61" s="265"/>
      <c r="C61" s="266"/>
      <c r="D61" s="266"/>
      <c r="E61" s="266"/>
      <c r="F61" s="266"/>
      <c r="G61" s="266"/>
      <c r="H61" s="48"/>
      <c r="I61" s="124"/>
      <c r="J61" s="124"/>
      <c r="K61" s="124"/>
      <c r="L61" s="833"/>
      <c r="M61" s="834"/>
      <c r="N61" s="125"/>
    </row>
    <row r="62" spans="1:14" ht="15.75" thickBot="1">
      <c r="B62" s="844" t="s">
        <v>2072</v>
      </c>
      <c r="C62" s="798"/>
      <c r="D62" s="798"/>
      <c r="E62" s="798"/>
      <c r="F62" s="798"/>
      <c r="G62" s="798"/>
      <c r="H62" s="798"/>
      <c r="I62" s="798"/>
      <c r="J62" s="798"/>
      <c r="K62" s="798"/>
      <c r="L62" s="798"/>
      <c r="M62" s="799"/>
      <c r="N62" s="104">
        <f>SUM(N57:N61)</f>
        <v>1307.9201905224961</v>
      </c>
    </row>
    <row r="63" spans="1:14">
      <c r="B63" s="33"/>
      <c r="C63" s="34"/>
      <c r="D63" s="34"/>
      <c r="E63" s="34"/>
      <c r="F63" s="34"/>
      <c r="G63" s="34"/>
      <c r="H63" s="34"/>
      <c r="I63" s="34"/>
      <c r="J63" s="34"/>
      <c r="K63" s="34"/>
      <c r="L63" s="34"/>
      <c r="M63" s="34"/>
      <c r="N63" s="35"/>
    </row>
    <row r="64" spans="1:14">
      <c r="B64" s="64" t="s">
        <v>2081</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794" t="s">
        <v>2108</v>
      </c>
      <c r="C66" s="795"/>
      <c r="D66" s="795"/>
      <c r="E66" s="795"/>
      <c r="F66" s="795"/>
      <c r="G66" s="795"/>
      <c r="H66" s="795"/>
      <c r="I66" s="73" t="s">
        <v>2082</v>
      </c>
      <c r="J66" s="75" t="s">
        <v>2109</v>
      </c>
      <c r="K66" s="74" t="s">
        <v>2084</v>
      </c>
      <c r="L66" s="796" t="s">
        <v>2070</v>
      </c>
      <c r="M66" s="797"/>
      <c r="N66" s="98" t="s">
        <v>2071</v>
      </c>
    </row>
    <row r="67" spans="1:15">
      <c r="A67" t="s">
        <v>718</v>
      </c>
      <c r="B67" s="49" t="str">
        <f>VLOOKUP(A67,'MANO DE OBRA'!A8:D68,3,FALSE)</f>
        <v>Obrero (8)</v>
      </c>
      <c r="C67" s="47"/>
      <c r="D67" s="47"/>
      <c r="E67" s="47"/>
      <c r="F67" s="47"/>
      <c r="G67" s="47"/>
      <c r="H67" s="47"/>
      <c r="I67" s="248">
        <f>K67/J67*100</f>
        <v>270661.59999999998</v>
      </c>
      <c r="J67" s="249">
        <v>185</v>
      </c>
      <c r="K67" s="250">
        <f>VLOOKUP(A67,'MANO DE OBRA'!A8:D99,4,FALSE)</f>
        <v>500723.95999999996</v>
      </c>
      <c r="L67" s="50"/>
      <c r="M67" s="251">
        <v>240</v>
      </c>
      <c r="N67" s="346">
        <f>K67/M67</f>
        <v>2086.3498333333332</v>
      </c>
      <c r="O67" s="106"/>
    </row>
    <row r="68" spans="1:15">
      <c r="A68" t="s">
        <v>728</v>
      </c>
      <c r="B68" s="49" t="str">
        <f>VLOOKUP(A68,'MANO DE OBRA'!A8:D69,3,FALSE)</f>
        <v>Oficial</v>
      </c>
      <c r="C68" s="47"/>
      <c r="D68" s="47"/>
      <c r="E68" s="47"/>
      <c r="F68" s="47"/>
      <c r="G68" s="47"/>
      <c r="H68" s="47"/>
      <c r="I68" s="248">
        <f>K68/J68*100</f>
        <v>57668.23979157189</v>
      </c>
      <c r="J68" s="249">
        <v>185</v>
      </c>
      <c r="K68" s="250">
        <f>VLOOKUP(A68,'MANO DE OBRA'!A8:D100,4,FALSE)</f>
        <v>106686.24361440798</v>
      </c>
      <c r="L68" s="50"/>
      <c r="M68" s="255">
        <v>240</v>
      </c>
      <c r="N68" s="346">
        <f>K68/M68</f>
        <v>444.52601506003327</v>
      </c>
    </row>
    <row r="69" spans="1:15">
      <c r="B69" s="49"/>
      <c r="C69" s="47"/>
      <c r="D69" s="47"/>
      <c r="E69" s="47"/>
      <c r="F69" s="47"/>
      <c r="G69" s="47"/>
      <c r="H69" s="47"/>
      <c r="I69" s="235"/>
      <c r="J69" s="253"/>
      <c r="K69" s="254"/>
      <c r="L69" s="274"/>
      <c r="M69" s="256"/>
      <c r="N69" s="252"/>
    </row>
    <row r="70" spans="1:15">
      <c r="B70" s="49"/>
      <c r="C70" s="47"/>
      <c r="D70" s="47"/>
      <c r="E70" s="47"/>
      <c r="F70" s="47"/>
      <c r="G70" s="47"/>
      <c r="H70" s="47"/>
      <c r="I70" s="235"/>
      <c r="J70" s="253"/>
      <c r="K70" s="254"/>
      <c r="L70" s="274"/>
      <c r="M70" s="256"/>
      <c r="N70" s="252"/>
    </row>
    <row r="71" spans="1:15" ht="15.75" thickBot="1">
      <c r="B71" s="831"/>
      <c r="C71" s="832"/>
      <c r="D71" s="832"/>
      <c r="E71" s="832"/>
      <c r="F71" s="832"/>
      <c r="G71" s="832"/>
      <c r="H71" s="832"/>
      <c r="I71" s="124"/>
      <c r="J71" s="124"/>
      <c r="K71" s="124"/>
      <c r="L71" s="845"/>
      <c r="M71" s="845"/>
      <c r="N71" s="45"/>
    </row>
    <row r="72" spans="1:15" ht="15.75" thickBot="1">
      <c r="B72" s="844" t="s">
        <v>2072</v>
      </c>
      <c r="C72" s="798"/>
      <c r="D72" s="798"/>
      <c r="E72" s="798"/>
      <c r="F72" s="798"/>
      <c r="G72" s="798"/>
      <c r="H72" s="798"/>
      <c r="I72" s="798"/>
      <c r="J72" s="798"/>
      <c r="K72" s="798"/>
      <c r="L72" s="798"/>
      <c r="M72" s="799"/>
      <c r="N72" s="257">
        <f>SUM(N67:N71)</f>
        <v>2530.8758483933666</v>
      </c>
    </row>
    <row r="73" spans="1:15" ht="15.75" thickBot="1">
      <c r="B73" s="33"/>
      <c r="C73" s="34"/>
      <c r="D73" s="34"/>
      <c r="E73" s="34"/>
      <c r="F73" s="34"/>
      <c r="G73" s="34"/>
      <c r="H73" s="34"/>
      <c r="I73" s="34"/>
      <c r="J73" s="34"/>
      <c r="K73" s="34"/>
      <c r="L73" s="34"/>
      <c r="M73" s="34"/>
      <c r="N73" s="35"/>
    </row>
    <row r="74" spans="1:15" ht="15.75" thickBot="1">
      <c r="B74" s="755" t="s">
        <v>2085</v>
      </c>
      <c r="C74" s="756"/>
      <c r="D74" s="756"/>
      <c r="E74" s="756"/>
      <c r="F74" s="756"/>
      <c r="G74" s="756"/>
      <c r="H74" s="756"/>
      <c r="I74" s="756"/>
      <c r="J74" s="756"/>
      <c r="K74" s="756"/>
      <c r="L74" s="756"/>
      <c r="M74" s="757"/>
      <c r="N74" s="99">
        <f>N43+N52+N62+N72</f>
        <v>500439.67510957672</v>
      </c>
    </row>
    <row r="75" spans="1:15">
      <c r="B75" s="33"/>
      <c r="C75" s="34"/>
      <c r="D75" s="34"/>
      <c r="E75" s="34"/>
      <c r="F75" s="34"/>
      <c r="G75" s="34"/>
      <c r="H75" s="34"/>
      <c r="I75" s="34"/>
      <c r="J75" s="34"/>
      <c r="K75" s="34"/>
      <c r="L75" s="34"/>
      <c r="M75" s="34"/>
      <c r="N75" s="35"/>
    </row>
    <row r="76" spans="1:15">
      <c r="B76" s="64" t="s">
        <v>2086</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00" t="s">
        <v>2110</v>
      </c>
      <c r="C78" s="801"/>
      <c r="D78" s="801"/>
      <c r="E78" s="801"/>
      <c r="F78" s="801"/>
      <c r="G78" s="801"/>
      <c r="H78" s="801"/>
      <c r="I78" s="270"/>
      <c r="J78" s="290"/>
      <c r="K78" s="258" t="s">
        <v>2087</v>
      </c>
      <c r="L78" s="802" t="s">
        <v>2088</v>
      </c>
      <c r="M78" s="803"/>
      <c r="N78" s="259"/>
    </row>
    <row r="79" spans="1:15">
      <c r="B79" s="788" t="s">
        <v>2111</v>
      </c>
      <c r="C79" s="789"/>
      <c r="D79" s="789"/>
      <c r="E79" s="789"/>
      <c r="F79" s="789"/>
      <c r="G79" s="789"/>
      <c r="H79" s="789"/>
      <c r="I79" s="87"/>
      <c r="J79" s="88"/>
      <c r="K79" s="260">
        <v>0.2</v>
      </c>
      <c r="L79" s="790">
        <f>N74*K79</f>
        <v>100087.93502191536</v>
      </c>
      <c r="M79" s="791"/>
      <c r="N79" s="51"/>
    </row>
    <row r="80" spans="1:15">
      <c r="B80" s="89" t="s">
        <v>2090</v>
      </c>
      <c r="C80" s="90"/>
      <c r="D80" s="90"/>
      <c r="E80" s="90"/>
      <c r="F80" s="90"/>
      <c r="G80" s="90"/>
      <c r="H80" s="90"/>
      <c r="I80" s="87"/>
      <c r="J80" s="88"/>
      <c r="K80" s="260">
        <v>0.05</v>
      </c>
      <c r="L80" s="790">
        <f>N74*K80</f>
        <v>25021.983755478839</v>
      </c>
      <c r="M80" s="791"/>
      <c r="N80" s="51"/>
    </row>
    <row r="81" spans="1:14" ht="15.75" thickBot="1">
      <c r="B81" s="91" t="s">
        <v>2091</v>
      </c>
      <c r="C81" s="92"/>
      <c r="D81" s="92"/>
      <c r="E81" s="92"/>
      <c r="F81" s="92"/>
      <c r="G81" s="92"/>
      <c r="H81" s="92"/>
      <c r="I81" s="93"/>
      <c r="J81" s="94"/>
      <c r="K81" s="261">
        <v>0.05</v>
      </c>
      <c r="L81" s="792">
        <f>N74*K81</f>
        <v>25021.983755478839</v>
      </c>
      <c r="M81" s="793"/>
      <c r="N81" s="51"/>
    </row>
    <row r="82" spans="1:14" ht="15.75" thickBot="1">
      <c r="B82" s="755" t="s">
        <v>2072</v>
      </c>
      <c r="C82" s="756"/>
      <c r="D82" s="756"/>
      <c r="E82" s="756"/>
      <c r="F82" s="756"/>
      <c r="G82" s="756"/>
      <c r="H82" s="756"/>
      <c r="I82" s="756"/>
      <c r="J82" s="756"/>
      <c r="K82" s="756"/>
      <c r="L82" s="756"/>
      <c r="M82" s="757"/>
      <c r="N82" s="52">
        <f>L79+L80+L81</f>
        <v>150131.90253287303</v>
      </c>
    </row>
    <row r="83" spans="1:14" ht="15.75" thickBot="1">
      <c r="B83" s="33"/>
      <c r="C83" s="34"/>
      <c r="D83" s="34"/>
      <c r="E83" s="34"/>
      <c r="F83" s="34"/>
      <c r="G83" s="34"/>
      <c r="H83" s="34"/>
      <c r="I83" s="34"/>
      <c r="J83" s="34"/>
      <c r="K83" s="34"/>
      <c r="L83" s="34"/>
      <c r="M83" s="34"/>
      <c r="N83" s="35"/>
    </row>
    <row r="84" spans="1:14" ht="15.75" thickBot="1">
      <c r="A84" t="s">
        <v>2114</v>
      </c>
      <c r="B84" s="755" t="s">
        <v>2113</v>
      </c>
      <c r="C84" s="756"/>
      <c r="D84" s="756"/>
      <c r="E84" s="756"/>
      <c r="F84" s="756"/>
      <c r="G84" s="756"/>
      <c r="H84" s="756"/>
      <c r="I84" s="756"/>
      <c r="J84" s="756"/>
      <c r="K84" s="756"/>
      <c r="L84" s="756"/>
      <c r="M84" s="757"/>
      <c r="N84" s="166">
        <f>N74+N82</f>
        <v>650571.57764244976</v>
      </c>
    </row>
    <row r="85" spans="1:14">
      <c r="B85" s="13"/>
      <c r="C85" s="14"/>
      <c r="D85" s="14"/>
      <c r="E85" s="14"/>
      <c r="F85" s="14"/>
      <c r="G85" s="14"/>
      <c r="H85" s="14"/>
      <c r="I85" s="14"/>
      <c r="J85" s="14"/>
      <c r="K85" s="14"/>
      <c r="L85" s="14"/>
      <c r="M85" s="14"/>
      <c r="N85" s="15"/>
    </row>
    <row r="86" spans="1:14">
      <c r="B86" s="16"/>
      <c r="C86" s="12"/>
      <c r="D86" s="12"/>
      <c r="E86" s="12"/>
      <c r="F86" s="12"/>
      <c r="G86" s="12"/>
      <c r="H86" s="12"/>
      <c r="I86" s="12"/>
      <c r="J86" s="12"/>
      <c r="K86" s="12"/>
      <c r="L86" s="12"/>
      <c r="M86" s="12"/>
      <c r="N86" s="17"/>
    </row>
    <row r="87" spans="1:14">
      <c r="B87" s="16"/>
      <c r="C87" s="12"/>
      <c r="D87" s="12"/>
      <c r="E87" s="12"/>
      <c r="F87" s="12"/>
      <c r="G87" s="12"/>
      <c r="H87" s="12"/>
      <c r="I87" s="12"/>
      <c r="J87" s="12"/>
      <c r="K87" s="12"/>
      <c r="L87" s="12"/>
      <c r="M87" s="12"/>
      <c r="N87" s="17"/>
    </row>
    <row r="88" spans="1:14">
      <c r="B88" s="16"/>
      <c r="C88" s="12"/>
      <c r="D88" s="12"/>
      <c r="E88" s="12"/>
      <c r="F88" s="12"/>
      <c r="G88" s="12"/>
      <c r="H88" s="12"/>
      <c r="I88" s="12"/>
      <c r="J88" s="12"/>
      <c r="K88" s="12"/>
      <c r="L88" s="12"/>
      <c r="M88" s="12"/>
      <c r="N88" s="17"/>
    </row>
    <row r="89" spans="1:14">
      <c r="B89" s="16"/>
      <c r="C89" s="12"/>
      <c r="D89" s="12"/>
      <c r="E89" s="53" t="s">
        <v>2093</v>
      </c>
      <c r="F89" s="53"/>
      <c r="G89" s="53"/>
      <c r="H89" s="53"/>
      <c r="I89" s="53"/>
      <c r="J89" s="53"/>
      <c r="K89" s="12"/>
      <c r="L89" s="12"/>
      <c r="M89" s="12"/>
      <c r="N89" s="17"/>
    </row>
    <row r="90" spans="1:14">
      <c r="B90" s="16"/>
      <c r="C90" s="12"/>
      <c r="D90" s="12"/>
      <c r="E90" s="12" t="s">
        <v>2094</v>
      </c>
      <c r="F90" s="12"/>
      <c r="G90" s="12"/>
      <c r="H90" s="12"/>
      <c r="I90" s="12"/>
      <c r="J90" s="12"/>
      <c r="K90" s="12"/>
      <c r="L90" s="12"/>
      <c r="M90" s="12"/>
      <c r="N90" s="17"/>
    </row>
    <row r="91" spans="1:14">
      <c r="B91" s="16"/>
      <c r="C91" s="12"/>
      <c r="D91" s="12"/>
      <c r="E91" s="12" t="s">
        <v>2095</v>
      </c>
      <c r="F91" s="12"/>
      <c r="G91" s="12"/>
      <c r="H91" s="12"/>
      <c r="I91" s="12"/>
      <c r="J91" s="12"/>
      <c r="K91" s="12"/>
      <c r="L91" s="12"/>
      <c r="M91" s="12"/>
      <c r="N91" s="17"/>
    </row>
    <row r="92" spans="1:14">
      <c r="B92" s="16"/>
      <c r="C92" s="12"/>
      <c r="D92" s="12"/>
      <c r="E92" s="12" t="s">
        <v>2096</v>
      </c>
      <c r="F92" s="12"/>
      <c r="G92" s="12"/>
      <c r="H92" s="12"/>
      <c r="I92" s="12"/>
      <c r="J92" s="12"/>
      <c r="K92" s="12"/>
      <c r="L92" s="12"/>
      <c r="M92" s="12"/>
      <c r="N92" s="17"/>
    </row>
    <row r="93" spans="1:14" ht="15.75" thickBot="1">
      <c r="B93" s="16"/>
      <c r="C93" s="12"/>
      <c r="D93" s="12"/>
      <c r="E93" s="12"/>
      <c r="F93" s="12" t="s">
        <v>7</v>
      </c>
      <c r="G93" s="12"/>
      <c r="H93" s="12"/>
      <c r="I93" s="12"/>
      <c r="J93" s="12"/>
      <c r="K93" s="12"/>
      <c r="L93" s="12"/>
      <c r="M93" s="12"/>
      <c r="N93" s="17"/>
    </row>
    <row r="94" spans="1:14">
      <c r="B94" s="204" t="s">
        <v>2097</v>
      </c>
      <c r="C94" s="205"/>
      <c r="D94" s="205"/>
      <c r="E94" s="205"/>
      <c r="F94" s="205"/>
      <c r="G94" s="205"/>
      <c r="H94" s="205"/>
      <c r="I94" s="205"/>
      <c r="J94" s="205"/>
      <c r="K94" s="205"/>
      <c r="L94" s="205"/>
      <c r="M94" s="205"/>
      <c r="N94" s="206"/>
    </row>
    <row r="95" spans="1:14">
      <c r="B95" s="207"/>
      <c r="C95" s="208"/>
      <c r="D95" s="208"/>
      <c r="E95" s="208"/>
      <c r="F95" s="208"/>
      <c r="G95" s="208"/>
      <c r="H95" s="208"/>
      <c r="I95" s="208"/>
      <c r="J95" s="208"/>
      <c r="K95" s="208"/>
      <c r="L95" s="208"/>
      <c r="M95" s="208"/>
      <c r="N95" s="209"/>
    </row>
    <row r="96" spans="1:14">
      <c r="B96" s="207"/>
      <c r="C96" s="208"/>
      <c r="D96" s="208"/>
      <c r="E96" s="208"/>
      <c r="F96" s="208"/>
      <c r="G96" s="208"/>
      <c r="H96" s="208"/>
      <c r="I96" s="208"/>
      <c r="J96" s="208"/>
      <c r="K96" s="208"/>
      <c r="L96" s="208"/>
      <c r="M96" s="208"/>
      <c r="N96" s="209"/>
    </row>
    <row r="97" spans="2:14">
      <c r="B97" s="207"/>
      <c r="C97" s="208"/>
      <c r="D97" s="208"/>
      <c r="E97" s="208"/>
      <c r="F97" s="208"/>
      <c r="G97" s="208"/>
      <c r="H97" s="208"/>
      <c r="I97" s="208"/>
      <c r="J97" s="208"/>
      <c r="K97" s="208"/>
      <c r="L97" s="208"/>
      <c r="M97" s="208"/>
      <c r="N97" s="209"/>
    </row>
    <row r="98" spans="2:14" ht="15.75" thickBot="1">
      <c r="B98" s="210"/>
      <c r="C98" s="211"/>
      <c r="D98" s="211"/>
      <c r="E98" s="211"/>
      <c r="F98" s="211"/>
      <c r="G98" s="211"/>
      <c r="H98" s="211"/>
      <c r="I98" s="211"/>
      <c r="J98" s="211"/>
      <c r="K98" s="211"/>
      <c r="L98" s="211"/>
      <c r="M98" s="211"/>
      <c r="N98" s="212"/>
    </row>
    <row r="99" spans="2:14">
      <c r="B99" s="213"/>
      <c r="C99" s="214"/>
      <c r="D99" s="214"/>
      <c r="E99" s="214"/>
      <c r="F99" s="214"/>
      <c r="G99" s="214"/>
      <c r="H99" s="214"/>
      <c r="I99" s="214"/>
      <c r="J99" s="214"/>
      <c r="K99" s="214"/>
      <c r="L99" s="214"/>
      <c r="M99" s="214"/>
      <c r="N99" s="215"/>
    </row>
    <row r="100" spans="2:14">
      <c r="B100" s="199" t="s">
        <v>2098</v>
      </c>
      <c r="C100" s="31"/>
      <c r="D100" s="31"/>
      <c r="E100" s="31"/>
      <c r="F100" s="31"/>
      <c r="G100" s="31"/>
      <c r="H100" s="31"/>
      <c r="I100" s="31"/>
      <c r="J100" s="31"/>
      <c r="K100" s="31"/>
      <c r="L100" s="31"/>
      <c r="M100" s="31"/>
      <c r="N100" s="32"/>
    </row>
    <row r="101" spans="2:14" ht="15" customHeight="1">
      <c r="B101" s="758" t="s">
        <v>2099</v>
      </c>
      <c r="C101" s="759"/>
      <c r="D101" s="759"/>
      <c r="E101" s="759"/>
      <c r="F101" s="759"/>
      <c r="G101" s="759"/>
      <c r="H101" s="759"/>
      <c r="I101" s="759"/>
      <c r="J101" s="759"/>
      <c r="K101" s="759"/>
      <c r="L101" s="759"/>
      <c r="M101" s="759"/>
      <c r="N101" s="760"/>
    </row>
    <row r="102" spans="2:14" ht="15" customHeight="1">
      <c r="B102" s="758"/>
      <c r="C102" s="759"/>
      <c r="D102" s="759"/>
      <c r="E102" s="759"/>
      <c r="F102" s="759"/>
      <c r="G102" s="759"/>
      <c r="H102" s="759"/>
      <c r="I102" s="759"/>
      <c r="J102" s="759"/>
      <c r="K102" s="759"/>
      <c r="L102" s="759"/>
      <c r="M102" s="759"/>
      <c r="N102" s="760"/>
    </row>
    <row r="103" spans="2:14" ht="30" customHeight="1">
      <c r="B103" s="761" t="s">
        <v>2100</v>
      </c>
      <c r="C103" s="762"/>
      <c r="D103" s="762"/>
      <c r="E103" s="762"/>
      <c r="F103" s="762"/>
      <c r="G103" s="762"/>
      <c r="H103" s="762"/>
      <c r="I103" s="762"/>
      <c r="J103" s="762"/>
      <c r="K103" s="762"/>
      <c r="L103" s="762"/>
      <c r="M103" s="762"/>
      <c r="N103" s="763"/>
    </row>
    <row r="104" spans="2:14">
      <c r="B104" s="761"/>
      <c r="C104" s="762"/>
      <c r="D104" s="762"/>
      <c r="E104" s="762"/>
      <c r="F104" s="762"/>
      <c r="G104" s="762"/>
      <c r="H104" s="762"/>
      <c r="I104" s="762"/>
      <c r="J104" s="762"/>
      <c r="K104" s="762"/>
      <c r="L104" s="762"/>
      <c r="M104" s="762"/>
      <c r="N104" s="763"/>
    </row>
    <row r="105" spans="2:14">
      <c r="B105" s="287"/>
      <c r="C105" s="288"/>
      <c r="D105" s="288"/>
      <c r="E105" s="288"/>
      <c r="F105" s="288"/>
      <c r="G105" s="288"/>
      <c r="H105" s="288"/>
      <c r="I105" s="288"/>
      <c r="J105" s="288"/>
      <c r="K105" s="288"/>
      <c r="L105" s="288"/>
      <c r="M105" s="288"/>
      <c r="N105" s="289"/>
    </row>
    <row r="106" spans="2:14">
      <c r="B106" s="287"/>
      <c r="C106" s="288"/>
      <c r="D106" s="288"/>
      <c r="E106" s="288"/>
      <c r="F106" s="288"/>
      <c r="G106" s="288"/>
      <c r="H106" s="288"/>
      <c r="I106" s="288"/>
      <c r="J106" s="288"/>
      <c r="K106" s="288"/>
      <c r="L106" s="288"/>
      <c r="M106" s="288"/>
      <c r="N106" s="289"/>
    </row>
    <row r="107" spans="2:14">
      <c r="B107" s="287"/>
      <c r="C107" s="288"/>
      <c r="D107" s="288"/>
      <c r="E107" s="288"/>
      <c r="F107" s="288"/>
      <c r="G107" s="288"/>
      <c r="H107" s="288"/>
      <c r="I107" s="288"/>
      <c r="J107" s="288"/>
      <c r="K107" s="288"/>
      <c r="L107" s="288"/>
      <c r="M107" s="288"/>
      <c r="N107" s="289"/>
    </row>
    <row r="108" spans="2:14">
      <c r="B108" s="199"/>
      <c r="C108" s="31"/>
      <c r="D108" s="31"/>
      <c r="E108" s="31"/>
      <c r="F108" s="31"/>
      <c r="G108" s="31"/>
      <c r="H108" s="31"/>
      <c r="I108" s="31"/>
      <c r="J108" s="31"/>
      <c r="K108" s="31"/>
      <c r="L108" s="31"/>
      <c r="M108" s="31"/>
      <c r="N108" s="32"/>
    </row>
    <row r="109" spans="2:14">
      <c r="B109" s="16"/>
      <c r="C109" s="12"/>
      <c r="D109" s="12"/>
      <c r="E109" s="12" t="s">
        <v>2093</v>
      </c>
      <c r="F109" s="53"/>
      <c r="G109" s="53"/>
      <c r="H109" s="12"/>
      <c r="I109" s="12"/>
      <c r="J109" s="12"/>
      <c r="K109" s="12"/>
      <c r="L109" s="12"/>
      <c r="M109" s="12"/>
      <c r="N109" s="17"/>
    </row>
    <row r="110" spans="2:14">
      <c r="B110" s="16"/>
      <c r="C110" s="12"/>
      <c r="D110" s="12"/>
      <c r="E110" s="54" t="s">
        <v>2094</v>
      </c>
      <c r="F110" s="12"/>
      <c r="G110" s="12"/>
      <c r="H110" s="54"/>
      <c r="I110" s="54"/>
      <c r="J110" s="54"/>
      <c r="K110" s="12"/>
      <c r="L110" s="12"/>
      <c r="M110" s="12"/>
      <c r="N110" s="17"/>
    </row>
    <row r="111" spans="2:14">
      <c r="B111" s="16"/>
      <c r="C111" s="12"/>
      <c r="D111" s="12"/>
      <c r="E111" s="55" t="s">
        <v>2101</v>
      </c>
      <c r="F111" s="12"/>
      <c r="G111" s="12"/>
      <c r="H111" s="55"/>
      <c r="I111" s="55"/>
      <c r="J111" s="55"/>
      <c r="K111" s="12"/>
      <c r="L111" s="12"/>
      <c r="M111" s="12"/>
      <c r="N111" s="17"/>
    </row>
    <row r="112" spans="2:14">
      <c r="B112" s="56"/>
      <c r="C112" s="31"/>
      <c r="D112" s="31"/>
      <c r="E112" s="12" t="s">
        <v>2096</v>
      </c>
      <c r="F112" s="12"/>
      <c r="G112" s="12"/>
      <c r="H112" s="12"/>
      <c r="I112" s="12"/>
      <c r="J112" s="12"/>
      <c r="K112" s="31"/>
      <c r="L112" s="31"/>
      <c r="M112" s="31"/>
      <c r="N112" s="32"/>
    </row>
    <row r="113" spans="2:14">
      <c r="B113" s="56"/>
      <c r="C113" s="31"/>
      <c r="D113" s="31"/>
      <c r="E113" s="31"/>
      <c r="F113" s="12"/>
      <c r="G113" s="12"/>
      <c r="H113" s="12"/>
      <c r="I113" s="12"/>
      <c r="J113" s="12"/>
      <c r="K113" s="31"/>
      <c r="L113" s="31"/>
      <c r="M113" s="31"/>
      <c r="N113" s="32"/>
    </row>
    <row r="114" spans="2:14">
      <c r="B114" s="56" t="s">
        <v>2102</v>
      </c>
      <c r="C114" s="55"/>
      <c r="D114" s="55"/>
      <c r="E114" s="12"/>
      <c r="F114" s="12"/>
      <c r="G114" s="12"/>
      <c r="H114" s="12"/>
      <c r="I114" s="12"/>
      <c r="J114" s="821"/>
      <c r="K114" s="821"/>
      <c r="L114" s="821"/>
      <c r="M114" s="821"/>
      <c r="N114" s="822"/>
    </row>
    <row r="115" spans="2:14" ht="15.75" thickBot="1">
      <c r="B115" s="217" t="s">
        <v>2103</v>
      </c>
      <c r="C115" s="344"/>
      <c r="D115" s="344"/>
      <c r="E115" s="57"/>
      <c r="F115" s="57"/>
      <c r="G115" s="57"/>
      <c r="H115" s="57"/>
      <c r="I115" s="57"/>
      <c r="J115" s="823"/>
      <c r="K115" s="823"/>
      <c r="L115" s="823"/>
      <c r="M115" s="823"/>
      <c r="N115" s="824"/>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ColWidth="11.42578125"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384</v>
      </c>
      <c r="C31" s="81" t="s">
        <v>2208</v>
      </c>
      <c r="D31" s="82"/>
      <c r="E31" s="82"/>
      <c r="F31" s="82"/>
      <c r="G31" s="82"/>
      <c r="H31" s="82"/>
      <c r="I31" s="82"/>
      <c r="J31" s="82"/>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835</v>
      </c>
      <c r="B36" s="804" t="str">
        <f>VLOOKUP(A36,EQUIPOS!A6:D154,3,FALSE)</f>
        <v>COMPACTADOR MANUAL VIBRATORIO (RANA) con motor de 6 HP</v>
      </c>
      <c r="C36" s="805"/>
      <c r="D36" s="805"/>
      <c r="E36" s="805"/>
      <c r="F36" s="805"/>
      <c r="G36" s="805"/>
      <c r="H36" s="806"/>
      <c r="I36" s="223"/>
      <c r="J36" s="224"/>
      <c r="K36" s="225">
        <f>VLOOKUP(A36,EQUIPOS!A6:D163,4,FALSE)</f>
        <v>8646.2163540330657</v>
      </c>
      <c r="L36" s="226"/>
      <c r="M36" s="227">
        <v>37.5</v>
      </c>
      <c r="N36" s="228">
        <f>K36/M36</f>
        <v>230.56576944088175</v>
      </c>
    </row>
    <row r="37" spans="1:14">
      <c r="B37" s="804"/>
      <c r="C37" s="805"/>
      <c r="D37" s="805"/>
      <c r="E37" s="811"/>
      <c r="F37" s="805"/>
      <c r="G37" s="805"/>
      <c r="H37" s="806"/>
      <c r="I37" s="36"/>
      <c r="J37" s="37"/>
      <c r="K37" s="230"/>
      <c r="L37" s="232"/>
      <c r="M37" s="233"/>
      <c r="N37" s="234"/>
    </row>
    <row r="38" spans="1:14">
      <c r="B38" s="812" t="s">
        <v>2105</v>
      </c>
      <c r="C38" s="813"/>
      <c r="D38" s="813"/>
      <c r="E38" s="38"/>
      <c r="F38" s="39"/>
      <c r="G38" s="39"/>
      <c r="H38" s="40"/>
      <c r="I38" s="36"/>
      <c r="J38" s="37"/>
      <c r="K38" s="235"/>
      <c r="L38" s="232"/>
      <c r="M38" s="411">
        <v>0.1</v>
      </c>
      <c r="N38" s="296">
        <f>N72*M38</f>
        <v>1214.8204072288161</v>
      </c>
    </row>
    <row r="39" spans="1:14" ht="15.75" thickBot="1">
      <c r="B39" s="804"/>
      <c r="C39" s="805"/>
      <c r="D39" s="805"/>
      <c r="E39" s="805"/>
      <c r="F39" s="805"/>
      <c r="G39" s="805"/>
      <c r="H39" s="806"/>
      <c r="I39" s="814"/>
      <c r="J39" s="815"/>
      <c r="K39" s="41"/>
      <c r="L39" s="816"/>
      <c r="M39" s="817"/>
      <c r="N39" s="105"/>
    </row>
    <row r="40" spans="1:14" ht="15.75" thickBot="1">
      <c r="B40" s="755" t="s">
        <v>2072</v>
      </c>
      <c r="C40" s="756"/>
      <c r="D40" s="756"/>
      <c r="E40" s="756"/>
      <c r="F40" s="756"/>
      <c r="G40" s="756"/>
      <c r="H40" s="756"/>
      <c r="I40" s="756"/>
      <c r="J40" s="756"/>
      <c r="K40" s="756"/>
      <c r="L40" s="756"/>
      <c r="M40" s="757"/>
      <c r="N40" s="345">
        <f>SUM(N36:N39)</f>
        <v>1445.3861766696978</v>
      </c>
    </row>
    <row r="41" spans="1:14">
      <c r="B41" s="236"/>
      <c r="C41" s="34"/>
      <c r="D41" s="34"/>
      <c r="E41" s="34"/>
      <c r="F41" s="34"/>
      <c r="G41" s="34"/>
      <c r="H41" s="34"/>
      <c r="I41" s="34"/>
      <c r="J41" s="34"/>
      <c r="K41" s="34"/>
      <c r="L41" s="34"/>
      <c r="M41" s="34"/>
      <c r="N41" s="35"/>
    </row>
    <row r="42" spans="1:14">
      <c r="B42" s="64" t="s">
        <v>2073</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00" t="s">
        <v>2063</v>
      </c>
      <c r="C44" s="801"/>
      <c r="D44" s="801"/>
      <c r="E44" s="801"/>
      <c r="F44" s="801"/>
      <c r="G44" s="801"/>
      <c r="H44" s="801"/>
      <c r="I44" s="835"/>
      <c r="J44" s="271" t="s">
        <v>2065</v>
      </c>
      <c r="K44" s="85" t="s">
        <v>2066</v>
      </c>
      <c r="L44" s="836" t="s">
        <v>2074</v>
      </c>
      <c r="M44" s="835"/>
      <c r="N44" s="86" t="s">
        <v>2071</v>
      </c>
    </row>
    <row r="45" spans="1:14">
      <c r="A45" s="108" t="s">
        <v>1096</v>
      </c>
      <c r="B45" s="43" t="str">
        <f>VLOOKUP(A45,MATERIALES!A5:D373,3,FALSE)</f>
        <v>Adoquín e=8cm</v>
      </c>
      <c r="C45" s="237"/>
      <c r="D45" s="237"/>
      <c r="E45" s="237"/>
      <c r="F45" s="237"/>
      <c r="G45" s="237"/>
      <c r="H45" s="237"/>
      <c r="I45" s="224"/>
      <c r="J45" s="201" t="str">
        <f>VLOOKUP(A45,MATERIALES!A1:D637,2,FALSE)</f>
        <v>m2</v>
      </c>
      <c r="K45" s="238">
        <v>1.03</v>
      </c>
      <c r="L45" s="223"/>
      <c r="M45" s="353">
        <f>VLOOKUP(A45,MATERIALES!A5:D396,4,FALSE)</f>
        <v>37468.761968096471</v>
      </c>
      <c r="N45" s="228">
        <f>K45*M45</f>
        <v>38592.824827139368</v>
      </c>
    </row>
    <row r="46" spans="1:14">
      <c r="A46" s="108" t="s">
        <v>1165</v>
      </c>
      <c r="B46" s="43" t="str">
        <f>VLOOKUP(A46,MATERIALES!A6:D373,3,FALSE)</f>
        <v>Arena de sello (fina)</v>
      </c>
      <c r="C46" s="237"/>
      <c r="D46" s="237"/>
      <c r="E46" s="237"/>
      <c r="F46" s="237"/>
      <c r="G46" s="237"/>
      <c r="H46" s="237"/>
      <c r="I46" s="224"/>
      <c r="J46" s="201" t="str">
        <f>VLOOKUP(A46,MATERIALES!A2:D638,2,FALSE)</f>
        <v>m3</v>
      </c>
      <c r="K46" s="238">
        <v>0.01</v>
      </c>
      <c r="L46" s="223"/>
      <c r="M46" s="353">
        <f>VLOOKUP(A46,MATERIALES!A6:D397,4,FALSE)</f>
        <v>39605.672698522088</v>
      </c>
      <c r="N46" s="228">
        <f>K46*M46</f>
        <v>396.05672698522091</v>
      </c>
    </row>
    <row r="47" spans="1:14">
      <c r="A47" s="108" t="s">
        <v>1167</v>
      </c>
      <c r="B47" s="43" t="str">
        <f>VLOOKUP(A47,MATERIALES!A6:D373,3,FALSE)</f>
        <v>Arena de soporte (media)</v>
      </c>
      <c r="C47" s="237"/>
      <c r="D47" s="237"/>
      <c r="E47" s="237"/>
      <c r="F47" s="237"/>
      <c r="G47" s="237"/>
      <c r="H47" s="237"/>
      <c r="I47" s="224"/>
      <c r="J47" s="201" t="str">
        <f>VLOOKUP(A47,MATERIALES!A3:D639,2,FALSE)</f>
        <v>m3</v>
      </c>
      <c r="K47" s="238">
        <v>0.05</v>
      </c>
      <c r="L47" s="223"/>
      <c r="M47" s="353">
        <f>VLOOKUP(A47,MATERIALES!A6:D398,4,FALSE)</f>
        <v>42214.780670519482</v>
      </c>
      <c r="N47" s="228">
        <f>K47*M47</f>
        <v>2110.7390335259743</v>
      </c>
    </row>
    <row r="48" spans="1:14">
      <c r="A48" t="s">
        <v>1280</v>
      </c>
      <c r="B48" s="43" t="str">
        <f>VLOOKUP(A48,MATERIALES!A6:D373,3,FALSE)</f>
        <v>Concreto Resistencia  21 (Mpa)</v>
      </c>
      <c r="C48" s="273"/>
      <c r="D48" s="273"/>
      <c r="E48" s="273"/>
      <c r="F48" s="273"/>
      <c r="G48" s="273"/>
      <c r="H48" s="273"/>
      <c r="I48" s="273"/>
      <c r="J48" s="267" t="str">
        <f>VLOOKUP(A48,MATERIALES!A4:D640,2,FALSE)</f>
        <v>m3</v>
      </c>
      <c r="K48" s="44">
        <v>0.01</v>
      </c>
      <c r="L48" s="274"/>
      <c r="M48" s="353">
        <f>VLOOKUP(A48,MATERIALES!A6:D399,4,FALSE)</f>
        <v>398137.78375108796</v>
      </c>
      <c r="N48" s="228">
        <f>K48*M48</f>
        <v>3981.3778375108795</v>
      </c>
    </row>
    <row r="49" spans="1:14" ht="15.75" thickBot="1">
      <c r="B49" s="265"/>
      <c r="C49" s="266"/>
      <c r="D49" s="266"/>
      <c r="E49" s="266"/>
      <c r="F49" s="266"/>
      <c r="G49" s="266"/>
      <c r="H49" s="266"/>
      <c r="I49" s="266"/>
      <c r="J49" s="124"/>
      <c r="K49" s="124"/>
      <c r="L49" s="281"/>
      <c r="M49" s="280"/>
      <c r="N49" s="125"/>
    </row>
    <row r="50" spans="1:14" ht="15.75" thickBot="1">
      <c r="B50" s="755" t="s">
        <v>2072</v>
      </c>
      <c r="C50" s="756"/>
      <c r="D50" s="756"/>
      <c r="E50" s="756"/>
      <c r="F50" s="756"/>
      <c r="G50" s="756"/>
      <c r="H50" s="756"/>
      <c r="I50" s="756"/>
      <c r="J50" s="756"/>
      <c r="K50" s="756"/>
      <c r="L50" s="756"/>
      <c r="M50" s="757"/>
      <c r="N50" s="345">
        <f>SUM(N45:N49)</f>
        <v>45080.998425161444</v>
      </c>
    </row>
    <row r="51" spans="1:14">
      <c r="B51" s="33"/>
      <c r="C51" s="34"/>
      <c r="D51" s="34"/>
      <c r="E51" s="34"/>
      <c r="F51" s="34"/>
      <c r="G51" s="34"/>
      <c r="H51" s="34"/>
      <c r="I51" s="34"/>
      <c r="J51" s="34"/>
      <c r="K51" s="34"/>
      <c r="L51" s="34"/>
      <c r="M51" s="34"/>
      <c r="N51" s="35"/>
    </row>
    <row r="52" spans="1:14">
      <c r="B52" s="64" t="s">
        <v>2075</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269" t="s">
        <v>2076</v>
      </c>
      <c r="C54" s="270"/>
      <c r="D54" s="270"/>
      <c r="E54" s="270"/>
      <c r="F54" s="270"/>
      <c r="G54" s="270"/>
      <c r="H54" s="73" t="s">
        <v>2065</v>
      </c>
      <c r="I54" s="74" t="s">
        <v>2077</v>
      </c>
      <c r="J54" s="75" t="s">
        <v>2106</v>
      </c>
      <c r="K54" s="73" t="s">
        <v>2107</v>
      </c>
      <c r="L54" s="841" t="s">
        <v>2080</v>
      </c>
      <c r="M54" s="820"/>
      <c r="N54" s="76" t="s">
        <v>2071</v>
      </c>
    </row>
    <row r="55" spans="1:14">
      <c r="A55" t="s">
        <v>1992</v>
      </c>
      <c r="B55" s="46" t="str">
        <f>VLOOKUP(A55,TRANSPORTE!A5:D117,3,FALSE)</f>
        <v>Transporte de Adoquín e=8cm</v>
      </c>
      <c r="C55" s="273"/>
      <c r="D55" s="273"/>
      <c r="E55" s="273"/>
      <c r="F55" s="273"/>
      <c r="G55" s="273"/>
      <c r="H55" s="267" t="s">
        <v>2122</v>
      </c>
      <c r="I55" s="235">
        <v>0.92</v>
      </c>
      <c r="J55" s="242">
        <v>1</v>
      </c>
      <c r="K55" s="235">
        <f>I55*J55</f>
        <v>0.92</v>
      </c>
      <c r="L55" s="842">
        <f>VLOOKUP(A55,TRANSPORTE!A5:D117,4,FALSE)</f>
        <v>1294.9704856658377</v>
      </c>
      <c r="M55" s="843"/>
      <c r="N55" s="243">
        <f>K55*L55</f>
        <v>1191.3728468125707</v>
      </c>
    </row>
    <row r="56" spans="1:14">
      <c r="A56" t="s">
        <v>1836</v>
      </c>
      <c r="B56" s="46" t="str">
        <f>VLOOKUP(A56,TRANSPORTE!A6:D117,3,FALSE)</f>
        <v>Transporte de Arena</v>
      </c>
      <c r="C56" s="47"/>
      <c r="D56" s="47"/>
      <c r="E56" s="47"/>
      <c r="F56" s="47"/>
      <c r="G56" s="47"/>
      <c r="H56" s="267" t="s">
        <v>2122</v>
      </c>
      <c r="I56" s="235">
        <v>0.01</v>
      </c>
      <c r="J56" s="242">
        <v>1</v>
      </c>
      <c r="K56" s="235">
        <f>I56*J56</f>
        <v>0.01</v>
      </c>
      <c r="L56" s="842">
        <f>VLOOKUP(A56,TRANSPORTE!A6:D117,4,FALSE)</f>
        <v>1260.0181096149788</v>
      </c>
      <c r="M56" s="843"/>
      <c r="N56" s="243">
        <f>K56*L56</f>
        <v>12.600181096149788</v>
      </c>
    </row>
    <row r="57" spans="1:14">
      <c r="A57" t="s">
        <v>1836</v>
      </c>
      <c r="B57" s="46" t="str">
        <f>VLOOKUP(A57,TRANSPORTE!A6:D117,3,FALSE)</f>
        <v>Transporte de Arena</v>
      </c>
      <c r="C57" s="47"/>
      <c r="D57" s="47"/>
      <c r="E57" s="47"/>
      <c r="F57" s="47"/>
      <c r="G57" s="47"/>
      <c r="H57" s="267" t="s">
        <v>2122</v>
      </c>
      <c r="I57" s="235">
        <v>0.05</v>
      </c>
      <c r="J57" s="242">
        <v>1</v>
      </c>
      <c r="K57" s="235">
        <f>I57*J57</f>
        <v>0.05</v>
      </c>
      <c r="L57" s="842">
        <f>VLOOKUP(A57,TRANSPORTE!A6:D117,4,FALSE)</f>
        <v>1260.0181096149788</v>
      </c>
      <c r="M57" s="843"/>
      <c r="N57" s="243">
        <f>K57*L57</f>
        <v>63.000905480748941</v>
      </c>
    </row>
    <row r="58" spans="1:14">
      <c r="B58" s="46"/>
      <c r="C58" s="47"/>
      <c r="D58" s="47"/>
      <c r="E58" s="47"/>
      <c r="F58" s="47"/>
      <c r="G58" s="47"/>
      <c r="H58" s="267"/>
      <c r="I58" s="235"/>
      <c r="J58" s="242"/>
      <c r="K58" s="235"/>
      <c r="L58" s="842"/>
      <c r="M58" s="843"/>
      <c r="N58" s="243"/>
    </row>
    <row r="59" spans="1:14">
      <c r="B59" s="46"/>
      <c r="C59" s="47"/>
      <c r="D59" s="47"/>
      <c r="E59" s="47"/>
      <c r="F59" s="47"/>
      <c r="G59" s="47"/>
      <c r="H59" s="244"/>
      <c r="I59" s="235"/>
      <c r="J59" s="235"/>
      <c r="K59" s="235"/>
      <c r="L59" s="245"/>
      <c r="M59" s="246"/>
      <c r="N59" s="247"/>
    </row>
    <row r="60" spans="1:14" ht="15.75" thickBot="1">
      <c r="B60" s="265"/>
      <c r="C60" s="266"/>
      <c r="D60" s="266"/>
      <c r="E60" s="266"/>
      <c r="F60" s="266"/>
      <c r="G60" s="266"/>
      <c r="H60" s="48"/>
      <c r="I60" s="124"/>
      <c r="J60" s="124"/>
      <c r="K60" s="124"/>
      <c r="L60" s="833"/>
      <c r="M60" s="834"/>
      <c r="N60" s="125"/>
    </row>
    <row r="61" spans="1:14" ht="15.75" thickBot="1">
      <c r="B61" s="844" t="s">
        <v>2072</v>
      </c>
      <c r="C61" s="798"/>
      <c r="D61" s="798"/>
      <c r="E61" s="798"/>
      <c r="F61" s="798"/>
      <c r="G61" s="798"/>
      <c r="H61" s="798"/>
      <c r="I61" s="798"/>
      <c r="J61" s="798"/>
      <c r="K61" s="798"/>
      <c r="L61" s="798"/>
      <c r="M61" s="799"/>
      <c r="N61" s="104">
        <f>N55+N56+N57+N58+N59</f>
        <v>1266.9739333894695</v>
      </c>
    </row>
    <row r="62" spans="1:14">
      <c r="B62" s="33"/>
      <c r="C62" s="34"/>
      <c r="D62" s="34"/>
      <c r="E62" s="34"/>
      <c r="F62" s="34"/>
      <c r="G62" s="34"/>
      <c r="H62" s="34"/>
      <c r="I62" s="34"/>
      <c r="J62" s="34"/>
      <c r="K62" s="34"/>
      <c r="L62" s="34"/>
      <c r="M62" s="34"/>
      <c r="N62" s="35"/>
    </row>
    <row r="63" spans="1:14">
      <c r="B63" s="64" t="s">
        <v>2081</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794" t="s">
        <v>2108</v>
      </c>
      <c r="C65" s="795"/>
      <c r="D65" s="795"/>
      <c r="E65" s="795"/>
      <c r="F65" s="795"/>
      <c r="G65" s="795"/>
      <c r="H65" s="795"/>
      <c r="I65" s="73" t="s">
        <v>2082</v>
      </c>
      <c r="J65" s="75" t="s">
        <v>2109</v>
      </c>
      <c r="K65" s="74" t="s">
        <v>2084</v>
      </c>
      <c r="L65" s="796" t="s">
        <v>2070</v>
      </c>
      <c r="M65" s="797"/>
      <c r="N65" s="98" t="s">
        <v>2071</v>
      </c>
    </row>
    <row r="66" spans="1:15">
      <c r="A66" s="141" t="s">
        <v>718</v>
      </c>
      <c r="B66" s="49" t="str">
        <f>VLOOKUP(A66,'MANO DE OBRA'!A8:D68,3,FALSE)</f>
        <v>Obrero (8)</v>
      </c>
      <c r="C66" s="47"/>
      <c r="D66" s="47"/>
      <c r="E66" s="47"/>
      <c r="F66" s="47"/>
      <c r="G66" s="47"/>
      <c r="H66" s="47"/>
      <c r="I66" s="248">
        <f>K66/J66*100</f>
        <v>270661.59999999998</v>
      </c>
      <c r="J66" s="249">
        <v>185</v>
      </c>
      <c r="K66" s="250">
        <f>VLOOKUP(A66,'MANO DE OBRA'!A8:D99,4,FALSE)</f>
        <v>500723.95999999996</v>
      </c>
      <c r="L66" s="50"/>
      <c r="M66" s="251">
        <v>50</v>
      </c>
      <c r="N66" s="346">
        <f>K66/M66</f>
        <v>10014.4792</v>
      </c>
      <c r="O66" s="106"/>
    </row>
    <row r="67" spans="1:15">
      <c r="A67" s="141" t="s">
        <v>728</v>
      </c>
      <c r="B67" s="49" t="str">
        <f>VLOOKUP(A67,'MANO DE OBRA'!A8:D69,3,FALSE)</f>
        <v>Oficial</v>
      </c>
      <c r="C67" s="47"/>
      <c r="D67" s="47"/>
      <c r="E67" s="47"/>
      <c r="F67" s="47"/>
      <c r="G67" s="47"/>
      <c r="H67" s="47"/>
      <c r="I67" s="248">
        <f>K67/J67*100</f>
        <v>57668.23979157189</v>
      </c>
      <c r="J67" s="249">
        <v>185</v>
      </c>
      <c r="K67" s="250">
        <f>VLOOKUP(A67,'MANO DE OBRA'!A8:D100,4,FALSE)</f>
        <v>106686.24361440798</v>
      </c>
      <c r="L67" s="50"/>
      <c r="M67" s="255">
        <v>50</v>
      </c>
      <c r="N67" s="346">
        <f>K67/M67</f>
        <v>2133.7248722881595</v>
      </c>
    </row>
    <row r="68" spans="1:15">
      <c r="B68" s="49"/>
      <c r="C68" s="47"/>
      <c r="D68" s="47"/>
      <c r="E68" s="47"/>
      <c r="F68" s="47"/>
      <c r="G68" s="47"/>
      <c r="H68" s="47"/>
      <c r="I68" s="235"/>
      <c r="J68" s="253"/>
      <c r="K68" s="254"/>
      <c r="L68" s="50"/>
      <c r="M68" s="256"/>
      <c r="N68" s="252"/>
    </row>
    <row r="69" spans="1:15">
      <c r="B69" s="49"/>
      <c r="C69" s="47"/>
      <c r="D69" s="47"/>
      <c r="E69" s="47"/>
      <c r="F69" s="47"/>
      <c r="G69" s="47"/>
      <c r="H69" s="47"/>
      <c r="I69" s="235"/>
      <c r="J69" s="253"/>
      <c r="K69" s="254"/>
      <c r="L69" s="274"/>
      <c r="M69" s="256"/>
      <c r="N69" s="252"/>
    </row>
    <row r="70" spans="1:15">
      <c r="B70" s="49"/>
      <c r="C70" s="47"/>
      <c r="D70" s="47"/>
      <c r="E70" s="47"/>
      <c r="F70" s="47"/>
      <c r="G70" s="47"/>
      <c r="H70" s="47"/>
      <c r="I70" s="235"/>
      <c r="J70" s="253"/>
      <c r="K70" s="254"/>
      <c r="L70" s="274"/>
      <c r="M70" s="256"/>
      <c r="N70" s="252"/>
    </row>
    <row r="71" spans="1:15" ht="15.75" thickBot="1">
      <c r="B71" s="831"/>
      <c r="C71" s="832"/>
      <c r="D71" s="832"/>
      <c r="E71" s="832"/>
      <c r="F71" s="832"/>
      <c r="G71" s="832"/>
      <c r="H71" s="832"/>
      <c r="I71" s="124"/>
      <c r="J71" s="124"/>
      <c r="K71" s="124"/>
      <c r="L71" s="845"/>
      <c r="M71" s="845"/>
      <c r="N71" s="45"/>
    </row>
    <row r="72" spans="1:15" ht="15.75" thickBot="1">
      <c r="B72" s="844" t="s">
        <v>2072</v>
      </c>
      <c r="C72" s="798"/>
      <c r="D72" s="798"/>
      <c r="E72" s="798"/>
      <c r="F72" s="798"/>
      <c r="G72" s="798"/>
      <c r="H72" s="798"/>
      <c r="I72" s="798"/>
      <c r="J72" s="798"/>
      <c r="K72" s="798"/>
      <c r="L72" s="798"/>
      <c r="M72" s="799"/>
      <c r="N72" s="257">
        <f>SUM(N66:N71)</f>
        <v>12148.204072288159</v>
      </c>
    </row>
    <row r="73" spans="1:15" ht="15.75" thickBot="1">
      <c r="B73" s="33"/>
      <c r="C73" s="34"/>
      <c r="D73" s="34"/>
      <c r="E73" s="34"/>
      <c r="F73" s="34"/>
      <c r="G73" s="34"/>
      <c r="H73" s="34"/>
      <c r="I73" s="34"/>
      <c r="J73" s="34"/>
      <c r="K73" s="34"/>
      <c r="L73" s="34"/>
      <c r="M73" s="34"/>
      <c r="N73" s="35"/>
    </row>
    <row r="74" spans="1:15" ht="15.75" thickBot="1">
      <c r="B74" s="755" t="s">
        <v>2085</v>
      </c>
      <c r="C74" s="756"/>
      <c r="D74" s="756"/>
      <c r="E74" s="756"/>
      <c r="F74" s="756"/>
      <c r="G74" s="756"/>
      <c r="H74" s="756"/>
      <c r="I74" s="756"/>
      <c r="J74" s="756"/>
      <c r="K74" s="756"/>
      <c r="L74" s="756"/>
      <c r="M74" s="757"/>
      <c r="N74" s="99">
        <f>N40+N50+N61+N72</f>
        <v>59941.562607508771</v>
      </c>
    </row>
    <row r="75" spans="1:15">
      <c r="B75" s="33"/>
      <c r="C75" s="34"/>
      <c r="D75" s="34"/>
      <c r="E75" s="34"/>
      <c r="F75" s="34"/>
      <c r="G75" s="34"/>
      <c r="H75" s="34"/>
      <c r="I75" s="34"/>
      <c r="J75" s="34"/>
      <c r="K75" s="34"/>
      <c r="L75" s="34"/>
      <c r="M75" s="34"/>
      <c r="N75" s="35"/>
    </row>
    <row r="76" spans="1:15">
      <c r="B76" s="64" t="s">
        <v>2086</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00" t="s">
        <v>2110</v>
      </c>
      <c r="C78" s="801"/>
      <c r="D78" s="801"/>
      <c r="E78" s="801"/>
      <c r="F78" s="801"/>
      <c r="G78" s="801"/>
      <c r="H78" s="801"/>
      <c r="I78" s="270"/>
      <c r="J78" s="290"/>
      <c r="K78" s="258" t="s">
        <v>2087</v>
      </c>
      <c r="L78" s="802" t="s">
        <v>2088</v>
      </c>
      <c r="M78" s="803"/>
      <c r="N78" s="259"/>
    </row>
    <row r="79" spans="1:15">
      <c r="B79" s="788" t="s">
        <v>2111</v>
      </c>
      <c r="C79" s="789"/>
      <c r="D79" s="789"/>
      <c r="E79" s="789"/>
      <c r="F79" s="789"/>
      <c r="G79" s="789"/>
      <c r="H79" s="789"/>
      <c r="I79" s="87"/>
      <c r="J79" s="88"/>
      <c r="K79" s="260">
        <v>0.2</v>
      </c>
      <c r="L79" s="790">
        <f>N74*K79</f>
        <v>11988.312521501755</v>
      </c>
      <c r="M79" s="791"/>
      <c r="N79" s="51"/>
    </row>
    <row r="80" spans="1:15">
      <c r="B80" s="89" t="s">
        <v>2090</v>
      </c>
      <c r="C80" s="90"/>
      <c r="D80" s="90"/>
      <c r="E80" s="90"/>
      <c r="F80" s="90"/>
      <c r="G80" s="90"/>
      <c r="H80" s="90"/>
      <c r="I80" s="87"/>
      <c r="J80" s="88"/>
      <c r="K80" s="260">
        <v>0.05</v>
      </c>
      <c r="L80" s="790">
        <f>N74*K80</f>
        <v>2997.0781303754388</v>
      </c>
      <c r="M80" s="791"/>
      <c r="N80" s="51"/>
    </row>
    <row r="81" spans="1:14" ht="15.75" thickBot="1">
      <c r="B81" s="91" t="s">
        <v>2091</v>
      </c>
      <c r="C81" s="92"/>
      <c r="D81" s="92"/>
      <c r="E81" s="92"/>
      <c r="F81" s="92"/>
      <c r="G81" s="92"/>
      <c r="H81" s="92"/>
      <c r="I81" s="93"/>
      <c r="J81" s="94"/>
      <c r="K81" s="261">
        <v>0.05</v>
      </c>
      <c r="L81" s="792">
        <f>N74*K81</f>
        <v>2997.0781303754388</v>
      </c>
      <c r="M81" s="793"/>
      <c r="N81" s="51"/>
    </row>
    <row r="82" spans="1:14" ht="15.75" thickBot="1">
      <c r="B82" s="755" t="s">
        <v>2072</v>
      </c>
      <c r="C82" s="756"/>
      <c r="D82" s="756"/>
      <c r="E82" s="756"/>
      <c r="F82" s="756"/>
      <c r="G82" s="756"/>
      <c r="H82" s="756"/>
      <c r="I82" s="756"/>
      <c r="J82" s="756"/>
      <c r="K82" s="756"/>
      <c r="L82" s="756"/>
      <c r="M82" s="757"/>
      <c r="N82" s="52">
        <f>L79+L80+L81</f>
        <v>17982.468782252632</v>
      </c>
    </row>
    <row r="83" spans="1:14" ht="15.75" thickBot="1">
      <c r="B83" s="33"/>
      <c r="C83" s="34"/>
      <c r="D83" s="34"/>
      <c r="E83" s="34"/>
      <c r="F83" s="34"/>
      <c r="G83" s="34"/>
      <c r="H83" s="34"/>
      <c r="I83" s="34"/>
      <c r="J83" s="34"/>
      <c r="K83" s="34"/>
      <c r="L83" s="34"/>
      <c r="M83" s="34"/>
      <c r="N83" s="35"/>
    </row>
    <row r="84" spans="1:14" ht="15.75" thickBot="1">
      <c r="A84" t="s">
        <v>2114</v>
      </c>
      <c r="B84" s="755" t="s">
        <v>2113</v>
      </c>
      <c r="C84" s="756"/>
      <c r="D84" s="756"/>
      <c r="E84" s="756"/>
      <c r="F84" s="756"/>
      <c r="G84" s="756"/>
      <c r="H84" s="756"/>
      <c r="I84" s="756"/>
      <c r="J84" s="756"/>
      <c r="K84" s="756"/>
      <c r="L84" s="756"/>
      <c r="M84" s="757"/>
      <c r="N84" s="166">
        <f>N74+N82</f>
        <v>77924.031389761396</v>
      </c>
    </row>
    <row r="85" spans="1:14">
      <c r="B85" s="13"/>
      <c r="C85" s="14"/>
      <c r="D85" s="14"/>
      <c r="E85" s="14"/>
      <c r="F85" s="14"/>
      <c r="G85" s="14"/>
      <c r="H85" s="14"/>
      <c r="I85" s="14"/>
      <c r="J85" s="14"/>
      <c r="K85" s="14"/>
      <c r="L85" s="14"/>
      <c r="M85" s="14"/>
      <c r="N85" s="15"/>
    </row>
    <row r="86" spans="1:14">
      <c r="B86" s="16"/>
      <c r="C86" s="12"/>
      <c r="D86" s="12"/>
      <c r="E86" s="12"/>
      <c r="F86" s="12"/>
      <c r="G86" s="12"/>
      <c r="H86" s="12"/>
      <c r="I86" s="12"/>
      <c r="J86" s="12"/>
      <c r="K86" s="12"/>
      <c r="L86" s="12"/>
      <c r="M86" s="12"/>
      <c r="N86" s="17"/>
    </row>
    <row r="87" spans="1:14">
      <c r="B87" s="16"/>
      <c r="C87" s="12"/>
      <c r="D87" s="12"/>
      <c r="E87" s="12"/>
      <c r="F87" s="12"/>
      <c r="G87" s="12"/>
      <c r="H87" s="12"/>
      <c r="I87" s="12"/>
      <c r="J87" s="12"/>
      <c r="K87" s="12"/>
      <c r="L87" s="12"/>
      <c r="M87" s="12"/>
      <c r="N87" s="17"/>
    </row>
    <row r="88" spans="1:14">
      <c r="B88" s="16"/>
      <c r="C88" s="12"/>
      <c r="D88" s="12"/>
      <c r="E88" s="12"/>
      <c r="F88" s="12"/>
      <c r="G88" s="12"/>
      <c r="H88" s="12"/>
      <c r="I88" s="12"/>
      <c r="J88" s="12"/>
      <c r="K88" s="12"/>
      <c r="L88" s="12"/>
      <c r="M88" s="12"/>
      <c r="N88" s="17"/>
    </row>
    <row r="89" spans="1:14">
      <c r="B89" s="16"/>
      <c r="C89" s="12"/>
      <c r="D89" s="12"/>
      <c r="E89" s="53" t="s">
        <v>2093</v>
      </c>
      <c r="F89" s="53"/>
      <c r="G89" s="53"/>
      <c r="H89" s="53"/>
      <c r="I89" s="53"/>
      <c r="J89" s="53"/>
      <c r="K89" s="12"/>
      <c r="L89" s="12"/>
      <c r="M89" s="12"/>
      <c r="N89" s="17"/>
    </row>
    <row r="90" spans="1:14">
      <c r="B90" s="16"/>
      <c r="C90" s="12"/>
      <c r="D90" s="12"/>
      <c r="E90" s="12" t="s">
        <v>2094</v>
      </c>
      <c r="F90" s="12"/>
      <c r="G90" s="12"/>
      <c r="H90" s="12"/>
      <c r="I90" s="12"/>
      <c r="J90" s="12"/>
      <c r="K90" s="12"/>
      <c r="L90" s="12"/>
      <c r="M90" s="12"/>
      <c r="N90" s="17"/>
    </row>
    <row r="91" spans="1:14">
      <c r="B91" s="16"/>
      <c r="C91" s="12"/>
      <c r="D91" s="12"/>
      <c r="E91" s="12" t="s">
        <v>2095</v>
      </c>
      <c r="F91" s="12"/>
      <c r="G91" s="12"/>
      <c r="H91" s="12"/>
      <c r="I91" s="12"/>
      <c r="J91" s="12"/>
      <c r="K91" s="12"/>
      <c r="L91" s="12"/>
      <c r="M91" s="12"/>
      <c r="N91" s="17"/>
    </row>
    <row r="92" spans="1:14">
      <c r="B92" s="16"/>
      <c r="C92" s="12"/>
      <c r="D92" s="12"/>
      <c r="E92" s="12" t="s">
        <v>2096</v>
      </c>
      <c r="F92" s="12"/>
      <c r="G92" s="12"/>
      <c r="H92" s="12"/>
      <c r="I92" s="12"/>
      <c r="J92" s="12"/>
      <c r="K92" s="12"/>
      <c r="L92" s="12"/>
      <c r="M92" s="12"/>
      <c r="N92" s="17"/>
    </row>
    <row r="93" spans="1:14" ht="15.75" thickBot="1">
      <c r="B93" s="16"/>
      <c r="C93" s="12"/>
      <c r="D93" s="12"/>
      <c r="E93" s="12"/>
      <c r="F93" s="12" t="s">
        <v>7</v>
      </c>
      <c r="G93" s="12"/>
      <c r="H93" s="12"/>
      <c r="I93" s="12"/>
      <c r="J93" s="12"/>
      <c r="K93" s="12"/>
      <c r="L93" s="12"/>
      <c r="M93" s="12"/>
      <c r="N93" s="17"/>
    </row>
    <row r="94" spans="1:14">
      <c r="B94" s="204" t="s">
        <v>2097</v>
      </c>
      <c r="C94" s="205"/>
      <c r="D94" s="205"/>
      <c r="E94" s="205"/>
      <c r="F94" s="205"/>
      <c r="G94" s="205"/>
      <c r="H94" s="205"/>
      <c r="I94" s="205"/>
      <c r="J94" s="205"/>
      <c r="K94" s="205"/>
      <c r="L94" s="205"/>
      <c r="M94" s="205"/>
      <c r="N94" s="206"/>
    </row>
    <row r="95" spans="1:14">
      <c r="B95" s="207"/>
      <c r="C95" s="208"/>
      <c r="D95" s="208"/>
      <c r="E95" s="208"/>
      <c r="F95" s="208"/>
      <c r="G95" s="208"/>
      <c r="H95" s="208"/>
      <c r="I95" s="208"/>
      <c r="J95" s="208"/>
      <c r="K95" s="208"/>
      <c r="L95" s="208"/>
      <c r="M95" s="208"/>
      <c r="N95" s="209"/>
    </row>
    <row r="96" spans="1:14">
      <c r="B96" s="207"/>
      <c r="C96" s="208"/>
      <c r="D96" s="208"/>
      <c r="E96" s="208"/>
      <c r="F96" s="208"/>
      <c r="G96" s="208"/>
      <c r="H96" s="208"/>
      <c r="I96" s="208"/>
      <c r="J96" s="208"/>
      <c r="K96" s="208"/>
      <c r="L96" s="208"/>
      <c r="M96" s="208"/>
      <c r="N96" s="209"/>
    </row>
    <row r="97" spans="2:14">
      <c r="B97" s="207"/>
      <c r="C97" s="208"/>
      <c r="D97" s="208"/>
      <c r="E97" s="208"/>
      <c r="F97" s="208"/>
      <c r="G97" s="208"/>
      <c r="H97" s="208"/>
      <c r="I97" s="208"/>
      <c r="J97" s="208"/>
      <c r="K97" s="208"/>
      <c r="L97" s="208"/>
      <c r="M97" s="208"/>
      <c r="N97" s="209"/>
    </row>
    <row r="98" spans="2:14" ht="15.75" thickBot="1">
      <c r="B98" s="210"/>
      <c r="C98" s="211"/>
      <c r="D98" s="211"/>
      <c r="E98" s="211"/>
      <c r="F98" s="211"/>
      <c r="G98" s="211"/>
      <c r="H98" s="211"/>
      <c r="I98" s="211"/>
      <c r="J98" s="211"/>
      <c r="K98" s="211"/>
      <c r="L98" s="211"/>
      <c r="M98" s="211"/>
      <c r="N98" s="212"/>
    </row>
    <row r="99" spans="2:14">
      <c r="B99" s="213"/>
      <c r="C99" s="214"/>
      <c r="D99" s="214"/>
      <c r="E99" s="214"/>
      <c r="F99" s="214"/>
      <c r="G99" s="214"/>
      <c r="H99" s="214"/>
      <c r="I99" s="214"/>
      <c r="J99" s="214"/>
      <c r="K99" s="214"/>
      <c r="L99" s="214"/>
      <c r="M99" s="214"/>
      <c r="N99" s="215"/>
    </row>
    <row r="100" spans="2:14">
      <c r="B100" s="199" t="s">
        <v>2098</v>
      </c>
      <c r="C100" s="31"/>
      <c r="D100" s="31"/>
      <c r="E100" s="31"/>
      <c r="F100" s="31"/>
      <c r="G100" s="31"/>
      <c r="H100" s="31"/>
      <c r="I100" s="31"/>
      <c r="J100" s="31"/>
      <c r="K100" s="31"/>
      <c r="L100" s="31"/>
      <c r="M100" s="31"/>
      <c r="N100" s="32"/>
    </row>
    <row r="101" spans="2:14" ht="15" customHeight="1">
      <c r="B101" s="758" t="s">
        <v>2099</v>
      </c>
      <c r="C101" s="759"/>
      <c r="D101" s="759"/>
      <c r="E101" s="759"/>
      <c r="F101" s="759"/>
      <c r="G101" s="759"/>
      <c r="H101" s="759"/>
      <c r="I101" s="759"/>
      <c r="J101" s="759"/>
      <c r="K101" s="759"/>
      <c r="L101" s="759"/>
      <c r="M101" s="759"/>
      <c r="N101" s="760"/>
    </row>
    <row r="102" spans="2:14" ht="15" customHeight="1">
      <c r="B102" s="758"/>
      <c r="C102" s="759"/>
      <c r="D102" s="759"/>
      <c r="E102" s="759"/>
      <c r="F102" s="759"/>
      <c r="G102" s="759"/>
      <c r="H102" s="759"/>
      <c r="I102" s="759"/>
      <c r="J102" s="759"/>
      <c r="K102" s="759"/>
      <c r="L102" s="759"/>
      <c r="M102" s="759"/>
      <c r="N102" s="760"/>
    </row>
    <row r="103" spans="2:14" ht="30" customHeight="1">
      <c r="B103" s="761" t="s">
        <v>2100</v>
      </c>
      <c r="C103" s="762"/>
      <c r="D103" s="762"/>
      <c r="E103" s="762"/>
      <c r="F103" s="762"/>
      <c r="G103" s="762"/>
      <c r="H103" s="762"/>
      <c r="I103" s="762"/>
      <c r="J103" s="762"/>
      <c r="K103" s="762"/>
      <c r="L103" s="762"/>
      <c r="M103" s="762"/>
      <c r="N103" s="763"/>
    </row>
    <row r="104" spans="2:14">
      <c r="B104" s="761"/>
      <c r="C104" s="762"/>
      <c r="D104" s="762"/>
      <c r="E104" s="762"/>
      <c r="F104" s="762"/>
      <c r="G104" s="762"/>
      <c r="H104" s="762"/>
      <c r="I104" s="762"/>
      <c r="J104" s="762"/>
      <c r="K104" s="762"/>
      <c r="L104" s="762"/>
      <c r="M104" s="762"/>
      <c r="N104" s="763"/>
    </row>
    <row r="105" spans="2:14">
      <c r="B105" s="287"/>
      <c r="C105" s="288"/>
      <c r="D105" s="288"/>
      <c r="E105" s="288"/>
      <c r="F105" s="288"/>
      <c r="G105" s="288"/>
      <c r="H105" s="288"/>
      <c r="I105" s="288"/>
      <c r="J105" s="288"/>
      <c r="K105" s="288"/>
      <c r="L105" s="288"/>
      <c r="M105" s="288"/>
      <c r="N105" s="289"/>
    </row>
    <row r="106" spans="2:14">
      <c r="B106" s="287"/>
      <c r="C106" s="288"/>
      <c r="D106" s="288"/>
      <c r="E106" s="288"/>
      <c r="F106" s="288"/>
      <c r="G106" s="288"/>
      <c r="H106" s="288"/>
      <c r="I106" s="288"/>
      <c r="J106" s="288"/>
      <c r="K106" s="288"/>
      <c r="L106" s="288"/>
      <c r="M106" s="288"/>
      <c r="N106" s="289"/>
    </row>
    <row r="107" spans="2:14">
      <c r="B107" s="287"/>
      <c r="C107" s="288"/>
      <c r="D107" s="288"/>
      <c r="E107" s="288"/>
      <c r="F107" s="288"/>
      <c r="G107" s="288"/>
      <c r="H107" s="288"/>
      <c r="I107" s="288"/>
      <c r="J107" s="288"/>
      <c r="K107" s="288"/>
      <c r="L107" s="288"/>
      <c r="M107" s="288"/>
      <c r="N107" s="289"/>
    </row>
    <row r="108" spans="2:14">
      <c r="B108" s="199"/>
      <c r="C108" s="31"/>
      <c r="D108" s="31"/>
      <c r="E108" s="31"/>
      <c r="F108" s="31"/>
      <c r="G108" s="31"/>
      <c r="H108" s="31"/>
      <c r="I108" s="31"/>
      <c r="J108" s="31"/>
      <c r="K108" s="31"/>
      <c r="L108" s="31"/>
      <c r="M108" s="31"/>
      <c r="N108" s="32"/>
    </row>
    <row r="109" spans="2:14">
      <c r="B109" s="16"/>
      <c r="C109" s="12"/>
      <c r="D109" s="12"/>
      <c r="E109" s="12" t="s">
        <v>2093</v>
      </c>
      <c r="F109" s="53"/>
      <c r="G109" s="53"/>
      <c r="H109" s="12"/>
      <c r="I109" s="12"/>
      <c r="J109" s="12"/>
      <c r="K109" s="12"/>
      <c r="L109" s="12"/>
      <c r="M109" s="12"/>
      <c r="N109" s="17"/>
    </row>
    <row r="110" spans="2:14">
      <c r="B110" s="16"/>
      <c r="C110" s="12"/>
      <c r="D110" s="12"/>
      <c r="E110" s="54" t="s">
        <v>2094</v>
      </c>
      <c r="F110" s="12"/>
      <c r="G110" s="12"/>
      <c r="H110" s="54"/>
      <c r="I110" s="54"/>
      <c r="J110" s="54"/>
      <c r="K110" s="12"/>
      <c r="L110" s="12"/>
      <c r="M110" s="12"/>
      <c r="N110" s="17"/>
    </row>
    <row r="111" spans="2:14">
      <c r="B111" s="16"/>
      <c r="C111" s="12"/>
      <c r="D111" s="12"/>
      <c r="E111" s="55" t="s">
        <v>2101</v>
      </c>
      <c r="F111" s="12"/>
      <c r="G111" s="12"/>
      <c r="H111" s="55"/>
      <c r="I111" s="55"/>
      <c r="J111" s="55"/>
      <c r="K111" s="12"/>
      <c r="L111" s="12"/>
      <c r="M111" s="12"/>
      <c r="N111" s="17"/>
    </row>
    <row r="112" spans="2:14">
      <c r="B112" s="56"/>
      <c r="C112" s="31"/>
      <c r="D112" s="31"/>
      <c r="E112" s="12" t="s">
        <v>2096</v>
      </c>
      <c r="F112" s="12"/>
      <c r="G112" s="12"/>
      <c r="H112" s="12"/>
      <c r="I112" s="12"/>
      <c r="J112" s="12"/>
      <c r="K112" s="31"/>
      <c r="L112" s="31"/>
      <c r="M112" s="31"/>
      <c r="N112" s="32"/>
    </row>
    <row r="113" spans="2:14">
      <c r="B113" s="56"/>
      <c r="C113" s="31"/>
      <c r="D113" s="31"/>
      <c r="E113" s="31"/>
      <c r="F113" s="12"/>
      <c r="G113" s="12"/>
      <c r="H113" s="12"/>
      <c r="I113" s="12"/>
      <c r="J113" s="12"/>
      <c r="K113" s="31"/>
      <c r="L113" s="31"/>
      <c r="M113" s="31"/>
      <c r="N113" s="32"/>
    </row>
    <row r="114" spans="2:14">
      <c r="B114" s="56" t="s">
        <v>2102</v>
      </c>
      <c r="C114" s="55"/>
      <c r="D114" s="55"/>
      <c r="E114" s="12"/>
      <c r="F114" s="12"/>
      <c r="G114" s="12"/>
      <c r="H114" s="12"/>
      <c r="I114" s="12"/>
      <c r="J114" s="821"/>
      <c r="K114" s="821"/>
      <c r="L114" s="821"/>
      <c r="M114" s="821"/>
      <c r="N114" s="822"/>
    </row>
    <row r="115" spans="2:14" ht="15.75" thickBot="1">
      <c r="B115" s="217" t="s">
        <v>2103</v>
      </c>
      <c r="C115" s="344"/>
      <c r="D115" s="344"/>
      <c r="E115" s="57"/>
      <c r="F115" s="57"/>
      <c r="G115" s="57"/>
      <c r="H115" s="57"/>
      <c r="I115" s="57"/>
      <c r="J115" s="823"/>
      <c r="K115" s="823"/>
      <c r="L115" s="823"/>
      <c r="M115" s="823"/>
      <c r="N115" s="824"/>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ColWidth="11.42578125"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386</v>
      </c>
      <c r="C31" s="81" t="s">
        <v>2209</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847</v>
      </c>
      <c r="B36" s="804" t="str">
        <f>VLOOKUP(A36,EQUIPOS!A6:D154,3,FALSE)</f>
        <v>Compresor 120 HP, con martillo.</v>
      </c>
      <c r="C36" s="805"/>
      <c r="D36" s="805"/>
      <c r="E36" s="805"/>
      <c r="F36" s="805"/>
      <c r="G36" s="805"/>
      <c r="H36" s="806"/>
      <c r="I36" s="223"/>
      <c r="J36" s="224"/>
      <c r="K36" s="225">
        <f>VLOOKUP(A36,EQUIPOS!A6:D163,4,FALSE)</f>
        <v>93467.922479418819</v>
      </c>
      <c r="L36" s="226"/>
      <c r="M36" s="227">
        <v>35</v>
      </c>
      <c r="N36" s="228">
        <f>K36/M36</f>
        <v>2670.5120708405375</v>
      </c>
    </row>
    <row r="37" spans="1:14">
      <c r="A37" s="113" t="s">
        <v>1015</v>
      </c>
      <c r="B37" s="804" t="str">
        <f>VLOOKUP(A37,EQUIPOS!A7:D154,3,FALSE)</f>
        <v>Retroexcavadora sobre oruga, potencia 138 HP, balde de 1,5 m3.</v>
      </c>
      <c r="C37" s="805"/>
      <c r="D37" s="805"/>
      <c r="E37" s="805"/>
      <c r="F37" s="805"/>
      <c r="G37" s="805"/>
      <c r="H37" s="806"/>
      <c r="I37" s="368"/>
      <c r="J37" s="369"/>
      <c r="K37" s="225">
        <f>VLOOKUP(A37,EQUIPOS!A7:D164,4,FALSE)</f>
        <v>225564.6286536713</v>
      </c>
      <c r="L37" s="291"/>
      <c r="M37" s="292">
        <v>35</v>
      </c>
      <c r="N37" s="228">
        <f>K37/M37</f>
        <v>6444.7036758191798</v>
      </c>
    </row>
    <row r="38" spans="1:14">
      <c r="A38" s="113"/>
      <c r="B38" s="276"/>
      <c r="C38" s="277"/>
      <c r="D38" s="277"/>
      <c r="E38" s="279"/>
      <c r="F38" s="277"/>
      <c r="G38" s="277"/>
      <c r="H38" s="278"/>
      <c r="I38" s="284"/>
      <c r="J38" s="286"/>
      <c r="K38" s="225"/>
      <c r="L38" s="370"/>
      <c r="M38" s="371"/>
      <c r="N38" s="228"/>
    </row>
    <row r="39" spans="1:14">
      <c r="B39" s="804"/>
      <c r="C39" s="805"/>
      <c r="D39" s="805"/>
      <c r="E39" s="811"/>
      <c r="F39" s="805"/>
      <c r="G39" s="805"/>
      <c r="H39" s="806"/>
      <c r="I39" s="36"/>
      <c r="J39" s="37"/>
      <c r="K39" s="230"/>
      <c r="L39" s="232"/>
      <c r="M39" s="233"/>
      <c r="N39" s="234"/>
    </row>
    <row r="40" spans="1:14">
      <c r="B40" s="812" t="s">
        <v>2105</v>
      </c>
      <c r="C40" s="813"/>
      <c r="D40" s="813"/>
      <c r="E40" s="38"/>
      <c r="F40" s="39"/>
      <c r="G40" s="39"/>
      <c r="H40" s="40"/>
      <c r="I40" s="36"/>
      <c r="J40" s="37"/>
      <c r="K40" s="235"/>
      <c r="L40" s="232"/>
      <c r="M40" s="352">
        <v>0.01</v>
      </c>
      <c r="N40" s="296">
        <f>N73*M40</f>
        <v>8.2809726290859995</v>
      </c>
    </row>
    <row r="41" spans="1:14" ht="15.75" thickBot="1">
      <c r="B41" s="804"/>
      <c r="C41" s="805"/>
      <c r="D41" s="805"/>
      <c r="E41" s="805"/>
      <c r="F41" s="805"/>
      <c r="G41" s="805"/>
      <c r="H41" s="806"/>
      <c r="I41" s="814"/>
      <c r="J41" s="815"/>
      <c r="K41" s="41"/>
      <c r="L41" s="816"/>
      <c r="M41" s="817"/>
      <c r="N41" s="105"/>
    </row>
    <row r="42" spans="1:14" ht="15.75" thickBot="1">
      <c r="B42" s="755" t="s">
        <v>2072</v>
      </c>
      <c r="C42" s="756"/>
      <c r="D42" s="756"/>
      <c r="E42" s="756"/>
      <c r="F42" s="756"/>
      <c r="G42" s="756"/>
      <c r="H42" s="756"/>
      <c r="I42" s="756"/>
      <c r="J42" s="756"/>
      <c r="K42" s="756"/>
      <c r="L42" s="756"/>
      <c r="M42" s="757"/>
      <c r="N42" s="345">
        <f>SUM(N36:N41)</f>
        <v>9123.4967192888016</v>
      </c>
    </row>
    <row r="43" spans="1:14">
      <c r="B43" s="236"/>
      <c r="C43" s="34"/>
      <c r="D43" s="34"/>
      <c r="E43" s="34"/>
      <c r="F43" s="34"/>
      <c r="G43" s="34"/>
      <c r="H43" s="34"/>
      <c r="I43" s="34"/>
      <c r="J43" s="34"/>
      <c r="K43" s="34"/>
      <c r="L43" s="34"/>
      <c r="M43" s="34"/>
      <c r="N43" s="35"/>
    </row>
    <row r="44" spans="1:14">
      <c r="B44" s="64" t="s">
        <v>2073</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00" t="s">
        <v>2063</v>
      </c>
      <c r="C46" s="801"/>
      <c r="D46" s="801"/>
      <c r="E46" s="801"/>
      <c r="F46" s="801"/>
      <c r="G46" s="801"/>
      <c r="H46" s="801"/>
      <c r="I46" s="835"/>
      <c r="J46" s="271" t="s">
        <v>2065</v>
      </c>
      <c r="K46" s="85" t="s">
        <v>2066</v>
      </c>
      <c r="L46" s="836" t="s">
        <v>2074</v>
      </c>
      <c r="M46" s="835"/>
      <c r="N46" s="86" t="s">
        <v>2071</v>
      </c>
    </row>
    <row r="47" spans="1:14">
      <c r="A47" s="108" t="s">
        <v>1308</v>
      </c>
      <c r="B47" s="43" t="str">
        <f>VLOOKUP(A47,MATERIALES!A5:D373,3,FALSE)</f>
        <v>Derechos de explotación y/o disposición de materiales</v>
      </c>
      <c r="C47" s="237"/>
      <c r="D47" s="237"/>
      <c r="E47" s="237"/>
      <c r="F47" s="237"/>
      <c r="G47" s="237"/>
      <c r="H47" s="237"/>
      <c r="I47" s="224"/>
      <c r="J47" s="201" t="str">
        <f>VLOOKUP(A47,MATERIALES!A3:D639,2,FALSE)</f>
        <v>m3</v>
      </c>
      <c r="K47" s="238">
        <v>1.3</v>
      </c>
      <c r="L47" s="223"/>
      <c r="M47" s="353">
        <f>VLOOKUP(A47,MATERIALES!A5:D396,4,FALSE)</f>
        <v>7871.3132146191529</v>
      </c>
      <c r="N47" s="228">
        <f>K47*M47</f>
        <v>10232.707179004899</v>
      </c>
    </row>
    <row r="48" spans="1:14">
      <c r="A48" s="108"/>
      <c r="B48" s="276"/>
      <c r="C48" s="372"/>
      <c r="D48" s="372"/>
      <c r="E48" s="372"/>
      <c r="F48" s="372"/>
      <c r="G48" s="372"/>
      <c r="H48" s="372"/>
      <c r="I48" s="369"/>
      <c r="J48" s="267"/>
      <c r="K48" s="348"/>
      <c r="L48" s="368"/>
      <c r="M48" s="373"/>
      <c r="N48" s="229"/>
    </row>
    <row r="49" spans="1:14">
      <c r="A49" s="108"/>
      <c r="B49" s="150"/>
      <c r="C49" s="285"/>
      <c r="D49" s="285"/>
      <c r="E49" s="285"/>
      <c r="F49" s="285"/>
      <c r="G49" s="285"/>
      <c r="H49" s="285"/>
      <c r="I49" s="369"/>
      <c r="J49" s="374"/>
      <c r="K49" s="375"/>
      <c r="L49" s="284"/>
      <c r="M49" s="376"/>
      <c r="N49" s="377"/>
    </row>
    <row r="50" spans="1:14" ht="15.75" thickBot="1">
      <c r="B50" s="265"/>
      <c r="C50" s="266"/>
      <c r="D50" s="266"/>
      <c r="E50" s="266"/>
      <c r="F50" s="266"/>
      <c r="G50" s="266"/>
      <c r="H50" s="266"/>
      <c r="I50" s="266"/>
      <c r="J50" s="124"/>
      <c r="K50" s="124"/>
      <c r="L50" s="281"/>
      <c r="M50" s="280"/>
      <c r="N50" s="125"/>
    </row>
    <row r="51" spans="1:14" ht="15.75" thickBot="1">
      <c r="B51" s="755" t="s">
        <v>2072</v>
      </c>
      <c r="C51" s="756"/>
      <c r="D51" s="756"/>
      <c r="E51" s="756"/>
      <c r="F51" s="756"/>
      <c r="G51" s="756"/>
      <c r="H51" s="756"/>
      <c r="I51" s="756"/>
      <c r="J51" s="756"/>
      <c r="K51" s="756"/>
      <c r="L51" s="756"/>
      <c r="M51" s="757"/>
      <c r="N51" s="345">
        <f>SUM(N47:N50)</f>
        <v>10232.707179004899</v>
      </c>
    </row>
    <row r="52" spans="1:14">
      <c r="B52" s="33"/>
      <c r="C52" s="34"/>
      <c r="D52" s="34"/>
      <c r="E52" s="34"/>
      <c r="F52" s="34"/>
      <c r="G52" s="34"/>
      <c r="H52" s="34"/>
      <c r="I52" s="34"/>
      <c r="J52" s="34"/>
      <c r="K52" s="34"/>
      <c r="L52" s="34"/>
      <c r="M52" s="34"/>
      <c r="N52" s="35"/>
    </row>
    <row r="53" spans="1:14">
      <c r="B53" s="64" t="s">
        <v>2075</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269" t="s">
        <v>2076</v>
      </c>
      <c r="C55" s="270"/>
      <c r="D55" s="270"/>
      <c r="E55" s="270"/>
      <c r="F55" s="270"/>
      <c r="G55" s="270"/>
      <c r="H55" s="73" t="s">
        <v>2065</v>
      </c>
      <c r="I55" s="74" t="s">
        <v>2077</v>
      </c>
      <c r="J55" s="75" t="s">
        <v>2106</v>
      </c>
      <c r="K55" s="73" t="s">
        <v>2107</v>
      </c>
      <c r="L55" s="841" t="s">
        <v>2080</v>
      </c>
      <c r="M55" s="820"/>
      <c r="N55" s="76" t="s">
        <v>2071</v>
      </c>
    </row>
    <row r="56" spans="1:14">
      <c r="A56" t="s">
        <v>1867</v>
      </c>
      <c r="B56" s="46" t="str">
        <f>VLOOKUP(A56,TRANSPORTE!A5:D117,3,FALSE)</f>
        <v>Transporte de material de excavación</v>
      </c>
      <c r="C56" s="273"/>
      <c r="D56" s="273"/>
      <c r="E56" s="273"/>
      <c r="F56" s="273"/>
      <c r="G56" s="273"/>
      <c r="H56" s="267" t="s">
        <v>2122</v>
      </c>
      <c r="I56" s="235">
        <v>1.3</v>
      </c>
      <c r="J56" s="242">
        <v>1</v>
      </c>
      <c r="K56" s="235">
        <f>I56*J56</f>
        <v>1.3</v>
      </c>
      <c r="L56" s="842">
        <f>VLOOKUP(A56,TRANSPORTE!A5:D117,4,FALSE)</f>
        <v>1260.0181096149788</v>
      </c>
      <c r="M56" s="843"/>
      <c r="N56" s="243">
        <f>K56*L56</f>
        <v>1638.0235424994726</v>
      </c>
    </row>
    <row r="57" spans="1:14">
      <c r="B57" s="46"/>
      <c r="C57" s="47"/>
      <c r="D57" s="47"/>
      <c r="E57" s="47"/>
      <c r="F57" s="47"/>
      <c r="G57" s="47"/>
      <c r="H57" s="267"/>
      <c r="I57" s="235"/>
      <c r="J57" s="242"/>
      <c r="K57" s="235"/>
      <c r="L57" s="842"/>
      <c r="M57" s="843"/>
      <c r="N57" s="243"/>
    </row>
    <row r="58" spans="1:14">
      <c r="B58" s="46"/>
      <c r="C58" s="47"/>
      <c r="D58" s="47"/>
      <c r="E58" s="47"/>
      <c r="F58" s="47"/>
      <c r="G58" s="47"/>
      <c r="H58" s="267"/>
      <c r="I58" s="235"/>
      <c r="J58" s="242"/>
      <c r="K58" s="235"/>
      <c r="L58" s="842"/>
      <c r="M58" s="843"/>
      <c r="N58" s="243"/>
    </row>
    <row r="59" spans="1:14">
      <c r="B59" s="46"/>
      <c r="C59" s="47"/>
      <c r="D59" s="47"/>
      <c r="E59" s="47"/>
      <c r="F59" s="47"/>
      <c r="G59" s="47"/>
      <c r="H59" s="267"/>
      <c r="I59" s="235"/>
      <c r="J59" s="242"/>
      <c r="K59" s="235"/>
      <c r="L59" s="842"/>
      <c r="M59" s="843"/>
      <c r="N59" s="243"/>
    </row>
    <row r="60" spans="1:14">
      <c r="B60" s="46"/>
      <c r="C60" s="47"/>
      <c r="D60" s="47"/>
      <c r="E60" s="47"/>
      <c r="F60" s="47"/>
      <c r="G60" s="47"/>
      <c r="H60" s="244"/>
      <c r="I60" s="235"/>
      <c r="J60" s="235"/>
      <c r="K60" s="235"/>
      <c r="L60" s="245"/>
      <c r="M60" s="246"/>
      <c r="N60" s="247"/>
    </row>
    <row r="61" spans="1:14" ht="15.75" thickBot="1">
      <c r="B61" s="265"/>
      <c r="C61" s="266"/>
      <c r="D61" s="266"/>
      <c r="E61" s="266"/>
      <c r="F61" s="266"/>
      <c r="G61" s="266"/>
      <c r="H61" s="48"/>
      <c r="I61" s="124"/>
      <c r="J61" s="124"/>
      <c r="K61" s="124"/>
      <c r="L61" s="833"/>
      <c r="M61" s="834"/>
      <c r="N61" s="125"/>
    </row>
    <row r="62" spans="1:14" ht="15.75" thickBot="1">
      <c r="B62" s="844" t="s">
        <v>2072</v>
      </c>
      <c r="C62" s="798"/>
      <c r="D62" s="798"/>
      <c r="E62" s="798"/>
      <c r="F62" s="798"/>
      <c r="G62" s="798"/>
      <c r="H62" s="798"/>
      <c r="I62" s="798"/>
      <c r="J62" s="798"/>
      <c r="K62" s="798"/>
      <c r="L62" s="798"/>
      <c r="M62" s="799"/>
      <c r="N62" s="104">
        <f>N56+N57+N58+N59+N60</f>
        <v>1638.0235424994726</v>
      </c>
    </row>
    <row r="63" spans="1:14">
      <c r="B63" s="33"/>
      <c r="C63" s="34"/>
      <c r="D63" s="34"/>
      <c r="E63" s="34"/>
      <c r="F63" s="34"/>
      <c r="G63" s="34"/>
      <c r="H63" s="34"/>
      <c r="I63" s="34"/>
      <c r="J63" s="34"/>
      <c r="K63" s="34"/>
      <c r="L63" s="34"/>
      <c r="M63" s="34"/>
      <c r="N63" s="35"/>
    </row>
    <row r="64" spans="1:14">
      <c r="B64" s="64" t="s">
        <v>2081</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794" t="s">
        <v>2108</v>
      </c>
      <c r="C66" s="795"/>
      <c r="D66" s="795"/>
      <c r="E66" s="795"/>
      <c r="F66" s="795"/>
      <c r="G66" s="795"/>
      <c r="H66" s="795"/>
      <c r="I66" s="73" t="s">
        <v>2082</v>
      </c>
      <c r="J66" s="75" t="s">
        <v>2109</v>
      </c>
      <c r="K66" s="74" t="s">
        <v>2084</v>
      </c>
      <c r="L66" s="796" t="s">
        <v>2070</v>
      </c>
      <c r="M66" s="797"/>
      <c r="N66" s="98" t="s">
        <v>2071</v>
      </c>
    </row>
    <row r="67" spans="1:15">
      <c r="A67" s="141" t="s">
        <v>706</v>
      </c>
      <c r="B67" s="49" t="str">
        <f>VLOOKUP(A67,'MANO DE OBRA'!A8:D68,3,FALSE)</f>
        <v>Obrero (2)</v>
      </c>
      <c r="C67" s="47"/>
      <c r="D67" s="47"/>
      <c r="E67" s="47"/>
      <c r="F67" s="47"/>
      <c r="G67" s="47"/>
      <c r="H67" s="47"/>
      <c r="I67" s="248">
        <f>K67/J67*100</f>
        <v>67665.399999999994</v>
      </c>
      <c r="J67" s="249">
        <v>185</v>
      </c>
      <c r="K67" s="250">
        <f>VLOOKUP(A67,'MANO DE OBRA'!A8:D99,4,FALSE)</f>
        <v>125180.98999999999</v>
      </c>
      <c r="L67" s="50"/>
      <c r="M67" s="378">
        <v>280</v>
      </c>
      <c r="N67" s="346">
        <f>K67/M67</f>
        <v>447.07496428571426</v>
      </c>
      <c r="O67" s="106"/>
    </row>
    <row r="68" spans="1:15">
      <c r="A68" s="141" t="s">
        <v>728</v>
      </c>
      <c r="B68" s="49" t="str">
        <f>VLOOKUP(A68,'MANO DE OBRA'!A8:D69,3,FALSE)</f>
        <v>Oficial</v>
      </c>
      <c r="C68" s="47"/>
      <c r="D68" s="47"/>
      <c r="E68" s="47"/>
      <c r="F68" s="47"/>
      <c r="G68" s="47"/>
      <c r="H68" s="47"/>
      <c r="I68" s="248">
        <f>K68/J68*100</f>
        <v>57668.23979157189</v>
      </c>
      <c r="J68" s="249">
        <v>185</v>
      </c>
      <c r="K68" s="250">
        <f>VLOOKUP(A68,'MANO DE OBRA'!A8:D100,4,FALSE)</f>
        <v>106686.24361440798</v>
      </c>
      <c r="L68" s="50"/>
      <c r="M68" s="379">
        <v>280</v>
      </c>
      <c r="N68" s="346">
        <f>K68/M68</f>
        <v>381.02229862288567</v>
      </c>
    </row>
    <row r="69" spans="1:15">
      <c r="B69" s="49"/>
      <c r="C69" s="47"/>
      <c r="D69" s="47"/>
      <c r="E69" s="47"/>
      <c r="F69" s="47"/>
      <c r="G69" s="47"/>
      <c r="H69" s="47"/>
      <c r="I69" s="235"/>
      <c r="J69" s="253"/>
      <c r="K69" s="254"/>
      <c r="L69" s="50"/>
      <c r="M69" s="256"/>
      <c r="N69" s="252"/>
    </row>
    <row r="70" spans="1:15">
      <c r="B70" s="49"/>
      <c r="C70" s="47"/>
      <c r="D70" s="47"/>
      <c r="E70" s="47"/>
      <c r="F70" s="47"/>
      <c r="G70" s="47"/>
      <c r="H70" s="47"/>
      <c r="I70" s="235"/>
      <c r="J70" s="253"/>
      <c r="K70" s="254"/>
      <c r="L70" s="274"/>
      <c r="M70" s="256"/>
      <c r="N70" s="252"/>
    </row>
    <row r="71" spans="1:15">
      <c r="B71" s="49"/>
      <c r="C71" s="47"/>
      <c r="D71" s="47"/>
      <c r="E71" s="47"/>
      <c r="F71" s="47"/>
      <c r="G71" s="47"/>
      <c r="H71" s="47"/>
      <c r="I71" s="235"/>
      <c r="J71" s="253"/>
      <c r="K71" s="254"/>
      <c r="L71" s="274"/>
      <c r="M71" s="256"/>
      <c r="N71" s="252"/>
    </row>
    <row r="72" spans="1:15" ht="15.75" thickBot="1">
      <c r="B72" s="831"/>
      <c r="C72" s="832"/>
      <c r="D72" s="832"/>
      <c r="E72" s="832"/>
      <c r="F72" s="832"/>
      <c r="G72" s="832"/>
      <c r="H72" s="832"/>
      <c r="I72" s="124"/>
      <c r="J72" s="124"/>
      <c r="K72" s="124"/>
      <c r="L72" s="845"/>
      <c r="M72" s="845"/>
      <c r="N72" s="45"/>
    </row>
    <row r="73" spans="1:15" ht="15.75" thickBot="1">
      <c r="B73" s="844" t="s">
        <v>2072</v>
      </c>
      <c r="C73" s="798"/>
      <c r="D73" s="798"/>
      <c r="E73" s="798"/>
      <c r="F73" s="798"/>
      <c r="G73" s="798"/>
      <c r="H73" s="798"/>
      <c r="I73" s="798"/>
      <c r="J73" s="798"/>
      <c r="K73" s="798"/>
      <c r="L73" s="798"/>
      <c r="M73" s="799"/>
      <c r="N73" s="257">
        <f>SUM(N67:N72)</f>
        <v>828.09726290859999</v>
      </c>
    </row>
    <row r="74" spans="1:15" ht="15.75" thickBot="1">
      <c r="B74" s="33"/>
      <c r="C74" s="34"/>
      <c r="D74" s="34"/>
      <c r="E74" s="34"/>
      <c r="F74" s="34"/>
      <c r="G74" s="34"/>
      <c r="H74" s="34"/>
      <c r="I74" s="34"/>
      <c r="J74" s="34"/>
      <c r="K74" s="34"/>
      <c r="L74" s="34"/>
      <c r="M74" s="34"/>
      <c r="N74" s="35"/>
    </row>
    <row r="75" spans="1:15" ht="15.75" thickBot="1">
      <c r="B75" s="755" t="s">
        <v>2085</v>
      </c>
      <c r="C75" s="756"/>
      <c r="D75" s="756"/>
      <c r="E75" s="756"/>
      <c r="F75" s="756"/>
      <c r="G75" s="756"/>
      <c r="H75" s="756"/>
      <c r="I75" s="756"/>
      <c r="J75" s="756"/>
      <c r="K75" s="756"/>
      <c r="L75" s="756"/>
      <c r="M75" s="757"/>
      <c r="N75" s="99">
        <f>N42+N51+N62+N73</f>
        <v>21822.324703701772</v>
      </c>
    </row>
    <row r="76" spans="1:15">
      <c r="B76" s="33"/>
      <c r="C76" s="34"/>
      <c r="D76" s="34"/>
      <c r="E76" s="34"/>
      <c r="F76" s="34"/>
      <c r="G76" s="34"/>
      <c r="H76" s="34"/>
      <c r="I76" s="34"/>
      <c r="J76" s="34"/>
      <c r="K76" s="34"/>
      <c r="L76" s="34"/>
      <c r="M76" s="34"/>
      <c r="N76" s="35"/>
    </row>
    <row r="77" spans="1:15">
      <c r="B77" s="64" t="s">
        <v>2086</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00" t="s">
        <v>2110</v>
      </c>
      <c r="C79" s="801"/>
      <c r="D79" s="801"/>
      <c r="E79" s="801"/>
      <c r="F79" s="801"/>
      <c r="G79" s="801"/>
      <c r="H79" s="801"/>
      <c r="I79" s="270"/>
      <c r="J79" s="290"/>
      <c r="K79" s="258" t="s">
        <v>2087</v>
      </c>
      <c r="L79" s="802" t="s">
        <v>2088</v>
      </c>
      <c r="M79" s="803"/>
      <c r="N79" s="259"/>
    </row>
    <row r="80" spans="1:15">
      <c r="B80" s="788" t="s">
        <v>2111</v>
      </c>
      <c r="C80" s="789"/>
      <c r="D80" s="789"/>
      <c r="E80" s="789"/>
      <c r="F80" s="789"/>
      <c r="G80" s="789"/>
      <c r="H80" s="789"/>
      <c r="I80" s="87"/>
      <c r="J80" s="88"/>
      <c r="K80" s="260">
        <v>0.2</v>
      </c>
      <c r="L80" s="790">
        <f>N75*K80</f>
        <v>4364.4649407403549</v>
      </c>
      <c r="M80" s="791"/>
      <c r="N80" s="51"/>
    </row>
    <row r="81" spans="1:14">
      <c r="B81" s="89" t="s">
        <v>2090</v>
      </c>
      <c r="C81" s="90"/>
      <c r="D81" s="90"/>
      <c r="E81" s="90"/>
      <c r="F81" s="90"/>
      <c r="G81" s="90"/>
      <c r="H81" s="90"/>
      <c r="I81" s="87"/>
      <c r="J81" s="88"/>
      <c r="K81" s="260">
        <v>0.05</v>
      </c>
      <c r="L81" s="790">
        <f>N75*K81</f>
        <v>1091.1162351850887</v>
      </c>
      <c r="M81" s="791"/>
      <c r="N81" s="51"/>
    </row>
    <row r="82" spans="1:14" ht="15.75" thickBot="1">
      <c r="B82" s="91" t="s">
        <v>2091</v>
      </c>
      <c r="C82" s="92"/>
      <c r="D82" s="92"/>
      <c r="E82" s="92"/>
      <c r="F82" s="92"/>
      <c r="G82" s="92"/>
      <c r="H82" s="92"/>
      <c r="I82" s="93"/>
      <c r="J82" s="94"/>
      <c r="K82" s="261">
        <v>0.05</v>
      </c>
      <c r="L82" s="792">
        <f>N75*K82</f>
        <v>1091.1162351850887</v>
      </c>
      <c r="M82" s="793"/>
      <c r="N82" s="51"/>
    </row>
    <row r="83" spans="1:14" ht="15.75" thickBot="1">
      <c r="B83" s="755" t="s">
        <v>2072</v>
      </c>
      <c r="C83" s="756"/>
      <c r="D83" s="756"/>
      <c r="E83" s="756"/>
      <c r="F83" s="756"/>
      <c r="G83" s="756"/>
      <c r="H83" s="756"/>
      <c r="I83" s="756"/>
      <c r="J83" s="756"/>
      <c r="K83" s="756"/>
      <c r="L83" s="756"/>
      <c r="M83" s="757"/>
      <c r="N83" s="52">
        <f>L80+L81+L82</f>
        <v>6546.6974111105328</v>
      </c>
    </row>
    <row r="84" spans="1:14" ht="15.75" thickBot="1">
      <c r="B84" s="33"/>
      <c r="C84" s="34"/>
      <c r="D84" s="34"/>
      <c r="E84" s="34"/>
      <c r="F84" s="34"/>
      <c r="G84" s="34"/>
      <c r="H84" s="34"/>
      <c r="I84" s="34"/>
      <c r="J84" s="34"/>
      <c r="K84" s="34"/>
      <c r="L84" s="34"/>
      <c r="M84" s="34"/>
      <c r="N84" s="35"/>
    </row>
    <row r="85" spans="1:14" ht="15.75" thickBot="1">
      <c r="A85" t="s">
        <v>2114</v>
      </c>
      <c r="B85" s="755" t="s">
        <v>2113</v>
      </c>
      <c r="C85" s="756"/>
      <c r="D85" s="756"/>
      <c r="E85" s="756"/>
      <c r="F85" s="756"/>
      <c r="G85" s="756"/>
      <c r="H85" s="756"/>
      <c r="I85" s="756"/>
      <c r="J85" s="756"/>
      <c r="K85" s="756"/>
      <c r="L85" s="756"/>
      <c r="M85" s="757"/>
      <c r="N85" s="166">
        <f>N75+N83</f>
        <v>28369.022114812306</v>
      </c>
    </row>
    <row r="86" spans="1:14">
      <c r="B86" s="13"/>
      <c r="C86" s="14"/>
      <c r="D86" s="14"/>
      <c r="E86" s="14"/>
      <c r="F86" s="14"/>
      <c r="G86" s="14"/>
      <c r="H86" s="14"/>
      <c r="I86" s="14"/>
      <c r="J86" s="14"/>
      <c r="K86" s="14"/>
      <c r="L86" s="14"/>
      <c r="M86" s="14"/>
      <c r="N86" s="15"/>
    </row>
    <row r="87" spans="1:14">
      <c r="B87" s="16"/>
      <c r="C87" s="12"/>
      <c r="D87" s="12"/>
      <c r="E87" s="12"/>
      <c r="F87" s="12"/>
      <c r="G87" s="12"/>
      <c r="H87" s="12"/>
      <c r="I87" s="12"/>
      <c r="J87" s="12"/>
      <c r="K87" s="12"/>
      <c r="L87" s="12"/>
      <c r="M87" s="12"/>
      <c r="N87" s="17"/>
    </row>
    <row r="88" spans="1:14">
      <c r="B88" s="16"/>
      <c r="C88" s="12"/>
      <c r="D88" s="12"/>
      <c r="E88" s="12"/>
      <c r="F88" s="12"/>
      <c r="G88" s="12"/>
      <c r="H88" s="12"/>
      <c r="I88" s="12"/>
      <c r="J88" s="12"/>
      <c r="K88" s="12"/>
      <c r="L88" s="12"/>
      <c r="M88" s="12"/>
      <c r="N88" s="17"/>
    </row>
    <row r="89" spans="1:14">
      <c r="B89" s="16"/>
      <c r="C89" s="12"/>
      <c r="D89" s="12"/>
      <c r="E89" s="12"/>
      <c r="F89" s="12"/>
      <c r="G89" s="12"/>
      <c r="H89" s="12"/>
      <c r="I89" s="12"/>
      <c r="J89" s="12"/>
      <c r="K89" s="12"/>
      <c r="L89" s="12"/>
      <c r="M89" s="12"/>
      <c r="N89" s="17"/>
    </row>
    <row r="90" spans="1:14">
      <c r="B90" s="16"/>
      <c r="C90" s="12"/>
      <c r="D90" s="12"/>
      <c r="E90" s="53" t="s">
        <v>2093</v>
      </c>
      <c r="F90" s="53"/>
      <c r="G90" s="53"/>
      <c r="H90" s="53"/>
      <c r="I90" s="53"/>
      <c r="J90" s="53"/>
      <c r="K90" s="12"/>
      <c r="L90" s="12"/>
      <c r="M90" s="12"/>
      <c r="N90" s="17"/>
    </row>
    <row r="91" spans="1:14">
      <c r="B91" s="16"/>
      <c r="C91" s="12"/>
      <c r="D91" s="12"/>
      <c r="E91" s="12" t="s">
        <v>2094</v>
      </c>
      <c r="F91" s="12"/>
      <c r="G91" s="12"/>
      <c r="H91" s="12"/>
      <c r="I91" s="12"/>
      <c r="J91" s="12"/>
      <c r="K91" s="12"/>
      <c r="L91" s="12"/>
      <c r="M91" s="12"/>
      <c r="N91" s="17"/>
    </row>
    <row r="92" spans="1:14">
      <c r="B92" s="16"/>
      <c r="C92" s="12"/>
      <c r="D92" s="12"/>
      <c r="E92" s="12" t="s">
        <v>2095</v>
      </c>
      <c r="F92" s="12"/>
      <c r="G92" s="12"/>
      <c r="H92" s="12"/>
      <c r="I92" s="12"/>
      <c r="J92" s="12"/>
      <c r="K92" s="12"/>
      <c r="L92" s="12"/>
      <c r="M92" s="12"/>
      <c r="N92" s="17"/>
    </row>
    <row r="93" spans="1:14">
      <c r="B93" s="16"/>
      <c r="C93" s="12"/>
      <c r="D93" s="12"/>
      <c r="E93" s="12" t="s">
        <v>2096</v>
      </c>
      <c r="F93" s="12"/>
      <c r="G93" s="12"/>
      <c r="H93" s="12"/>
      <c r="I93" s="12"/>
      <c r="J93" s="12"/>
      <c r="K93" s="12"/>
      <c r="L93" s="12"/>
      <c r="M93" s="12"/>
      <c r="N93" s="17"/>
    </row>
    <row r="94" spans="1:14" ht="15.75" thickBot="1">
      <c r="B94" s="16"/>
      <c r="C94" s="12"/>
      <c r="D94" s="12"/>
      <c r="E94" s="12"/>
      <c r="F94" s="12" t="s">
        <v>7</v>
      </c>
      <c r="G94" s="12"/>
      <c r="H94" s="12"/>
      <c r="I94" s="12"/>
      <c r="J94" s="12"/>
      <c r="K94" s="12"/>
      <c r="L94" s="12"/>
      <c r="M94" s="12"/>
      <c r="N94" s="17"/>
    </row>
    <row r="95" spans="1:14">
      <c r="B95" s="204" t="s">
        <v>2097</v>
      </c>
      <c r="C95" s="205"/>
      <c r="D95" s="205"/>
      <c r="E95" s="205"/>
      <c r="F95" s="205"/>
      <c r="G95" s="205"/>
      <c r="H95" s="205"/>
      <c r="I95" s="205"/>
      <c r="J95" s="205"/>
      <c r="K95" s="205"/>
      <c r="L95" s="205"/>
      <c r="M95" s="205"/>
      <c r="N95" s="206"/>
    </row>
    <row r="96" spans="1:14">
      <c r="B96" s="207"/>
      <c r="C96" s="208"/>
      <c r="D96" s="208"/>
      <c r="E96" s="208"/>
      <c r="F96" s="208"/>
      <c r="G96" s="208"/>
      <c r="H96" s="208"/>
      <c r="I96" s="208"/>
      <c r="J96" s="208"/>
      <c r="K96" s="208"/>
      <c r="L96" s="208"/>
      <c r="M96" s="208"/>
      <c r="N96" s="209"/>
    </row>
    <row r="97" spans="2:14">
      <c r="B97" s="207"/>
      <c r="C97" s="208"/>
      <c r="D97" s="208"/>
      <c r="E97" s="208"/>
      <c r="F97" s="208"/>
      <c r="G97" s="208"/>
      <c r="H97" s="208"/>
      <c r="I97" s="208"/>
      <c r="J97" s="208"/>
      <c r="K97" s="208"/>
      <c r="L97" s="208"/>
      <c r="M97" s="208"/>
      <c r="N97" s="209"/>
    </row>
    <row r="98" spans="2:14">
      <c r="B98" s="207"/>
      <c r="C98" s="208"/>
      <c r="D98" s="208"/>
      <c r="E98" s="208"/>
      <c r="F98" s="208"/>
      <c r="G98" s="208"/>
      <c r="H98" s="208"/>
      <c r="I98" s="208"/>
      <c r="J98" s="208"/>
      <c r="K98" s="208"/>
      <c r="L98" s="208"/>
      <c r="M98" s="208"/>
      <c r="N98" s="209"/>
    </row>
    <row r="99" spans="2:14" ht="15.75" thickBot="1">
      <c r="B99" s="210"/>
      <c r="C99" s="211"/>
      <c r="D99" s="211"/>
      <c r="E99" s="211"/>
      <c r="F99" s="211"/>
      <c r="G99" s="211"/>
      <c r="H99" s="211"/>
      <c r="I99" s="211"/>
      <c r="J99" s="211"/>
      <c r="K99" s="211"/>
      <c r="L99" s="211"/>
      <c r="M99" s="211"/>
      <c r="N99" s="212"/>
    </row>
    <row r="100" spans="2:14">
      <c r="B100" s="213"/>
      <c r="C100" s="214"/>
      <c r="D100" s="214"/>
      <c r="E100" s="214"/>
      <c r="F100" s="214"/>
      <c r="G100" s="214"/>
      <c r="H100" s="214"/>
      <c r="I100" s="214"/>
      <c r="J100" s="214"/>
      <c r="K100" s="214"/>
      <c r="L100" s="214"/>
      <c r="M100" s="214"/>
      <c r="N100" s="215"/>
    </row>
    <row r="101" spans="2:14">
      <c r="B101" s="199" t="s">
        <v>2098</v>
      </c>
      <c r="C101" s="31"/>
      <c r="D101" s="31"/>
      <c r="E101" s="31"/>
      <c r="F101" s="31"/>
      <c r="G101" s="31"/>
      <c r="H101" s="31"/>
      <c r="I101" s="31"/>
      <c r="J101" s="31"/>
      <c r="K101" s="31"/>
      <c r="L101" s="31"/>
      <c r="M101" s="31"/>
      <c r="N101" s="32"/>
    </row>
    <row r="102" spans="2:14" ht="15" customHeight="1">
      <c r="B102" s="758" t="s">
        <v>2099</v>
      </c>
      <c r="C102" s="759"/>
      <c r="D102" s="759"/>
      <c r="E102" s="759"/>
      <c r="F102" s="759"/>
      <c r="G102" s="759"/>
      <c r="H102" s="759"/>
      <c r="I102" s="759"/>
      <c r="J102" s="759"/>
      <c r="K102" s="759"/>
      <c r="L102" s="759"/>
      <c r="M102" s="759"/>
      <c r="N102" s="760"/>
    </row>
    <row r="103" spans="2:14" ht="15" customHeight="1">
      <c r="B103" s="758"/>
      <c r="C103" s="759"/>
      <c r="D103" s="759"/>
      <c r="E103" s="759"/>
      <c r="F103" s="759"/>
      <c r="G103" s="759"/>
      <c r="H103" s="759"/>
      <c r="I103" s="759"/>
      <c r="J103" s="759"/>
      <c r="K103" s="759"/>
      <c r="L103" s="759"/>
      <c r="M103" s="759"/>
      <c r="N103" s="760"/>
    </row>
    <row r="104" spans="2:14" ht="30" customHeight="1">
      <c r="B104" s="761" t="s">
        <v>2100</v>
      </c>
      <c r="C104" s="762"/>
      <c r="D104" s="762"/>
      <c r="E104" s="762"/>
      <c r="F104" s="762"/>
      <c r="G104" s="762"/>
      <c r="H104" s="762"/>
      <c r="I104" s="762"/>
      <c r="J104" s="762"/>
      <c r="K104" s="762"/>
      <c r="L104" s="762"/>
      <c r="M104" s="762"/>
      <c r="N104" s="763"/>
    </row>
    <row r="105" spans="2:14">
      <c r="B105" s="761"/>
      <c r="C105" s="762"/>
      <c r="D105" s="762"/>
      <c r="E105" s="762"/>
      <c r="F105" s="762"/>
      <c r="G105" s="762"/>
      <c r="H105" s="762"/>
      <c r="I105" s="762"/>
      <c r="J105" s="762"/>
      <c r="K105" s="762"/>
      <c r="L105" s="762"/>
      <c r="M105" s="762"/>
      <c r="N105" s="763"/>
    </row>
    <row r="106" spans="2:14">
      <c r="B106" s="287"/>
      <c r="C106" s="288"/>
      <c r="D106" s="288"/>
      <c r="E106" s="288"/>
      <c r="F106" s="288"/>
      <c r="G106" s="288"/>
      <c r="H106" s="288"/>
      <c r="I106" s="288"/>
      <c r="J106" s="288"/>
      <c r="K106" s="288"/>
      <c r="L106" s="288"/>
      <c r="M106" s="288"/>
      <c r="N106" s="289"/>
    </row>
    <row r="107" spans="2:14">
      <c r="B107" s="287"/>
      <c r="C107" s="288"/>
      <c r="D107" s="288"/>
      <c r="E107" s="288"/>
      <c r="F107" s="288"/>
      <c r="G107" s="288"/>
      <c r="H107" s="288"/>
      <c r="I107" s="288"/>
      <c r="J107" s="288"/>
      <c r="K107" s="288"/>
      <c r="L107" s="288"/>
      <c r="M107" s="288"/>
      <c r="N107" s="289"/>
    </row>
    <row r="108" spans="2:14">
      <c r="B108" s="287"/>
      <c r="C108" s="288"/>
      <c r="D108" s="288"/>
      <c r="E108" s="288"/>
      <c r="F108" s="288"/>
      <c r="G108" s="288"/>
      <c r="H108" s="288"/>
      <c r="I108" s="288"/>
      <c r="J108" s="288"/>
      <c r="K108" s="288"/>
      <c r="L108" s="288"/>
      <c r="M108" s="288"/>
      <c r="N108" s="289"/>
    </row>
    <row r="109" spans="2:14">
      <c r="B109" s="199"/>
      <c r="C109" s="31"/>
      <c r="D109" s="31"/>
      <c r="E109" s="31"/>
      <c r="F109" s="31"/>
      <c r="G109" s="31"/>
      <c r="H109" s="31"/>
      <c r="I109" s="31"/>
      <c r="J109" s="31"/>
      <c r="K109" s="31"/>
      <c r="L109" s="31"/>
      <c r="M109" s="31"/>
      <c r="N109" s="32"/>
    </row>
    <row r="110" spans="2:14">
      <c r="B110" s="16"/>
      <c r="C110" s="12"/>
      <c r="D110" s="12"/>
      <c r="E110" s="12" t="s">
        <v>2093</v>
      </c>
      <c r="F110" s="53"/>
      <c r="G110" s="53"/>
      <c r="H110" s="12"/>
      <c r="I110" s="12"/>
      <c r="J110" s="12"/>
      <c r="K110" s="12"/>
      <c r="L110" s="12"/>
      <c r="M110" s="12"/>
      <c r="N110" s="17"/>
    </row>
    <row r="111" spans="2:14">
      <c r="B111" s="16"/>
      <c r="C111" s="12"/>
      <c r="D111" s="12"/>
      <c r="E111" s="54" t="s">
        <v>2094</v>
      </c>
      <c r="F111" s="12"/>
      <c r="G111" s="12"/>
      <c r="H111" s="54"/>
      <c r="I111" s="54"/>
      <c r="J111" s="54"/>
      <c r="K111" s="12"/>
      <c r="L111" s="12"/>
      <c r="M111" s="12"/>
      <c r="N111" s="17"/>
    </row>
    <row r="112" spans="2:14">
      <c r="B112" s="16"/>
      <c r="C112" s="12"/>
      <c r="D112" s="12"/>
      <c r="E112" s="55" t="s">
        <v>2101</v>
      </c>
      <c r="F112" s="12"/>
      <c r="G112" s="12"/>
      <c r="H112" s="55"/>
      <c r="I112" s="55"/>
      <c r="J112" s="55"/>
      <c r="K112" s="12"/>
      <c r="L112" s="12"/>
      <c r="M112" s="12"/>
      <c r="N112" s="17"/>
    </row>
    <row r="113" spans="2:14">
      <c r="B113" s="56"/>
      <c r="C113" s="31"/>
      <c r="D113" s="31"/>
      <c r="E113" s="12" t="s">
        <v>2096</v>
      </c>
      <c r="F113" s="12"/>
      <c r="G113" s="12"/>
      <c r="H113" s="12"/>
      <c r="I113" s="12"/>
      <c r="J113" s="12"/>
      <c r="K113" s="31"/>
      <c r="L113" s="31"/>
      <c r="M113" s="31"/>
      <c r="N113" s="32"/>
    </row>
    <row r="114" spans="2:14">
      <c r="B114" s="56"/>
      <c r="C114" s="31"/>
      <c r="D114" s="31"/>
      <c r="E114" s="31"/>
      <c r="F114" s="12"/>
      <c r="G114" s="12"/>
      <c r="H114" s="12"/>
      <c r="I114" s="12"/>
      <c r="J114" s="12"/>
      <c r="K114" s="31"/>
      <c r="L114" s="31"/>
      <c r="M114" s="31"/>
      <c r="N114" s="32"/>
    </row>
    <row r="115" spans="2:14">
      <c r="B115" s="56" t="s">
        <v>2102</v>
      </c>
      <c r="C115" s="55"/>
      <c r="D115" s="55"/>
      <c r="E115" s="12"/>
      <c r="F115" s="12"/>
      <c r="G115" s="12"/>
      <c r="H115" s="12"/>
      <c r="I115" s="12"/>
      <c r="J115" s="821"/>
      <c r="K115" s="821"/>
      <c r="L115" s="821"/>
      <c r="M115" s="821"/>
      <c r="N115" s="822"/>
    </row>
    <row r="116" spans="2:14" ht="15.75" thickBot="1">
      <c r="B116" s="217" t="s">
        <v>2103</v>
      </c>
      <c r="C116" s="344"/>
      <c r="D116" s="344"/>
      <c r="E116" s="57"/>
      <c r="F116" s="57"/>
      <c r="G116" s="57"/>
      <c r="H116" s="57"/>
      <c r="I116" s="57"/>
      <c r="J116" s="823"/>
      <c r="K116" s="823"/>
      <c r="L116" s="823"/>
      <c r="M116" s="823"/>
      <c r="N116" s="824"/>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ColWidth="11.42578125"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388</v>
      </c>
      <c r="C31" s="81" t="s">
        <v>2210</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847</v>
      </c>
      <c r="B36" s="804" t="str">
        <f>VLOOKUP(A36,EQUIPOS!A6:D154,3,FALSE)</f>
        <v>Compresor 120 HP, con martillo.</v>
      </c>
      <c r="C36" s="805"/>
      <c r="D36" s="805"/>
      <c r="E36" s="805"/>
      <c r="F36" s="805"/>
      <c r="G36" s="805"/>
      <c r="H36" s="806"/>
      <c r="I36" s="223"/>
      <c r="J36" s="224"/>
      <c r="K36" s="225">
        <f>VLOOKUP(A36,EQUIPOS!A6:D163,4,FALSE)</f>
        <v>93467.922479418819</v>
      </c>
      <c r="L36" s="226"/>
      <c r="M36" s="227">
        <v>2.5</v>
      </c>
      <c r="N36" s="228">
        <f>K36/M36</f>
        <v>37387.168991767525</v>
      </c>
    </row>
    <row r="37" spans="1:14">
      <c r="A37" s="113" t="s">
        <v>797</v>
      </c>
      <c r="B37" s="804" t="str">
        <f>VLOOKUP(A37,EQUIPOS!A7:D154,3,FALSE)</f>
        <v xml:space="preserve">Buldozer, Potencia al volante de 140 HP, motor de 2200 RPM, longitud de hoja 4,80m. </v>
      </c>
      <c r="C37" s="805"/>
      <c r="D37" s="805"/>
      <c r="E37" s="805"/>
      <c r="F37" s="805"/>
      <c r="G37" s="805"/>
      <c r="H37" s="806"/>
      <c r="I37" s="368"/>
      <c r="J37" s="369"/>
      <c r="K37" s="225">
        <f>VLOOKUP(A37,EQUIPOS!A7:D164,4,FALSE)</f>
        <v>233669.80619854707</v>
      </c>
      <c r="L37" s="291"/>
      <c r="M37" s="292">
        <v>100</v>
      </c>
      <c r="N37" s="228">
        <f>K37/M37</f>
        <v>2336.6980619854708</v>
      </c>
    </row>
    <row r="38" spans="1:14">
      <c r="A38" s="113" t="s">
        <v>1015</v>
      </c>
      <c r="B38" s="804" t="str">
        <f>VLOOKUP(A38,EQUIPOS!A8:D154,3,FALSE)</f>
        <v>Retroexcavadora sobre oruga, potencia 138 HP, balde de 1,5 m3.</v>
      </c>
      <c r="C38" s="805"/>
      <c r="D38" s="805"/>
      <c r="E38" s="805"/>
      <c r="F38" s="805"/>
      <c r="G38" s="805"/>
      <c r="H38" s="806"/>
      <c r="I38" s="284"/>
      <c r="J38" s="286"/>
      <c r="K38" s="225">
        <f>VLOOKUP(A38,EQUIPOS!A8:D165,4,FALSE)</f>
        <v>225564.6286536713</v>
      </c>
      <c r="L38" s="370"/>
      <c r="M38" s="371">
        <v>16</v>
      </c>
      <c r="N38" s="228">
        <f>K38/M38</f>
        <v>14097.789290854456</v>
      </c>
    </row>
    <row r="39" spans="1:14">
      <c r="B39" s="804"/>
      <c r="C39" s="805"/>
      <c r="D39" s="805"/>
      <c r="E39" s="811"/>
      <c r="F39" s="805"/>
      <c r="G39" s="805"/>
      <c r="H39" s="806"/>
      <c r="I39" s="36"/>
      <c r="J39" s="37"/>
      <c r="K39" s="230"/>
      <c r="L39" s="232"/>
      <c r="M39" s="233"/>
      <c r="N39" s="234"/>
    </row>
    <row r="40" spans="1:14">
      <c r="B40" s="812" t="s">
        <v>2105</v>
      </c>
      <c r="C40" s="813"/>
      <c r="D40" s="813"/>
      <c r="E40" s="38"/>
      <c r="F40" s="39"/>
      <c r="G40" s="39"/>
      <c r="H40" s="40"/>
      <c r="I40" s="36"/>
      <c r="J40" s="37"/>
      <c r="K40" s="235"/>
      <c r="L40" s="232"/>
      <c r="M40" s="352">
        <v>0.01</v>
      </c>
      <c r="N40" s="296">
        <f>N76*M40</f>
        <v>27.894392469875619</v>
      </c>
    </row>
    <row r="41" spans="1:14" ht="15.75" thickBot="1">
      <c r="B41" s="804"/>
      <c r="C41" s="805"/>
      <c r="D41" s="805"/>
      <c r="E41" s="805"/>
      <c r="F41" s="805"/>
      <c r="G41" s="805"/>
      <c r="H41" s="806"/>
      <c r="I41" s="814"/>
      <c r="J41" s="815"/>
      <c r="K41" s="41"/>
      <c r="L41" s="816"/>
      <c r="M41" s="817"/>
      <c r="N41" s="105"/>
    </row>
    <row r="42" spans="1:14" ht="15.75" thickBot="1">
      <c r="B42" s="755" t="s">
        <v>2072</v>
      </c>
      <c r="C42" s="756"/>
      <c r="D42" s="756"/>
      <c r="E42" s="756"/>
      <c r="F42" s="756"/>
      <c r="G42" s="756"/>
      <c r="H42" s="756"/>
      <c r="I42" s="756"/>
      <c r="J42" s="756"/>
      <c r="K42" s="756"/>
      <c r="L42" s="756"/>
      <c r="M42" s="757"/>
      <c r="N42" s="345">
        <f>SUM(N36:N41)</f>
        <v>53849.550737077334</v>
      </c>
    </row>
    <row r="43" spans="1:14">
      <c r="B43" s="236"/>
      <c r="C43" s="34"/>
      <c r="D43" s="34"/>
      <c r="E43" s="34"/>
      <c r="F43" s="34"/>
      <c r="G43" s="34"/>
      <c r="H43" s="34"/>
      <c r="I43" s="34"/>
      <c r="J43" s="34"/>
      <c r="K43" s="34"/>
      <c r="L43" s="34"/>
      <c r="M43" s="34"/>
      <c r="N43" s="35"/>
    </row>
    <row r="44" spans="1:14">
      <c r="B44" s="64" t="s">
        <v>2073</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00" t="s">
        <v>2063</v>
      </c>
      <c r="C46" s="801"/>
      <c r="D46" s="801"/>
      <c r="E46" s="801"/>
      <c r="F46" s="801"/>
      <c r="G46" s="801"/>
      <c r="H46" s="801"/>
      <c r="I46" s="835"/>
      <c r="J46" s="271" t="s">
        <v>2065</v>
      </c>
      <c r="K46" s="85" t="s">
        <v>2066</v>
      </c>
      <c r="L46" s="836" t="s">
        <v>2074</v>
      </c>
      <c r="M46" s="835"/>
      <c r="N46" s="86" t="s">
        <v>2071</v>
      </c>
    </row>
    <row r="47" spans="1:14">
      <c r="A47" s="108" t="s">
        <v>1155</v>
      </c>
      <c r="B47" s="43" t="str">
        <f>VLOOKUP(A47,MATERIALES!A5:D373,3,FALSE)</f>
        <v>Anfo</v>
      </c>
      <c r="C47" s="237"/>
      <c r="D47" s="237"/>
      <c r="E47" s="237"/>
      <c r="F47" s="237"/>
      <c r="G47" s="237"/>
      <c r="H47" s="237"/>
      <c r="I47" s="224"/>
      <c r="J47" s="201" t="str">
        <f>VLOOKUP(A47,MATERIALES!A3:D639,2,FALSE)</f>
        <v>kg</v>
      </c>
      <c r="K47" s="238">
        <v>0.3</v>
      </c>
      <c r="L47" s="223"/>
      <c r="M47" s="353">
        <f>VLOOKUP(A47,MATERIALES!A5:D396,4,FALSE)</f>
        <v>6351.0814941226108</v>
      </c>
      <c r="N47" s="228">
        <f>K47*M47</f>
        <v>1905.3244482367832</v>
      </c>
    </row>
    <row r="48" spans="1:14">
      <c r="A48" s="108" t="s">
        <v>1291</v>
      </c>
      <c r="B48" s="43" t="str">
        <f>VLOOKUP(A48,MATERIALES!A6:D373,3,FALSE)</f>
        <v>Cordón detonante</v>
      </c>
      <c r="C48" s="372"/>
      <c r="D48" s="372"/>
      <c r="E48" s="372"/>
      <c r="F48" s="372"/>
      <c r="G48" s="372"/>
      <c r="H48" s="372"/>
      <c r="I48" s="372"/>
      <c r="J48" s="267" t="str">
        <f>VLOOKUP(A48,MATERIALES!A4:D640,2,FALSE)</f>
        <v>m</v>
      </c>
      <c r="K48" s="348">
        <v>3</v>
      </c>
      <c r="L48" s="368"/>
      <c r="M48" s="353">
        <f>VLOOKUP(A48,MATERIALES!A6:D397,4,FALSE)</f>
        <v>2416.4179161685365</v>
      </c>
      <c r="N48" s="228">
        <f t="shared" ref="N48:N53" si="0">K48*M48</f>
        <v>7249.2537485056091</v>
      </c>
    </row>
    <row r="49" spans="1:14">
      <c r="A49" s="108" t="s">
        <v>1356</v>
      </c>
      <c r="B49" s="43" t="str">
        <f>VLOOKUP(A49,MATERIALES!A6:D373,3,FALSE)</f>
        <v>Explosivos  75% (INDUGEL)</v>
      </c>
      <c r="C49" s="372"/>
      <c r="D49" s="372"/>
      <c r="E49" s="372"/>
      <c r="F49" s="372"/>
      <c r="G49" s="372"/>
      <c r="H49" s="372"/>
      <c r="I49" s="372"/>
      <c r="J49" s="268" t="str">
        <f>VLOOKUP(A49,MATERIALES!A5:D641,2,FALSE)</f>
        <v>lb</v>
      </c>
      <c r="K49" s="348">
        <v>0.25</v>
      </c>
      <c r="L49" s="368"/>
      <c r="M49" s="353">
        <f>VLOOKUP(A49,MATERIALES!A6:D398,4,FALSE)</f>
        <v>10970.049853484508</v>
      </c>
      <c r="N49" s="228">
        <f t="shared" si="0"/>
        <v>2742.5124633711271</v>
      </c>
    </row>
    <row r="50" spans="1:14">
      <c r="A50" s="108" t="s">
        <v>1375</v>
      </c>
      <c r="B50" s="43" t="str">
        <f>VLOOKUP(A50,MATERIALES!A6:D373,3,FALSE)</f>
        <v>Fulminantes</v>
      </c>
      <c r="C50" s="372"/>
      <c r="D50" s="372"/>
      <c r="E50" s="372"/>
      <c r="F50" s="372"/>
      <c r="G50" s="372"/>
      <c r="H50" s="372"/>
      <c r="I50" s="372"/>
      <c r="J50" s="268" t="str">
        <f>VLOOKUP(A50,MATERIALES!A6:D642,2,FALSE)</f>
        <v>u</v>
      </c>
      <c r="K50" s="348">
        <v>1</v>
      </c>
      <c r="L50" s="368"/>
      <c r="M50" s="353">
        <f>VLOOKUP(A50,MATERIALES!A6:D399,4,FALSE)</f>
        <v>1270.2162988245218</v>
      </c>
      <c r="N50" s="228">
        <f t="shared" si="0"/>
        <v>1270.2162988245218</v>
      </c>
    </row>
    <row r="51" spans="1:14">
      <c r="A51" s="108" t="s">
        <v>1536</v>
      </c>
      <c r="B51" s="43" t="str">
        <f>VLOOKUP(A51,MATERIALES!A7:D373,3,FALSE)</f>
        <v>Mecha Lenta</v>
      </c>
      <c r="C51" s="372"/>
      <c r="D51" s="372"/>
      <c r="E51" s="372"/>
      <c r="F51" s="372"/>
      <c r="G51" s="372"/>
      <c r="H51" s="372"/>
      <c r="I51" s="372"/>
      <c r="J51" s="268" t="str">
        <f>VLOOKUP(A51,MATERIALES!A6:D643,2,FALSE)</f>
        <v>m</v>
      </c>
      <c r="K51" s="348">
        <v>1</v>
      </c>
      <c r="L51" s="368"/>
      <c r="M51" s="353">
        <f>VLOOKUP(A51,MATERIALES!A7:D400,4,FALSE)</f>
        <v>1295.5114648956844</v>
      </c>
      <c r="N51" s="228">
        <f t="shared" si="0"/>
        <v>1295.5114648956844</v>
      </c>
    </row>
    <row r="52" spans="1:14">
      <c r="A52" s="108" t="s">
        <v>1342</v>
      </c>
      <c r="B52" s="43" t="str">
        <f>VLOOKUP(A52,MATERIALES!A8:D373,3,FALSE)</f>
        <v>Escolta y transporte (una tarifa por cada m3 escoltado y transportado)</v>
      </c>
      <c r="C52" s="372"/>
      <c r="D52" s="372"/>
      <c r="E52" s="372"/>
      <c r="F52" s="372"/>
      <c r="G52" s="372"/>
      <c r="H52" s="372"/>
      <c r="I52" s="372"/>
      <c r="J52" s="268" t="str">
        <f>VLOOKUP(A52,MATERIALES!A6:D644,2,FALSE)</f>
        <v>kg</v>
      </c>
      <c r="K52" s="348">
        <v>0.45800000000000002</v>
      </c>
      <c r="L52" s="368"/>
      <c r="M52" s="353">
        <f>VLOOKUP(A52,MATERIALES!A8:D401,4,FALSE)</f>
        <v>9815.3077636440357</v>
      </c>
      <c r="N52" s="228">
        <f t="shared" si="0"/>
        <v>4495.4109557489683</v>
      </c>
    </row>
    <row r="53" spans="1:14" ht="15.75" thickBot="1">
      <c r="A53" t="s">
        <v>1308</v>
      </c>
      <c r="B53" s="43" t="str">
        <f>VLOOKUP(A53,MATERIALES!A9:D373,3,FALSE)</f>
        <v>Derechos de explotación y/o disposición de materiales</v>
      </c>
      <c r="C53" s="266"/>
      <c r="D53" s="266"/>
      <c r="E53" s="266"/>
      <c r="F53" s="266"/>
      <c r="G53" s="266"/>
      <c r="H53" s="266"/>
      <c r="I53" s="266"/>
      <c r="J53" s="380" t="str">
        <f>VLOOKUP(A53,MATERIALES!A7:D645,2,FALSE)</f>
        <v>m3</v>
      </c>
      <c r="K53" s="124">
        <v>1.3</v>
      </c>
      <c r="L53" s="281"/>
      <c r="M53" s="353">
        <f>VLOOKUP(A53,MATERIALES!A9:D402,4,FALSE)</f>
        <v>7871.3132146191529</v>
      </c>
      <c r="N53" s="228">
        <f t="shared" si="0"/>
        <v>10232.707179004899</v>
      </c>
    </row>
    <row r="54" spans="1:14" ht="15.75" thickBot="1">
      <c r="B54" s="755" t="s">
        <v>2072</v>
      </c>
      <c r="C54" s="756"/>
      <c r="D54" s="756"/>
      <c r="E54" s="756"/>
      <c r="F54" s="756"/>
      <c r="G54" s="756"/>
      <c r="H54" s="756"/>
      <c r="I54" s="756"/>
      <c r="J54" s="756"/>
      <c r="K54" s="756"/>
      <c r="L54" s="756"/>
      <c r="M54" s="757"/>
      <c r="N54" s="345">
        <f>SUM(N47:N53)</f>
        <v>29190.936558587593</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1867</v>
      </c>
      <c r="B59" s="46" t="str">
        <f>VLOOKUP(A59,TRANSPORTE!A5:D117,3,FALSE)</f>
        <v>Transporte de material de excavación</v>
      </c>
      <c r="C59" s="273"/>
      <c r="D59" s="273"/>
      <c r="E59" s="273"/>
      <c r="F59" s="273"/>
      <c r="G59" s="273"/>
      <c r="H59" s="267" t="s">
        <v>2122</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s="141" t="s">
        <v>710</v>
      </c>
      <c r="B70" s="49" t="str">
        <f>VLOOKUP(A70,'MANO DE OBRA'!A8:D68,3,FALSE)</f>
        <v>Obrero (4)</v>
      </c>
      <c r="C70" s="47"/>
      <c r="D70" s="47"/>
      <c r="E70" s="47"/>
      <c r="F70" s="47"/>
      <c r="G70" s="47"/>
      <c r="H70" s="47"/>
      <c r="I70" s="248">
        <f>K70/J70*100</f>
        <v>135330.79999999999</v>
      </c>
      <c r="J70" s="249">
        <v>185</v>
      </c>
      <c r="K70" s="250">
        <f>VLOOKUP(A70,'MANO DE OBRA'!A8:D99,4,FALSE)</f>
        <v>250361.97999999998</v>
      </c>
      <c r="L70" s="50"/>
      <c r="M70" s="381">
        <v>128</v>
      </c>
      <c r="N70" s="346">
        <f>K70/M70</f>
        <v>1955.9529687499999</v>
      </c>
      <c r="O70" s="106"/>
    </row>
    <row r="71" spans="1:15">
      <c r="A71" s="141" t="s">
        <v>728</v>
      </c>
      <c r="B71" s="49" t="str">
        <f>VLOOKUP(A71,'MANO DE OBRA'!A8:D69,3,FALSE)</f>
        <v>Oficial</v>
      </c>
      <c r="C71" s="47"/>
      <c r="D71" s="47"/>
      <c r="E71" s="47"/>
      <c r="F71" s="47"/>
      <c r="G71" s="47"/>
      <c r="H71" s="47"/>
      <c r="I71" s="248">
        <f>K71/J71*100</f>
        <v>57668.23979157189</v>
      </c>
      <c r="J71" s="249">
        <v>185</v>
      </c>
      <c r="K71" s="250">
        <f>VLOOKUP(A71,'MANO DE OBRA'!A8:D100,4,FALSE)</f>
        <v>106686.24361440798</v>
      </c>
      <c r="L71" s="50"/>
      <c r="M71" s="379">
        <v>128</v>
      </c>
      <c r="N71" s="346">
        <f>K71/M71</f>
        <v>833.48627823756237</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755" t="s">
        <v>2072</v>
      </c>
      <c r="C76" s="756"/>
      <c r="D76" s="756"/>
      <c r="E76" s="756"/>
      <c r="F76" s="756"/>
      <c r="G76" s="756"/>
      <c r="H76" s="756"/>
      <c r="I76" s="798"/>
      <c r="J76" s="798"/>
      <c r="K76" s="798"/>
      <c r="L76" s="798"/>
      <c r="M76" s="799"/>
      <c r="N76" s="257">
        <f>SUM(N70:N75)</f>
        <v>2789.439246987562</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N42+N54+N65+N76</f>
        <v>87467.95008515197</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17493.590017030394</v>
      </c>
      <c r="M83" s="791"/>
      <c r="N83" s="51"/>
    </row>
    <row r="84" spans="1:14">
      <c r="B84" s="89" t="s">
        <v>2090</v>
      </c>
      <c r="C84" s="90"/>
      <c r="D84" s="90"/>
      <c r="E84" s="90"/>
      <c r="F84" s="90"/>
      <c r="G84" s="90"/>
      <c r="H84" s="90"/>
      <c r="I84" s="87"/>
      <c r="J84" s="88"/>
      <c r="K84" s="260">
        <v>0.05</v>
      </c>
      <c r="L84" s="790">
        <f>N78*K84</f>
        <v>4373.3975042575985</v>
      </c>
      <c r="M84" s="791"/>
      <c r="N84" s="51"/>
    </row>
    <row r="85" spans="1:14" ht="15.75" thickBot="1">
      <c r="B85" s="91" t="s">
        <v>2091</v>
      </c>
      <c r="C85" s="92"/>
      <c r="D85" s="92"/>
      <c r="E85" s="92"/>
      <c r="F85" s="92"/>
      <c r="G85" s="92"/>
      <c r="H85" s="92"/>
      <c r="I85" s="93"/>
      <c r="J85" s="94"/>
      <c r="K85" s="261">
        <v>0.05</v>
      </c>
      <c r="L85" s="792">
        <f>N78*K85</f>
        <v>4373.3975042575985</v>
      </c>
      <c r="M85" s="793"/>
      <c r="N85" s="51"/>
    </row>
    <row r="86" spans="1:14" ht="15.75" thickBot="1">
      <c r="B86" s="755" t="s">
        <v>2072</v>
      </c>
      <c r="C86" s="756"/>
      <c r="D86" s="756"/>
      <c r="E86" s="756"/>
      <c r="F86" s="756"/>
      <c r="G86" s="756"/>
      <c r="H86" s="756"/>
      <c r="I86" s="756"/>
      <c r="J86" s="756"/>
      <c r="K86" s="756"/>
      <c r="L86" s="756"/>
      <c r="M86" s="757"/>
      <c r="N86" s="52">
        <f>L83+L84+L85</f>
        <v>26240.385025545591</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113708.33511069756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ColWidth="11.42578125"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390</v>
      </c>
      <c r="C31" s="81" t="s">
        <v>2211</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847</v>
      </c>
      <c r="B36" s="804" t="str">
        <f>VLOOKUP(A36,EQUIPOS!A6:D154,3,FALSE)</f>
        <v>Compresor 120 HP, con martillo.</v>
      </c>
      <c r="C36" s="805"/>
      <c r="D36" s="805"/>
      <c r="E36" s="805"/>
      <c r="F36" s="805"/>
      <c r="G36" s="805"/>
      <c r="H36" s="806"/>
      <c r="I36" s="223"/>
      <c r="J36" s="224"/>
      <c r="K36" s="225">
        <f>VLOOKUP(A36,EQUIPOS!A6:D163,4,FALSE)</f>
        <v>93467.922479418819</v>
      </c>
      <c r="L36" s="226"/>
      <c r="M36" s="292">
        <v>2.5</v>
      </c>
      <c r="N36" s="228">
        <f>K36/M36</f>
        <v>37387.168991767525</v>
      </c>
    </row>
    <row r="37" spans="1:14">
      <c r="A37" s="113" t="s">
        <v>797</v>
      </c>
      <c r="B37" s="804" t="str">
        <f>VLOOKUP(A37,EQUIPOS!A7:D154,3,FALSE)</f>
        <v xml:space="preserve">Buldozer, Potencia al volante de 140 HP, motor de 2200 RPM, longitud de hoja 4,80m. </v>
      </c>
      <c r="C37" s="805"/>
      <c r="D37" s="805"/>
      <c r="E37" s="805"/>
      <c r="F37" s="805"/>
      <c r="G37" s="805"/>
      <c r="H37" s="806"/>
      <c r="I37" s="368"/>
      <c r="J37" s="369"/>
      <c r="K37" s="225">
        <f>VLOOKUP(A37,EQUIPOS!A7:D164,4,FALSE)</f>
        <v>233669.80619854707</v>
      </c>
      <c r="L37" s="291"/>
      <c r="M37" s="292">
        <v>100</v>
      </c>
      <c r="N37" s="228">
        <f>K37/M37</f>
        <v>2336.6980619854708</v>
      </c>
    </row>
    <row r="38" spans="1:14">
      <c r="A38" s="113" t="s">
        <v>951</v>
      </c>
      <c r="B38" s="804" t="str">
        <f>VLOOKUP(A38,EQUIPOS!A8:D154,3,FALSE)</f>
        <v xml:space="preserve">Motobomba 3 PULGADAS (incluye operario)
</v>
      </c>
      <c r="C38" s="805"/>
      <c r="D38" s="805"/>
      <c r="E38" s="805"/>
      <c r="F38" s="805"/>
      <c r="G38" s="805"/>
      <c r="H38" s="806"/>
      <c r="I38" s="284"/>
      <c r="J38" s="286"/>
      <c r="K38" s="225">
        <f>VLOOKUP(A38,EQUIPOS!A8:D165,4,FALSE)</f>
        <v>19976.817568885061</v>
      </c>
      <c r="L38" s="370"/>
      <c r="M38" s="371">
        <v>8</v>
      </c>
      <c r="N38" s="228">
        <f>K38/M38</f>
        <v>2497.1021961106326</v>
      </c>
    </row>
    <row r="39" spans="1:14">
      <c r="A39" t="s">
        <v>1015</v>
      </c>
      <c r="B39" s="804" t="str">
        <f>VLOOKUP(A39,EQUIPOS!A9:D154,3,FALSE)</f>
        <v>Retroexcavadora sobre oruga, potencia 138 HP, balde de 1,5 m3.</v>
      </c>
      <c r="C39" s="805"/>
      <c r="D39" s="805"/>
      <c r="E39" s="805"/>
      <c r="F39" s="805"/>
      <c r="G39" s="805"/>
      <c r="H39" s="806"/>
      <c r="I39" s="36"/>
      <c r="J39" s="37"/>
      <c r="K39" s="225">
        <f>VLOOKUP(A39,EQUIPOS!A9:D166,4,FALSE)</f>
        <v>225564.6286536713</v>
      </c>
      <c r="L39" s="232"/>
      <c r="M39" s="292">
        <v>8</v>
      </c>
      <c r="N39" s="228">
        <f>K39/M39</f>
        <v>28195.578581708913</v>
      </c>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0.01</v>
      </c>
      <c r="N41" s="296">
        <f>N78*M41</f>
        <v>241.11460680720396</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70657.662438379732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1155</v>
      </c>
      <c r="B48" s="43" t="str">
        <f>VLOOKUP(A48,MATERIALES!A5:D373,3,FALSE)</f>
        <v>Anfo</v>
      </c>
      <c r="C48" s="237"/>
      <c r="D48" s="237"/>
      <c r="E48" s="237"/>
      <c r="F48" s="237"/>
      <c r="G48" s="237"/>
      <c r="H48" s="237"/>
      <c r="I48" s="224"/>
      <c r="J48" s="201" t="str">
        <f>VLOOKUP(A48,MATERIALES!A4:D640,2,FALSE)</f>
        <v>kg</v>
      </c>
      <c r="K48" s="238">
        <v>0.3</v>
      </c>
      <c r="L48" s="223"/>
      <c r="M48" s="353">
        <f>VLOOKUP(A48,MATERIALES!A5:D396,4,FALSE)</f>
        <v>6351.0814941226108</v>
      </c>
      <c r="N48" s="228">
        <f>K48*M48</f>
        <v>1905.3244482367832</v>
      </c>
    </row>
    <row r="49" spans="1:14">
      <c r="A49" s="108" t="s">
        <v>1291</v>
      </c>
      <c r="B49" s="43" t="str">
        <f>VLOOKUP(A49,MATERIALES!A6:D373,3,FALSE)</f>
        <v>Cordón detonante</v>
      </c>
      <c r="C49" s="372"/>
      <c r="D49" s="372"/>
      <c r="E49" s="372"/>
      <c r="F49" s="372"/>
      <c r="G49" s="372"/>
      <c r="H49" s="372"/>
      <c r="I49" s="372"/>
      <c r="J49" s="267" t="str">
        <f>VLOOKUP(A49,MATERIALES!A5:D641,2,FALSE)</f>
        <v>m</v>
      </c>
      <c r="K49" s="348">
        <v>3</v>
      </c>
      <c r="L49" s="368"/>
      <c r="M49" s="353">
        <f>VLOOKUP(A49,MATERIALES!A6:D397,4,FALSE)</f>
        <v>2416.4179161685365</v>
      </c>
      <c r="N49" s="228">
        <f t="shared" ref="N49:N54" si="0">K49*M49</f>
        <v>7249.2537485056091</v>
      </c>
    </row>
    <row r="50" spans="1:14">
      <c r="A50" s="108" t="s">
        <v>1356</v>
      </c>
      <c r="B50" s="43" t="str">
        <f>VLOOKUP(A50,MATERIALES!A6:D373,3,FALSE)</f>
        <v>Explosivos  75% (INDUGEL)</v>
      </c>
      <c r="C50" s="372"/>
      <c r="D50" s="372"/>
      <c r="E50" s="372"/>
      <c r="F50" s="372"/>
      <c r="G50" s="372"/>
      <c r="H50" s="372"/>
      <c r="I50" s="372"/>
      <c r="J50" s="268" t="str">
        <f>VLOOKUP(A50,MATERIALES!A6:D642,2,FALSE)</f>
        <v>lb</v>
      </c>
      <c r="K50" s="348">
        <v>0.25</v>
      </c>
      <c r="L50" s="368"/>
      <c r="M50" s="353">
        <f>VLOOKUP(A50,MATERIALES!A6:D398,4,FALSE)</f>
        <v>10970.049853484508</v>
      </c>
      <c r="N50" s="228">
        <f t="shared" si="0"/>
        <v>2742.5124633711271</v>
      </c>
    </row>
    <row r="51" spans="1:14">
      <c r="A51" s="108" t="s">
        <v>1375</v>
      </c>
      <c r="B51" s="43" t="str">
        <f>VLOOKUP(A51,MATERIALES!A6:D373,3,FALSE)</f>
        <v>Fulminantes</v>
      </c>
      <c r="C51" s="372"/>
      <c r="D51" s="372"/>
      <c r="E51" s="372"/>
      <c r="F51" s="372"/>
      <c r="G51" s="372"/>
      <c r="H51" s="372"/>
      <c r="I51" s="372"/>
      <c r="J51" s="268" t="str">
        <f>VLOOKUP(A51,MATERIALES!A6:D643,2,FALSE)</f>
        <v>u</v>
      </c>
      <c r="K51" s="348">
        <v>1</v>
      </c>
      <c r="L51" s="368"/>
      <c r="M51" s="353">
        <f>VLOOKUP(A51,MATERIALES!A6:D399,4,FALSE)</f>
        <v>1270.2162988245218</v>
      </c>
      <c r="N51" s="228">
        <f t="shared" si="0"/>
        <v>1270.2162988245218</v>
      </c>
    </row>
    <row r="52" spans="1:14">
      <c r="A52" s="108" t="s">
        <v>1536</v>
      </c>
      <c r="B52" s="43" t="str">
        <f>VLOOKUP(A52,MATERIALES!A7:D373,3,FALSE)</f>
        <v>Mecha Lenta</v>
      </c>
      <c r="C52" s="372"/>
      <c r="D52" s="372"/>
      <c r="E52" s="372"/>
      <c r="F52" s="372"/>
      <c r="G52" s="372"/>
      <c r="H52" s="372"/>
      <c r="I52" s="372"/>
      <c r="J52" s="268" t="str">
        <f>VLOOKUP(A52,MATERIALES!A6:D644,2,FALSE)</f>
        <v>m</v>
      </c>
      <c r="K52" s="348">
        <v>1</v>
      </c>
      <c r="L52" s="368"/>
      <c r="M52" s="353">
        <f>VLOOKUP(A52,MATERIALES!A7:D400,4,FALSE)</f>
        <v>1295.5114648956844</v>
      </c>
      <c r="N52" s="228">
        <f t="shared" si="0"/>
        <v>1295.5114648956844</v>
      </c>
    </row>
    <row r="53" spans="1:14">
      <c r="A53" s="108" t="s">
        <v>1342</v>
      </c>
      <c r="B53" s="43" t="str">
        <f>VLOOKUP(A53,MATERIALES!A7:D373,3,FALSE)</f>
        <v>Escolta y transporte (una tarifa por cada m3 escoltado y transportado)</v>
      </c>
      <c r="C53" s="372"/>
      <c r="D53" s="372"/>
      <c r="E53" s="372"/>
      <c r="F53" s="372"/>
      <c r="G53" s="372"/>
      <c r="H53" s="372"/>
      <c r="I53" s="372"/>
      <c r="J53" s="268" t="str">
        <f>VLOOKUP(A53,MATERIALES!A6:D644,2,FALSE)</f>
        <v>kg</v>
      </c>
      <c r="K53" s="348">
        <v>0.45800000000000002</v>
      </c>
      <c r="L53" s="368"/>
      <c r="M53" s="353">
        <f>VLOOKUP(A53,MATERIALES!A7:D400,4,FALSE)</f>
        <v>9815.3077636440357</v>
      </c>
      <c r="N53" s="228">
        <f>K53*M53</f>
        <v>4495.4109557489683</v>
      </c>
    </row>
    <row r="54" spans="1:14">
      <c r="A54" s="108" t="s">
        <v>1308</v>
      </c>
      <c r="B54" s="43" t="str">
        <f>VLOOKUP(A54,MATERIALES!A8:D373,3,FALSE)</f>
        <v>Derechos de explotación y/o disposición de materiales</v>
      </c>
      <c r="C54" s="372"/>
      <c r="D54" s="372"/>
      <c r="E54" s="372"/>
      <c r="F54" s="372"/>
      <c r="G54" s="372"/>
      <c r="H54" s="372"/>
      <c r="I54" s="372"/>
      <c r="J54" s="268" t="str">
        <f>VLOOKUP(A54,MATERIALES!A7:D645,2,FALSE)</f>
        <v>m3</v>
      </c>
      <c r="K54" s="348">
        <v>1.3</v>
      </c>
      <c r="L54" s="368"/>
      <c r="M54" s="353">
        <f>VLOOKUP(A54,MATERIALES!A8:D401,4,FALSE)</f>
        <v>7871.3132146191529</v>
      </c>
      <c r="N54" s="228">
        <f t="shared" si="0"/>
        <v>10232.707179004899</v>
      </c>
    </row>
    <row r="55" spans="1:14" ht="15.75" thickBot="1">
      <c r="B55" s="43"/>
      <c r="C55" s="266"/>
      <c r="D55" s="266"/>
      <c r="E55" s="266"/>
      <c r="F55" s="266"/>
      <c r="G55" s="266"/>
      <c r="H55" s="266"/>
      <c r="I55" s="266"/>
      <c r="J55" s="382"/>
      <c r="K55" s="124"/>
      <c r="L55" s="281"/>
      <c r="M55" s="353"/>
      <c r="N55" s="228"/>
    </row>
    <row r="56" spans="1:14" ht="15.75" thickBot="1">
      <c r="B56" s="755" t="s">
        <v>2072</v>
      </c>
      <c r="C56" s="756"/>
      <c r="D56" s="756"/>
      <c r="E56" s="756"/>
      <c r="F56" s="756"/>
      <c r="G56" s="756"/>
      <c r="H56" s="756"/>
      <c r="I56" s="756"/>
      <c r="J56" s="756"/>
      <c r="K56" s="756"/>
      <c r="L56" s="756"/>
      <c r="M56" s="757"/>
      <c r="N56" s="345">
        <f>SUM(N48:N55)</f>
        <v>29190.936558587593</v>
      </c>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9" t="s">
        <v>2076</v>
      </c>
      <c r="C60" s="270"/>
      <c r="D60" s="270"/>
      <c r="E60" s="270"/>
      <c r="F60" s="270"/>
      <c r="G60" s="270"/>
      <c r="H60" s="73" t="s">
        <v>2065</v>
      </c>
      <c r="I60" s="74" t="s">
        <v>2077</v>
      </c>
      <c r="J60" s="75" t="s">
        <v>2106</v>
      </c>
      <c r="K60" s="73" t="s">
        <v>2107</v>
      </c>
      <c r="L60" s="841" t="s">
        <v>2080</v>
      </c>
      <c r="M60" s="820"/>
      <c r="N60" s="76" t="s">
        <v>2071</v>
      </c>
    </row>
    <row r="61" spans="1:14">
      <c r="A61" t="s">
        <v>1867</v>
      </c>
      <c r="B61" s="46" t="str">
        <f>VLOOKUP(A61,TRANSPORTE!A5:D117,3,FALSE)</f>
        <v>Transporte de material de excavación</v>
      </c>
      <c r="C61" s="273"/>
      <c r="D61" s="273"/>
      <c r="E61" s="273"/>
      <c r="F61" s="273"/>
      <c r="G61" s="273"/>
      <c r="H61" s="267" t="s">
        <v>2122</v>
      </c>
      <c r="I61" s="235">
        <v>1.3</v>
      </c>
      <c r="J61" s="242">
        <v>1</v>
      </c>
      <c r="K61" s="235">
        <f>I61*J61</f>
        <v>1.3</v>
      </c>
      <c r="L61" s="842">
        <f>VLOOKUP(A61,TRANSPORTE!A5:D117,4,FALSE)</f>
        <v>1260.0181096149788</v>
      </c>
      <c r="M61" s="843"/>
      <c r="N61" s="243">
        <f>K61*L61</f>
        <v>1638.0235424994726</v>
      </c>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67"/>
      <c r="I64" s="235"/>
      <c r="J64" s="242"/>
      <c r="K64" s="235"/>
      <c r="L64" s="842"/>
      <c r="M64" s="843"/>
      <c r="N64" s="243"/>
    </row>
    <row r="65" spans="1:15">
      <c r="B65" s="46"/>
      <c r="C65" s="47"/>
      <c r="D65" s="47"/>
      <c r="E65" s="47"/>
      <c r="F65" s="47"/>
      <c r="G65" s="47"/>
      <c r="H65" s="244"/>
      <c r="I65" s="235"/>
      <c r="J65" s="235"/>
      <c r="K65" s="235"/>
      <c r="L65" s="245"/>
      <c r="M65" s="246"/>
      <c r="N65" s="247"/>
    </row>
    <row r="66" spans="1:15" ht="15.75" thickBot="1">
      <c r="B66" s="265"/>
      <c r="C66" s="266"/>
      <c r="D66" s="266"/>
      <c r="E66" s="266"/>
      <c r="F66" s="266"/>
      <c r="G66" s="266"/>
      <c r="H66" s="48"/>
      <c r="I66" s="124"/>
      <c r="J66" s="124"/>
      <c r="K66" s="124"/>
      <c r="L66" s="833"/>
      <c r="M66" s="834"/>
      <c r="N66" s="125"/>
    </row>
    <row r="67" spans="1:15" ht="15.75" thickBot="1">
      <c r="B67" s="844" t="s">
        <v>2072</v>
      </c>
      <c r="C67" s="798"/>
      <c r="D67" s="798"/>
      <c r="E67" s="798"/>
      <c r="F67" s="798"/>
      <c r="G67" s="798"/>
      <c r="H67" s="798"/>
      <c r="I67" s="798"/>
      <c r="J67" s="798"/>
      <c r="K67" s="798"/>
      <c r="L67" s="798"/>
      <c r="M67" s="799"/>
      <c r="N67" s="104">
        <f>N61+N62+N63+N64+N65</f>
        <v>1638.0235424994726</v>
      </c>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94" t="s">
        <v>2108</v>
      </c>
      <c r="C71" s="795"/>
      <c r="D71" s="795"/>
      <c r="E71" s="795"/>
      <c r="F71" s="795"/>
      <c r="G71" s="795"/>
      <c r="H71" s="795"/>
      <c r="I71" s="73" t="s">
        <v>2082</v>
      </c>
      <c r="J71" s="75" t="s">
        <v>2109</v>
      </c>
      <c r="K71" s="74" t="s">
        <v>2084</v>
      </c>
      <c r="L71" s="796" t="s">
        <v>2070</v>
      </c>
      <c r="M71" s="797"/>
      <c r="N71" s="98" t="s">
        <v>2071</v>
      </c>
    </row>
    <row r="72" spans="1:15">
      <c r="A72" s="141" t="s">
        <v>714</v>
      </c>
      <c r="B72" s="49" t="str">
        <f>VLOOKUP(A72,'MANO DE OBRA'!A8:D68,3,FALSE)</f>
        <v>Obrero (6)</v>
      </c>
      <c r="C72" s="47"/>
      <c r="D72" s="47"/>
      <c r="E72" s="47"/>
      <c r="F72" s="47"/>
      <c r="G72" s="47"/>
      <c r="H72" s="47"/>
      <c r="I72" s="248">
        <f>K72/J72*100</f>
        <v>202996.19999999998</v>
      </c>
      <c r="J72" s="249">
        <v>185</v>
      </c>
      <c r="K72" s="250">
        <f>VLOOKUP(A72,'MANO DE OBRA'!A8:D99,4,FALSE)</f>
        <v>375542.97</v>
      </c>
      <c r="L72" s="50"/>
      <c r="M72" s="381">
        <v>20</v>
      </c>
      <c r="N72" s="346">
        <f>K72/M72</f>
        <v>18777.148499999999</v>
      </c>
      <c r="O72" s="106"/>
    </row>
    <row r="73" spans="1:15">
      <c r="A73" s="141" t="s">
        <v>728</v>
      </c>
      <c r="B73" s="49" t="str">
        <f>VLOOKUP(A73,'MANO DE OBRA'!A8:D69,3,FALSE)</f>
        <v>Oficial</v>
      </c>
      <c r="C73" s="47"/>
      <c r="D73" s="47"/>
      <c r="E73" s="47"/>
      <c r="F73" s="47"/>
      <c r="G73" s="47"/>
      <c r="H73" s="47"/>
      <c r="I73" s="248">
        <f>K73/J73*100</f>
        <v>57668.23979157189</v>
      </c>
      <c r="J73" s="249">
        <v>185</v>
      </c>
      <c r="K73" s="250">
        <f>VLOOKUP(A73,'MANO DE OBRA'!A8:D100,4,FALSE)</f>
        <v>106686.24361440798</v>
      </c>
      <c r="L73" s="50"/>
      <c r="M73" s="379">
        <v>20</v>
      </c>
      <c r="N73" s="346">
        <f>K73/M73</f>
        <v>5334.3121807203988</v>
      </c>
    </row>
    <row r="74" spans="1:15">
      <c r="B74" s="49"/>
      <c r="C74" s="47"/>
      <c r="D74" s="47"/>
      <c r="E74" s="47"/>
      <c r="F74" s="47"/>
      <c r="G74" s="47"/>
      <c r="H74" s="47"/>
      <c r="I74" s="235"/>
      <c r="J74" s="253"/>
      <c r="K74" s="254"/>
      <c r="L74" s="50"/>
      <c r="M74" s="256"/>
      <c r="N74" s="252"/>
    </row>
    <row r="75" spans="1:15">
      <c r="B75" s="49"/>
      <c r="C75" s="47"/>
      <c r="D75" s="47"/>
      <c r="E75" s="47"/>
      <c r="F75" s="47"/>
      <c r="G75" s="47"/>
      <c r="H75" s="47"/>
      <c r="I75" s="235"/>
      <c r="J75" s="253"/>
      <c r="K75" s="254"/>
      <c r="L75" s="274"/>
      <c r="M75" s="256"/>
      <c r="N75" s="252"/>
    </row>
    <row r="76" spans="1:15">
      <c r="B76" s="49"/>
      <c r="C76" s="47"/>
      <c r="D76" s="47"/>
      <c r="E76" s="47"/>
      <c r="F76" s="47"/>
      <c r="G76" s="47"/>
      <c r="H76" s="47"/>
      <c r="I76" s="235"/>
      <c r="J76" s="253"/>
      <c r="K76" s="254"/>
      <c r="L76" s="274"/>
      <c r="M76" s="256"/>
      <c r="N76" s="252"/>
    </row>
    <row r="77" spans="1:15" ht="15.75" thickBot="1">
      <c r="B77" s="831"/>
      <c r="C77" s="832"/>
      <c r="D77" s="832"/>
      <c r="E77" s="832"/>
      <c r="F77" s="832"/>
      <c r="G77" s="832"/>
      <c r="H77" s="832"/>
      <c r="I77" s="124"/>
      <c r="J77" s="124"/>
      <c r="K77" s="124"/>
      <c r="L77" s="845"/>
      <c r="M77" s="845"/>
      <c r="N77" s="45"/>
    </row>
    <row r="78" spans="1:15" ht="15.75" thickBot="1">
      <c r="B78" s="844" t="s">
        <v>2072</v>
      </c>
      <c r="C78" s="798"/>
      <c r="D78" s="798"/>
      <c r="E78" s="798"/>
      <c r="F78" s="798"/>
      <c r="G78" s="798"/>
      <c r="H78" s="798"/>
      <c r="I78" s="798"/>
      <c r="J78" s="798"/>
      <c r="K78" s="798"/>
      <c r="L78" s="798"/>
      <c r="M78" s="799"/>
      <c r="N78" s="257">
        <f>SUM(N72:N77)</f>
        <v>24111.460680720396</v>
      </c>
    </row>
    <row r="79" spans="1:15" ht="15.75" thickBot="1">
      <c r="B79" s="33"/>
      <c r="C79" s="34"/>
      <c r="D79" s="34"/>
      <c r="E79" s="34"/>
      <c r="F79" s="34"/>
      <c r="G79" s="34"/>
      <c r="H79" s="34"/>
      <c r="I79" s="34"/>
      <c r="J79" s="34"/>
      <c r="K79" s="34"/>
      <c r="L79" s="34"/>
      <c r="M79" s="34"/>
      <c r="N79" s="35"/>
    </row>
    <row r="80" spans="1:15" ht="15.75" thickBot="1">
      <c r="B80" s="755" t="s">
        <v>2085</v>
      </c>
      <c r="C80" s="756"/>
      <c r="D80" s="756"/>
      <c r="E80" s="756"/>
      <c r="F80" s="756"/>
      <c r="G80" s="756"/>
      <c r="H80" s="756"/>
      <c r="I80" s="756"/>
      <c r="J80" s="756"/>
      <c r="K80" s="756"/>
      <c r="L80" s="756"/>
      <c r="M80" s="757"/>
      <c r="N80" s="99">
        <f>N43+N56+N67+N78</f>
        <v>125598.0832201872</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00" t="s">
        <v>2110</v>
      </c>
      <c r="C84" s="801"/>
      <c r="D84" s="801"/>
      <c r="E84" s="801"/>
      <c r="F84" s="801"/>
      <c r="G84" s="801"/>
      <c r="H84" s="801"/>
      <c r="I84" s="270"/>
      <c r="J84" s="290"/>
      <c r="K84" s="258" t="s">
        <v>2087</v>
      </c>
      <c r="L84" s="802" t="s">
        <v>2088</v>
      </c>
      <c r="M84" s="803"/>
      <c r="N84" s="259"/>
    </row>
    <row r="85" spans="1:14">
      <c r="B85" s="788" t="s">
        <v>2111</v>
      </c>
      <c r="C85" s="789"/>
      <c r="D85" s="789"/>
      <c r="E85" s="789"/>
      <c r="F85" s="789"/>
      <c r="G85" s="789"/>
      <c r="H85" s="789"/>
      <c r="I85" s="87"/>
      <c r="J85" s="88"/>
      <c r="K85" s="260">
        <v>0.2</v>
      </c>
      <c r="L85" s="790">
        <f>N80*K85</f>
        <v>25119.61664403744</v>
      </c>
      <c r="M85" s="791"/>
      <c r="N85" s="51"/>
    </row>
    <row r="86" spans="1:14">
      <c r="B86" s="89" t="s">
        <v>2090</v>
      </c>
      <c r="C86" s="90"/>
      <c r="D86" s="90"/>
      <c r="E86" s="90"/>
      <c r="F86" s="90"/>
      <c r="G86" s="90"/>
      <c r="H86" s="90"/>
      <c r="I86" s="87"/>
      <c r="J86" s="88"/>
      <c r="K86" s="260">
        <v>0.05</v>
      </c>
      <c r="L86" s="790">
        <f>N80*K86</f>
        <v>6279.90416100936</v>
      </c>
      <c r="M86" s="791"/>
      <c r="N86" s="51"/>
    </row>
    <row r="87" spans="1:14" ht="15.75" thickBot="1">
      <c r="B87" s="91" t="s">
        <v>2091</v>
      </c>
      <c r="C87" s="92"/>
      <c r="D87" s="92"/>
      <c r="E87" s="92"/>
      <c r="F87" s="92"/>
      <c r="G87" s="92"/>
      <c r="H87" s="92"/>
      <c r="I87" s="93"/>
      <c r="J87" s="94"/>
      <c r="K87" s="261">
        <v>0.05</v>
      </c>
      <c r="L87" s="792">
        <f>N80*K87</f>
        <v>6279.90416100936</v>
      </c>
      <c r="M87" s="793"/>
      <c r="N87" s="51"/>
    </row>
    <row r="88" spans="1:14" ht="15.75" thickBot="1">
      <c r="B88" s="755" t="s">
        <v>2072</v>
      </c>
      <c r="C88" s="756"/>
      <c r="D88" s="756"/>
      <c r="E88" s="756"/>
      <c r="F88" s="756"/>
      <c r="G88" s="756"/>
      <c r="H88" s="756"/>
      <c r="I88" s="756"/>
      <c r="J88" s="756"/>
      <c r="K88" s="756"/>
      <c r="L88" s="756"/>
      <c r="M88" s="757"/>
      <c r="N88" s="52">
        <f>L85+L86+L87</f>
        <v>37679.424966056162</v>
      </c>
    </row>
    <row r="89" spans="1:14" ht="15.75" thickBot="1">
      <c r="B89" s="33"/>
      <c r="C89" s="34"/>
      <c r="D89" s="34"/>
      <c r="E89" s="34"/>
      <c r="F89" s="34"/>
      <c r="G89" s="34"/>
      <c r="H89" s="34"/>
      <c r="I89" s="34"/>
      <c r="J89" s="34"/>
      <c r="K89" s="34"/>
      <c r="L89" s="34"/>
      <c r="M89" s="34"/>
      <c r="N89" s="35"/>
    </row>
    <row r="90" spans="1:14" ht="15.75" thickBot="1">
      <c r="A90" t="s">
        <v>2114</v>
      </c>
      <c r="B90" s="755" t="s">
        <v>2113</v>
      </c>
      <c r="C90" s="756"/>
      <c r="D90" s="756"/>
      <c r="E90" s="756"/>
      <c r="F90" s="756"/>
      <c r="G90" s="756"/>
      <c r="H90" s="756"/>
      <c r="I90" s="756"/>
      <c r="J90" s="756"/>
      <c r="K90" s="756"/>
      <c r="L90" s="756"/>
      <c r="M90" s="757"/>
      <c r="N90" s="166">
        <f>N80+N88</f>
        <v>163277.50818624336</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4" t="s">
        <v>2097</v>
      </c>
      <c r="C100" s="205"/>
      <c r="D100" s="205"/>
      <c r="E100" s="205"/>
      <c r="F100" s="205"/>
      <c r="G100" s="205"/>
      <c r="H100" s="205"/>
      <c r="I100" s="205"/>
      <c r="J100" s="205"/>
      <c r="K100" s="205"/>
      <c r="L100" s="205"/>
      <c r="M100" s="205"/>
      <c r="N100" s="206"/>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c r="B103" s="207"/>
      <c r="C103" s="208"/>
      <c r="D103" s="208"/>
      <c r="E103" s="208"/>
      <c r="F103" s="208"/>
      <c r="G103" s="208"/>
      <c r="H103" s="208"/>
      <c r="I103" s="208"/>
      <c r="J103" s="208"/>
      <c r="K103" s="208"/>
      <c r="L103" s="208"/>
      <c r="M103" s="208"/>
      <c r="N103" s="209"/>
    </row>
    <row r="104" spans="2:14" ht="15.75" thickBot="1">
      <c r="B104" s="210"/>
      <c r="C104" s="211"/>
      <c r="D104" s="211"/>
      <c r="E104" s="211"/>
      <c r="F104" s="211"/>
      <c r="G104" s="211"/>
      <c r="H104" s="211"/>
      <c r="I104" s="211"/>
      <c r="J104" s="211"/>
      <c r="K104" s="211"/>
      <c r="L104" s="211"/>
      <c r="M104" s="211"/>
      <c r="N104" s="212"/>
    </row>
    <row r="105" spans="2:14">
      <c r="B105" s="213"/>
      <c r="C105" s="214"/>
      <c r="D105" s="214"/>
      <c r="E105" s="214"/>
      <c r="F105" s="214"/>
      <c r="G105" s="214"/>
      <c r="H105" s="214"/>
      <c r="I105" s="214"/>
      <c r="J105" s="214"/>
      <c r="K105" s="214"/>
      <c r="L105" s="214"/>
      <c r="M105" s="214"/>
      <c r="N105" s="215"/>
    </row>
    <row r="106" spans="2:14">
      <c r="B106" s="199" t="s">
        <v>2098</v>
      </c>
      <c r="C106" s="31"/>
      <c r="D106" s="31"/>
      <c r="E106" s="31"/>
      <c r="F106" s="31"/>
      <c r="G106" s="31"/>
      <c r="H106" s="31"/>
      <c r="I106" s="31"/>
      <c r="J106" s="31"/>
      <c r="K106" s="31"/>
      <c r="L106" s="31"/>
      <c r="M106" s="31"/>
      <c r="N106" s="32"/>
    </row>
    <row r="107" spans="2:14" ht="15" customHeight="1">
      <c r="B107" s="758" t="s">
        <v>2099</v>
      </c>
      <c r="C107" s="759"/>
      <c r="D107" s="759"/>
      <c r="E107" s="759"/>
      <c r="F107" s="759"/>
      <c r="G107" s="759"/>
      <c r="H107" s="759"/>
      <c r="I107" s="759"/>
      <c r="J107" s="759"/>
      <c r="K107" s="759"/>
      <c r="L107" s="759"/>
      <c r="M107" s="759"/>
      <c r="N107" s="760"/>
    </row>
    <row r="108" spans="2:14" ht="15" customHeight="1">
      <c r="B108" s="758"/>
      <c r="C108" s="759"/>
      <c r="D108" s="759"/>
      <c r="E108" s="759"/>
      <c r="F108" s="759"/>
      <c r="G108" s="759"/>
      <c r="H108" s="759"/>
      <c r="I108" s="759"/>
      <c r="J108" s="759"/>
      <c r="K108" s="759"/>
      <c r="L108" s="759"/>
      <c r="M108" s="759"/>
      <c r="N108" s="760"/>
    </row>
    <row r="109" spans="2:14" ht="30" customHeight="1">
      <c r="B109" s="761" t="s">
        <v>2100</v>
      </c>
      <c r="C109" s="762"/>
      <c r="D109" s="762"/>
      <c r="E109" s="762"/>
      <c r="F109" s="762"/>
      <c r="G109" s="762"/>
      <c r="H109" s="762"/>
      <c r="I109" s="762"/>
      <c r="J109" s="762"/>
      <c r="K109" s="762"/>
      <c r="L109" s="762"/>
      <c r="M109" s="762"/>
      <c r="N109" s="763"/>
    </row>
    <row r="110" spans="2:14">
      <c r="B110" s="761"/>
      <c r="C110" s="762"/>
      <c r="D110" s="762"/>
      <c r="E110" s="762"/>
      <c r="F110" s="762"/>
      <c r="G110" s="762"/>
      <c r="H110" s="762"/>
      <c r="I110" s="762"/>
      <c r="J110" s="762"/>
      <c r="K110" s="762"/>
      <c r="L110" s="762"/>
      <c r="M110" s="762"/>
      <c r="N110" s="763"/>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287"/>
      <c r="C113" s="288"/>
      <c r="D113" s="288"/>
      <c r="E113" s="288"/>
      <c r="F113" s="288"/>
      <c r="G113" s="288"/>
      <c r="H113" s="288"/>
      <c r="I113" s="288"/>
      <c r="J113" s="288"/>
      <c r="K113" s="288"/>
      <c r="L113" s="288"/>
      <c r="M113" s="288"/>
      <c r="N113" s="289"/>
    </row>
    <row r="114" spans="2:14">
      <c r="B114" s="199"/>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821"/>
      <c r="K120" s="821"/>
      <c r="L120" s="821"/>
      <c r="M120" s="821"/>
      <c r="N120" s="822"/>
    </row>
    <row r="121" spans="2:14" ht="15.75" thickBot="1">
      <c r="B121" s="217" t="s">
        <v>2103</v>
      </c>
      <c r="C121" s="344"/>
      <c r="D121" s="344"/>
      <c r="E121" s="57"/>
      <c r="F121" s="57"/>
      <c r="G121" s="57"/>
      <c r="H121" s="57"/>
      <c r="I121" s="57"/>
      <c r="J121" s="823"/>
      <c r="K121" s="823"/>
      <c r="L121" s="823"/>
      <c r="M121" s="823"/>
      <c r="N121" s="824"/>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ColWidth="11.42578125"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2.2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392</v>
      </c>
      <c r="C31" s="81" t="s">
        <v>2212</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797</v>
      </c>
      <c r="B36" s="804" t="str">
        <f>VLOOKUP(A36,EQUIPOS!A6:D154,3,FALSE)</f>
        <v xml:space="preserve">Buldozer, Potencia al volante de 140 HP, motor de 2200 RPM, longitud de hoja 4,80m. </v>
      </c>
      <c r="C36" s="805"/>
      <c r="D36" s="805"/>
      <c r="E36" s="805"/>
      <c r="F36" s="805"/>
      <c r="G36" s="805"/>
      <c r="H36" s="806"/>
      <c r="I36" s="223"/>
      <c r="J36" s="224"/>
      <c r="K36" s="225">
        <f>VLOOKUP(A36,EQUIPOS!A6:D163,4,FALSE)</f>
        <v>233669.80619854707</v>
      </c>
      <c r="L36" s="226"/>
      <c r="M36" s="292">
        <v>100</v>
      </c>
      <c r="N36" s="228">
        <f>K36/M36</f>
        <v>2336.6980619854708</v>
      </c>
    </row>
    <row r="37" spans="1:14">
      <c r="A37" s="113" t="s">
        <v>1015</v>
      </c>
      <c r="B37" s="804" t="str">
        <f>VLOOKUP(A37,EQUIPOS!A7:D154,3,FALSE)</f>
        <v>Retroexcavadora sobre oruga, potencia 138 HP, balde de 1,5 m3.</v>
      </c>
      <c r="C37" s="805"/>
      <c r="D37" s="805"/>
      <c r="E37" s="805"/>
      <c r="F37" s="805"/>
      <c r="G37" s="805"/>
      <c r="H37" s="806"/>
      <c r="I37" s="368"/>
      <c r="J37" s="369"/>
      <c r="K37" s="225">
        <f>VLOOKUP(A37,EQUIPOS!A7:D164,4,FALSE)</f>
        <v>225564.6286536713</v>
      </c>
      <c r="L37" s="291"/>
      <c r="M37" s="292">
        <v>35</v>
      </c>
      <c r="N37" s="228">
        <f>K37/M37</f>
        <v>6444.7036758191798</v>
      </c>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0.01</v>
      </c>
      <c r="N41" s="296">
        <f>N77*M41</f>
        <v>8.2809726290859995</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8789.6827104337353</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1308</v>
      </c>
      <c r="B48" s="43" t="str">
        <f>VLOOKUP(A48,MATERIALES!A5:D373,3,FALSE)</f>
        <v>Derechos de explotación y/o disposición de materiales</v>
      </c>
      <c r="C48" s="237"/>
      <c r="D48" s="237"/>
      <c r="E48" s="237"/>
      <c r="F48" s="237"/>
      <c r="G48" s="237"/>
      <c r="H48" s="237"/>
      <c r="I48" s="224"/>
      <c r="J48" s="201" t="str">
        <f>VLOOKUP(A48,MATERIALES!A4:D640,2,FALSE)</f>
        <v>m3</v>
      </c>
      <c r="K48" s="238">
        <v>1.3</v>
      </c>
      <c r="L48" s="223"/>
      <c r="M48" s="353">
        <f>VLOOKUP(A48,MATERIALES!A5:D396,4,FALSE)</f>
        <v>7871.3132146191529</v>
      </c>
      <c r="N48" s="228">
        <f>K48*M48</f>
        <v>10232.707179004899</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ht="15.75" thickBot="1">
      <c r="B54" s="43"/>
      <c r="C54" s="266"/>
      <c r="D54" s="266"/>
      <c r="E54" s="266"/>
      <c r="F54" s="266"/>
      <c r="G54" s="266"/>
      <c r="H54" s="266"/>
      <c r="I54" s="266"/>
      <c r="J54" s="382"/>
      <c r="K54" s="124"/>
      <c r="L54" s="281"/>
      <c r="M54" s="353"/>
      <c r="N54" s="228">
        <f>K54*M54</f>
        <v>0</v>
      </c>
    </row>
    <row r="55" spans="1:14" ht="15.75" thickBot="1">
      <c r="B55" s="755" t="s">
        <v>2072</v>
      </c>
      <c r="C55" s="756"/>
      <c r="D55" s="756"/>
      <c r="E55" s="756"/>
      <c r="F55" s="756"/>
      <c r="G55" s="756"/>
      <c r="H55" s="756"/>
      <c r="I55" s="756"/>
      <c r="J55" s="756"/>
      <c r="K55" s="756"/>
      <c r="L55" s="756"/>
      <c r="M55" s="757"/>
      <c r="N55" s="345">
        <f>SUM(N48:N54)</f>
        <v>10232.707179004899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1867</v>
      </c>
      <c r="B60" s="46" t="str">
        <f>VLOOKUP(A60,TRANSPORTE!A5:D117,3,FALSE)</f>
        <v>Transporte de material de excavación</v>
      </c>
      <c r="C60" s="273"/>
      <c r="D60" s="273"/>
      <c r="E60" s="273"/>
      <c r="F60" s="273"/>
      <c r="G60" s="273"/>
      <c r="H60" s="267" t="s">
        <v>2122</v>
      </c>
      <c r="I60" s="235">
        <v>1.3</v>
      </c>
      <c r="J60" s="242">
        <v>1</v>
      </c>
      <c r="K60" s="235">
        <f>I60*J60</f>
        <v>1.3</v>
      </c>
      <c r="L60" s="842">
        <f>VLOOKUP(A60,TRANSPORTE!A5:D117,4,FALSE)</f>
        <v>1260.0181096149788</v>
      </c>
      <c r="M60" s="843"/>
      <c r="N60" s="243">
        <f>K60*L60</f>
        <v>1638.0235424994726</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1638.0235424994726</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728</v>
      </c>
      <c r="B71" s="49" t="str">
        <f>VLOOKUP(A71,'MANO DE OBRA'!A8:D68,3,FALSE)</f>
        <v>Oficial</v>
      </c>
      <c r="C71" s="47"/>
      <c r="D71" s="47"/>
      <c r="E71" s="47"/>
      <c r="F71" s="47"/>
      <c r="G71" s="47"/>
      <c r="H71" s="47"/>
      <c r="I71" s="248">
        <f>K71/J71*100</f>
        <v>57668.23979157189</v>
      </c>
      <c r="J71" s="249">
        <v>185</v>
      </c>
      <c r="K71" s="250">
        <f>VLOOKUP(A71,'MANO DE OBRA'!A8:D99,4,FALSE)</f>
        <v>106686.24361440798</v>
      </c>
      <c r="L71" s="50"/>
      <c r="M71" s="381">
        <v>280</v>
      </c>
      <c r="N71" s="346">
        <f>K71/M71</f>
        <v>381.02229862288567</v>
      </c>
      <c r="O71" s="106"/>
    </row>
    <row r="72" spans="1:15">
      <c r="A72" s="141" t="s">
        <v>706</v>
      </c>
      <c r="B72" s="49" t="str">
        <f>VLOOKUP(A72,'MANO DE OBRA'!A8:D69,3,FALSE)</f>
        <v>Obrero (2)</v>
      </c>
      <c r="C72" s="47"/>
      <c r="D72" s="47"/>
      <c r="E72" s="47"/>
      <c r="F72" s="47"/>
      <c r="G72" s="47"/>
      <c r="H72" s="47"/>
      <c r="I72" s="248">
        <f>K72/J72*100</f>
        <v>67665.399999999994</v>
      </c>
      <c r="J72" s="249">
        <v>185</v>
      </c>
      <c r="K72" s="250">
        <f>VLOOKUP(A72,'MANO DE OBRA'!A8:D100,4,FALSE)</f>
        <v>125180.98999999999</v>
      </c>
      <c r="L72" s="50"/>
      <c r="M72" s="379">
        <v>280</v>
      </c>
      <c r="N72" s="346">
        <f>K72/M72</f>
        <v>447.07496428571426</v>
      </c>
    </row>
    <row r="73" spans="1:15">
      <c r="B73" s="49"/>
      <c r="C73" s="47"/>
      <c r="D73" s="47"/>
      <c r="E73" s="47"/>
      <c r="F73" s="47"/>
      <c r="G73" s="47"/>
      <c r="H73" s="47"/>
      <c r="I73" s="235"/>
      <c r="J73" s="253"/>
      <c r="K73" s="254"/>
      <c r="L73" s="50"/>
      <c r="M73" s="256"/>
      <c r="N73" s="252"/>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125"/>
    </row>
    <row r="77" spans="1:15" ht="15.75" thickBot="1">
      <c r="B77" s="844" t="s">
        <v>2072</v>
      </c>
      <c r="C77" s="798"/>
      <c r="D77" s="798"/>
      <c r="E77" s="798"/>
      <c r="F77" s="798"/>
      <c r="G77" s="798"/>
      <c r="H77" s="798"/>
      <c r="I77" s="798"/>
      <c r="J77" s="798"/>
      <c r="K77" s="798"/>
      <c r="L77" s="798"/>
      <c r="M77" s="799"/>
      <c r="N77" s="402">
        <f>SUM(N71:N76)</f>
        <v>828.09726290859999</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21488.510694846707</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4297.7021389693418</v>
      </c>
      <c r="M84" s="791"/>
      <c r="N84" s="51"/>
    </row>
    <row r="85" spans="1:14">
      <c r="B85" s="89" t="s">
        <v>2090</v>
      </c>
      <c r="C85" s="90"/>
      <c r="D85" s="90"/>
      <c r="E85" s="90"/>
      <c r="F85" s="90"/>
      <c r="G85" s="90"/>
      <c r="H85" s="90"/>
      <c r="I85" s="87"/>
      <c r="J85" s="88"/>
      <c r="K85" s="260">
        <v>0.05</v>
      </c>
      <c r="L85" s="790">
        <f>N79*K85</f>
        <v>1074.4255347423355</v>
      </c>
      <c r="M85" s="791"/>
      <c r="N85" s="51"/>
    </row>
    <row r="86" spans="1:14" ht="15.75" thickBot="1">
      <c r="B86" s="91" t="s">
        <v>2091</v>
      </c>
      <c r="C86" s="92"/>
      <c r="D86" s="92"/>
      <c r="E86" s="92"/>
      <c r="F86" s="92"/>
      <c r="G86" s="92"/>
      <c r="H86" s="92"/>
      <c r="I86" s="93"/>
      <c r="J86" s="94"/>
      <c r="K86" s="261">
        <v>0.05</v>
      </c>
      <c r="L86" s="792">
        <f>N79*K86</f>
        <v>1074.4255347423355</v>
      </c>
      <c r="M86" s="793"/>
      <c r="N86" s="51"/>
    </row>
    <row r="87" spans="1:14" ht="15.75" thickBot="1">
      <c r="B87" s="755" t="s">
        <v>2072</v>
      </c>
      <c r="C87" s="756"/>
      <c r="D87" s="756"/>
      <c r="E87" s="756"/>
      <c r="F87" s="756"/>
      <c r="G87" s="756"/>
      <c r="H87" s="756"/>
      <c r="I87" s="756"/>
      <c r="J87" s="756"/>
      <c r="K87" s="756"/>
      <c r="L87" s="756"/>
      <c r="M87" s="757"/>
      <c r="N87" s="52">
        <f>L84+L85+L86</f>
        <v>6446.5532084540118</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27935.063903300717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ColWidth="11.42578125"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7.75" customHeight="1" thickBot="1">
      <c r="B29" s="71" t="s">
        <v>1</v>
      </c>
      <c r="C29" s="734" t="s">
        <v>2063</v>
      </c>
      <c r="D29" s="735"/>
      <c r="E29" s="735"/>
      <c r="F29" s="735"/>
      <c r="G29" s="735"/>
      <c r="H29" s="735"/>
      <c r="I29" s="735"/>
      <c r="J29" s="72"/>
      <c r="K29" s="295" t="s">
        <v>2064</v>
      </c>
      <c r="L29" s="731" t="s">
        <v>2065</v>
      </c>
      <c r="M29" s="732"/>
      <c r="N29" s="71" t="s">
        <v>2066</v>
      </c>
    </row>
    <row r="30" spans="1:14" ht="15.75" customHeight="1" thickBot="1">
      <c r="A30" t="s">
        <v>21</v>
      </c>
      <c r="B30" s="80" t="s">
        <v>394</v>
      </c>
      <c r="C30" s="81" t="s">
        <v>2213</v>
      </c>
      <c r="D30" s="82"/>
      <c r="E30" s="82"/>
      <c r="F30" s="82"/>
      <c r="G30" s="82"/>
      <c r="H30" s="82"/>
      <c r="I30" s="82"/>
      <c r="J30" s="82"/>
      <c r="K30" s="395"/>
      <c r="L30" s="262" t="s">
        <v>24</v>
      </c>
      <c r="M30" s="181"/>
      <c r="N30" s="84"/>
    </row>
    <row r="31" spans="1:14" ht="6" customHeight="1">
      <c r="B31" s="95"/>
      <c r="C31" s="96"/>
      <c r="D31" s="96"/>
      <c r="E31" s="96"/>
      <c r="F31" s="96"/>
      <c r="G31" s="96"/>
      <c r="H31" s="96"/>
      <c r="I31" s="96"/>
      <c r="J31" s="96"/>
      <c r="K31" s="96"/>
      <c r="L31" s="96"/>
      <c r="M31" s="96"/>
      <c r="N31" s="97"/>
    </row>
    <row r="32" spans="1:14">
      <c r="B32" s="58" t="s">
        <v>2067</v>
      </c>
      <c r="C32" s="59"/>
      <c r="D32" s="59"/>
      <c r="E32" s="59"/>
      <c r="F32" s="59"/>
      <c r="G32" s="59"/>
      <c r="H32" s="59"/>
      <c r="I32" s="59"/>
      <c r="J32" s="59"/>
      <c r="K32" s="59"/>
      <c r="L32" s="59"/>
      <c r="M32" s="59"/>
      <c r="N32" s="60"/>
    </row>
    <row r="33" spans="1:14" ht="15.75" thickBot="1">
      <c r="B33" s="222"/>
      <c r="C33" s="61"/>
      <c r="D33" s="61"/>
      <c r="E33" s="61"/>
      <c r="F33" s="61"/>
      <c r="G33" s="61"/>
      <c r="H33" s="61"/>
      <c r="I33" s="62"/>
      <c r="J33" s="62"/>
      <c r="K33" s="61"/>
      <c r="L33" s="61"/>
      <c r="M33" s="61"/>
      <c r="N33" s="63"/>
    </row>
    <row r="34" spans="1:14">
      <c r="B34" s="825" t="s">
        <v>2063</v>
      </c>
      <c r="C34" s="826"/>
      <c r="D34" s="826"/>
      <c r="E34" s="826"/>
      <c r="F34" s="826"/>
      <c r="G34" s="826"/>
      <c r="H34" s="827"/>
      <c r="I34" s="828" t="s">
        <v>2068</v>
      </c>
      <c r="J34" s="829"/>
      <c r="K34" s="69" t="s">
        <v>2069</v>
      </c>
      <c r="L34" s="830" t="s">
        <v>2070</v>
      </c>
      <c r="M34" s="827"/>
      <c r="N34" s="70" t="s">
        <v>2071</v>
      </c>
    </row>
    <row r="35" spans="1:14">
      <c r="A35" s="113" t="s">
        <v>953</v>
      </c>
      <c r="B35" s="804" t="str">
        <f>VLOOKUP(A35,EQUIPOS!A6:D154,3,FALSE)</f>
        <v xml:space="preserve">Motobomba 4 pulgadas
</v>
      </c>
      <c r="C35" s="805"/>
      <c r="D35" s="805"/>
      <c r="E35" s="805"/>
      <c r="F35" s="805"/>
      <c r="G35" s="805"/>
      <c r="H35" s="806"/>
      <c r="I35" s="223"/>
      <c r="J35" s="224"/>
      <c r="K35" s="225">
        <f>VLOOKUP(A35,EQUIPOS!A6:D163,4,FALSE)</f>
        <v>12971.058629796898</v>
      </c>
      <c r="L35" s="226"/>
      <c r="M35" s="292">
        <v>21</v>
      </c>
      <c r="N35" s="228">
        <f>K35/M35</f>
        <v>617.6694585617571</v>
      </c>
    </row>
    <row r="36" spans="1:14">
      <c r="A36" s="113" t="s">
        <v>797</v>
      </c>
      <c r="B36" s="804" t="str">
        <f>VLOOKUP(A36,EQUIPOS!A7:D154,3,FALSE)</f>
        <v xml:space="preserve">Buldozer, Potencia al volante de 140 HP, motor de 2200 RPM, longitud de hoja 4,80m. </v>
      </c>
      <c r="C36" s="805"/>
      <c r="D36" s="805"/>
      <c r="E36" s="805"/>
      <c r="F36" s="805"/>
      <c r="G36" s="805"/>
      <c r="H36" s="806"/>
      <c r="I36" s="368"/>
      <c r="J36" s="369"/>
      <c r="K36" s="225">
        <f>VLOOKUP(A36,EQUIPOS!A7:D164,4,FALSE)</f>
        <v>233669.80619854707</v>
      </c>
      <c r="L36" s="291"/>
      <c r="M36" s="292">
        <v>100</v>
      </c>
      <c r="N36" s="228">
        <f>K36/M36</f>
        <v>2336.6980619854708</v>
      </c>
    </row>
    <row r="37" spans="1:14">
      <c r="A37" s="113" t="s">
        <v>1015</v>
      </c>
      <c r="B37" s="804" t="str">
        <f>VLOOKUP(A37,EQUIPOS!A8:D154,3,FALSE)</f>
        <v>Retroexcavadora sobre oruga, potencia 138 HP, balde de 1,5 m3.</v>
      </c>
      <c r="C37" s="805"/>
      <c r="D37" s="805"/>
      <c r="E37" s="805"/>
      <c r="F37" s="805"/>
      <c r="G37" s="805"/>
      <c r="H37" s="806"/>
      <c r="I37" s="284"/>
      <c r="J37" s="286"/>
      <c r="K37" s="225">
        <f>VLOOKUP(A37,EQUIPOS!A8:D165,4,FALSE)</f>
        <v>225564.6286536713</v>
      </c>
      <c r="L37" s="370"/>
      <c r="M37" s="371">
        <v>21</v>
      </c>
      <c r="N37" s="228">
        <f>K37/M37</f>
        <v>10741.172793031967</v>
      </c>
    </row>
    <row r="38" spans="1:14">
      <c r="B38" s="804"/>
      <c r="C38" s="805"/>
      <c r="D38" s="805"/>
      <c r="E38" s="805"/>
      <c r="F38" s="805"/>
      <c r="G38" s="805"/>
      <c r="H38" s="806"/>
      <c r="I38" s="36"/>
      <c r="J38" s="37"/>
      <c r="K38" s="225"/>
      <c r="L38" s="232"/>
      <c r="M38" s="292"/>
      <c r="N38" s="228"/>
    </row>
    <row r="39" spans="1:14">
      <c r="B39" s="276"/>
      <c r="C39" s="277"/>
      <c r="D39" s="277"/>
      <c r="E39" s="277"/>
      <c r="F39" s="279"/>
      <c r="G39" s="279"/>
      <c r="H39" s="123"/>
      <c r="I39" s="36"/>
      <c r="J39" s="37"/>
      <c r="K39" s="225"/>
      <c r="L39" s="232"/>
      <c r="M39" s="233"/>
      <c r="N39" s="229"/>
    </row>
    <row r="40" spans="1:14">
      <c r="B40" s="812" t="s">
        <v>2105</v>
      </c>
      <c r="C40" s="813"/>
      <c r="D40" s="813"/>
      <c r="E40" s="38"/>
      <c r="F40" s="39"/>
      <c r="G40" s="39"/>
      <c r="H40" s="40"/>
      <c r="I40" s="36"/>
      <c r="J40" s="37"/>
      <c r="K40" s="235"/>
      <c r="L40" s="232"/>
      <c r="M40" s="352">
        <v>0.01</v>
      </c>
      <c r="N40" s="296">
        <f>N76*M40</f>
        <v>13.801621048476665</v>
      </c>
    </row>
    <row r="41" spans="1:14" ht="15.75" thickBot="1">
      <c r="B41" s="804"/>
      <c r="C41" s="805"/>
      <c r="D41" s="805"/>
      <c r="E41" s="805"/>
      <c r="F41" s="805"/>
      <c r="G41" s="805"/>
      <c r="H41" s="806"/>
      <c r="I41" s="814"/>
      <c r="J41" s="815"/>
      <c r="K41" s="41"/>
      <c r="L41" s="816"/>
      <c r="M41" s="817"/>
      <c r="N41" s="105"/>
    </row>
    <row r="42" spans="1:14" ht="15.75" thickBot="1">
      <c r="B42" s="755" t="s">
        <v>2072</v>
      </c>
      <c r="C42" s="756"/>
      <c r="D42" s="756"/>
      <c r="E42" s="756"/>
      <c r="F42" s="756"/>
      <c r="G42" s="756"/>
      <c r="H42" s="756"/>
      <c r="I42" s="756"/>
      <c r="J42" s="756"/>
      <c r="K42" s="756"/>
      <c r="L42" s="756"/>
      <c r="M42" s="757"/>
      <c r="N42" s="345">
        <f>SUM(N35:N41)</f>
        <v>13709.341934627671</v>
      </c>
    </row>
    <row r="43" spans="1:14">
      <c r="B43" s="236"/>
      <c r="C43" s="34"/>
      <c r="D43" s="34"/>
      <c r="E43" s="34"/>
      <c r="F43" s="34"/>
      <c r="G43" s="34"/>
      <c r="H43" s="34"/>
      <c r="I43" s="34"/>
      <c r="J43" s="34"/>
      <c r="K43" s="34"/>
      <c r="L43" s="34"/>
      <c r="M43" s="34"/>
      <c r="N43" s="35"/>
    </row>
    <row r="44" spans="1:14">
      <c r="B44" s="64" t="s">
        <v>2073</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00" t="s">
        <v>2063</v>
      </c>
      <c r="C46" s="801"/>
      <c r="D46" s="801"/>
      <c r="E46" s="801"/>
      <c r="F46" s="801"/>
      <c r="G46" s="801"/>
      <c r="H46" s="801"/>
      <c r="I46" s="835"/>
      <c r="J46" s="271" t="s">
        <v>2065</v>
      </c>
      <c r="K46" s="85" t="s">
        <v>2066</v>
      </c>
      <c r="L46" s="836" t="s">
        <v>2074</v>
      </c>
      <c r="M46" s="835"/>
      <c r="N46" s="86" t="s">
        <v>2071</v>
      </c>
    </row>
    <row r="47" spans="1:14">
      <c r="A47" s="108" t="s">
        <v>1308</v>
      </c>
      <c r="B47" s="43" t="str">
        <f>VLOOKUP(A47,MATERIALES!A5:D373,3,FALSE)</f>
        <v>Derechos de explotación y/o disposición de materiales</v>
      </c>
      <c r="C47" s="237"/>
      <c r="D47" s="237"/>
      <c r="E47" s="237"/>
      <c r="F47" s="237"/>
      <c r="G47" s="237"/>
      <c r="H47" s="237"/>
      <c r="I47" s="224"/>
      <c r="J47" s="201" t="str">
        <f>VLOOKUP(A47,MATERIALES!A4:D640,2,FALSE)</f>
        <v>m3</v>
      </c>
      <c r="K47" s="238">
        <v>1.3</v>
      </c>
      <c r="L47" s="223"/>
      <c r="M47" s="353">
        <f>VLOOKUP(A47,MATERIALES!A5:D396,4,FALSE)</f>
        <v>7871.3132146191529</v>
      </c>
      <c r="N47" s="228">
        <f>K47*M47</f>
        <v>10232.707179004899</v>
      </c>
    </row>
    <row r="48" spans="1:14">
      <c r="A48" s="108"/>
      <c r="B48" s="43"/>
      <c r="C48" s="372"/>
      <c r="D48" s="372"/>
      <c r="E48" s="372"/>
      <c r="F48" s="372"/>
      <c r="G48" s="372"/>
      <c r="H48" s="372"/>
      <c r="I48" s="372"/>
      <c r="J48" s="267"/>
      <c r="K48" s="348"/>
      <c r="L48" s="368"/>
      <c r="M48" s="353"/>
      <c r="N48" s="228"/>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ht="15.75" thickBot="1">
      <c r="B53" s="43"/>
      <c r="C53" s="266"/>
      <c r="D53" s="266"/>
      <c r="E53" s="266"/>
      <c r="F53" s="266"/>
      <c r="G53" s="266"/>
      <c r="H53" s="266"/>
      <c r="I53" s="266"/>
      <c r="J53" s="382"/>
      <c r="K53" s="124"/>
      <c r="L53" s="281"/>
      <c r="M53" s="353"/>
      <c r="N53" s="228"/>
    </row>
    <row r="54" spans="1:14" ht="15.75" thickBot="1">
      <c r="B54" s="755" t="s">
        <v>2072</v>
      </c>
      <c r="C54" s="756"/>
      <c r="D54" s="756"/>
      <c r="E54" s="756"/>
      <c r="F54" s="756"/>
      <c r="G54" s="756"/>
      <c r="H54" s="756"/>
      <c r="I54" s="756"/>
      <c r="J54" s="756"/>
      <c r="K54" s="756"/>
      <c r="L54" s="756"/>
      <c r="M54" s="757"/>
      <c r="N54" s="345">
        <f>SUM(N47:N53)</f>
        <v>10232.707179004899</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1867</v>
      </c>
      <c r="B59" s="46" t="str">
        <f>VLOOKUP(A59,TRANSPORTE!A5:D117,3,FALSE)</f>
        <v>Transporte de material de excavación</v>
      </c>
      <c r="C59" s="273"/>
      <c r="D59" s="273"/>
      <c r="E59" s="273"/>
      <c r="F59" s="273"/>
      <c r="G59" s="273"/>
      <c r="H59" s="267" t="s">
        <v>2122</v>
      </c>
      <c r="I59" s="235">
        <v>1.3</v>
      </c>
      <c r="J59" s="242">
        <v>1</v>
      </c>
      <c r="K59" s="235">
        <f>I59*J59</f>
        <v>1.3</v>
      </c>
      <c r="L59" s="842">
        <f>VLOOKUP(A59,TRANSPORTE!A5:D117,4,FALSE)</f>
        <v>1260.0181096149788</v>
      </c>
      <c r="M59" s="843"/>
      <c r="N59" s="243">
        <f>K59*L59</f>
        <v>1638.0235424994726</v>
      </c>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1638.0235424994726</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s="141" t="s">
        <v>706</v>
      </c>
      <c r="B70" s="49" t="str">
        <f>VLOOKUP(A70,'MANO DE OBRA'!A8:D68,3,FALSE)</f>
        <v>Obrero (2)</v>
      </c>
      <c r="C70" s="47"/>
      <c r="D70" s="47"/>
      <c r="E70" s="47"/>
      <c r="F70" s="47"/>
      <c r="G70" s="47"/>
      <c r="H70" s="47"/>
      <c r="I70" s="248">
        <f>K70/J70*100</f>
        <v>67665.399999999994</v>
      </c>
      <c r="J70" s="249">
        <v>185</v>
      </c>
      <c r="K70" s="250">
        <f>VLOOKUP(A70,'MANO DE OBRA'!A8:D99,4,FALSE)</f>
        <v>125180.98999999999</v>
      </c>
      <c r="L70" s="50"/>
      <c r="M70" s="381">
        <v>168</v>
      </c>
      <c r="N70" s="346">
        <f>K70/M70</f>
        <v>745.12494047619043</v>
      </c>
      <c r="O70" s="106"/>
    </row>
    <row r="71" spans="1:15">
      <c r="A71" s="141" t="s">
        <v>728</v>
      </c>
      <c r="B71" s="49" t="str">
        <f>VLOOKUP(A71,'MANO DE OBRA'!A8:D69,3,FALSE)</f>
        <v>Oficial</v>
      </c>
      <c r="C71" s="47"/>
      <c r="D71" s="47"/>
      <c r="E71" s="47"/>
      <c r="F71" s="47"/>
      <c r="G71" s="47"/>
      <c r="H71" s="47"/>
      <c r="I71" s="248">
        <f>K71/J71*100</f>
        <v>57668.23979157189</v>
      </c>
      <c r="J71" s="249">
        <v>185</v>
      </c>
      <c r="K71" s="250">
        <f>VLOOKUP(A71,'MANO DE OBRA'!A8:D100,4,FALSE)</f>
        <v>106686.24361440798</v>
      </c>
      <c r="L71" s="50"/>
      <c r="M71" s="379">
        <v>168</v>
      </c>
      <c r="N71" s="346">
        <f>K71/M71</f>
        <v>635.03716437147614</v>
      </c>
    </row>
    <row r="72" spans="1:15">
      <c r="B72" s="49"/>
      <c r="C72" s="47"/>
      <c r="D72" s="47"/>
      <c r="E72" s="47"/>
      <c r="F72" s="47"/>
      <c r="G72" s="47"/>
      <c r="H72" s="47"/>
      <c r="I72" s="235"/>
      <c r="J72" s="253"/>
      <c r="K72" s="254"/>
      <c r="L72" s="50"/>
      <c r="M72" s="256"/>
      <c r="N72" s="252"/>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125"/>
    </row>
    <row r="76" spans="1:15" ht="15.75" thickBot="1">
      <c r="B76" s="844" t="s">
        <v>2072</v>
      </c>
      <c r="C76" s="798"/>
      <c r="D76" s="798"/>
      <c r="E76" s="798"/>
      <c r="F76" s="798"/>
      <c r="G76" s="798"/>
      <c r="H76" s="798"/>
      <c r="I76" s="798"/>
      <c r="J76" s="798"/>
      <c r="K76" s="798"/>
      <c r="L76" s="798"/>
      <c r="M76" s="799"/>
      <c r="N76" s="402">
        <f>SUM(N70:N75)</f>
        <v>1380.1621048476666</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N42+N54+N65+N76</f>
        <v>26960.234760979711</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5392.0469521959421</v>
      </c>
      <c r="M83" s="791"/>
      <c r="N83" s="51"/>
    </row>
    <row r="84" spans="1:14">
      <c r="B84" s="89" t="s">
        <v>2090</v>
      </c>
      <c r="C84" s="90"/>
      <c r="D84" s="90"/>
      <c r="E84" s="90"/>
      <c r="F84" s="90"/>
      <c r="G84" s="90"/>
      <c r="H84" s="90"/>
      <c r="I84" s="87"/>
      <c r="J84" s="88"/>
      <c r="K84" s="260">
        <v>0.05</v>
      </c>
      <c r="L84" s="790">
        <f>N78*K84</f>
        <v>1348.0117380489855</v>
      </c>
      <c r="M84" s="791"/>
      <c r="N84" s="51"/>
    </row>
    <row r="85" spans="1:14" ht="15.75" thickBot="1">
      <c r="B85" s="91" t="s">
        <v>2091</v>
      </c>
      <c r="C85" s="92"/>
      <c r="D85" s="92"/>
      <c r="E85" s="92"/>
      <c r="F85" s="92"/>
      <c r="G85" s="92"/>
      <c r="H85" s="92"/>
      <c r="I85" s="93"/>
      <c r="J85" s="94"/>
      <c r="K85" s="261">
        <v>0.05</v>
      </c>
      <c r="L85" s="792">
        <f>N78*K85</f>
        <v>1348.0117380489855</v>
      </c>
      <c r="M85" s="793"/>
      <c r="N85" s="51"/>
    </row>
    <row r="86" spans="1:14" ht="15.75" thickBot="1">
      <c r="B86" s="755" t="s">
        <v>2072</v>
      </c>
      <c r="C86" s="756"/>
      <c r="D86" s="756"/>
      <c r="E86" s="756"/>
      <c r="F86" s="756"/>
      <c r="G86" s="756"/>
      <c r="H86" s="756"/>
      <c r="I86" s="756"/>
      <c r="J86" s="756"/>
      <c r="K86" s="756"/>
      <c r="L86" s="756"/>
      <c r="M86" s="757"/>
      <c r="N86" s="52">
        <f>L83+L84+L85</f>
        <v>8088.0704282939132</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35048.305189273626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29.2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ColWidth="11.42578125"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7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396</v>
      </c>
      <c r="C31" s="81" t="s">
        <v>2214</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829</v>
      </c>
      <c r="B36" s="804" t="str">
        <f>VLOOKUP(A36,EQUIPOS!A6:D154,3,FALSE)</f>
        <v>Compactador manual (SALTARIN) Peso de operación (Kg.) 52, Fuerza de impacto por golpe (KN) 12.</v>
      </c>
      <c r="C36" s="805"/>
      <c r="D36" s="805"/>
      <c r="E36" s="805"/>
      <c r="F36" s="805"/>
      <c r="G36" s="805"/>
      <c r="H36" s="806"/>
      <c r="I36" s="223"/>
      <c r="J36" s="224"/>
      <c r="K36" s="225">
        <f>VLOOKUP(A36,EQUIPOS!A6:D163,4,FALSE)</f>
        <v>15478.565418391327</v>
      </c>
      <c r="L36" s="226"/>
      <c r="M36" s="292">
        <v>2.5</v>
      </c>
      <c r="N36" s="228">
        <f>K36/M36</f>
        <v>6191.4261673565306</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469.42871250000002</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6660.8548798565307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1534</v>
      </c>
      <c r="B48" s="43" t="str">
        <f>VLOOKUP(A48,MATERIALES!A5:D373,3,FALSE)</f>
        <v>Material seleccionado para Relleno</v>
      </c>
      <c r="C48" s="237"/>
      <c r="D48" s="237"/>
      <c r="E48" s="237"/>
      <c r="F48" s="237"/>
      <c r="G48" s="237"/>
      <c r="H48" s="237"/>
      <c r="I48" s="224"/>
      <c r="J48" s="201" t="str">
        <f>VLOOKUP(A48,MATERIALES!A4:D640,2,FALSE)</f>
        <v>m3</v>
      </c>
      <c r="K48" s="238">
        <v>1.3</v>
      </c>
      <c r="L48" s="223"/>
      <c r="M48" s="353">
        <f>VLOOKUP(A48,MATERIALES!A5:D396,4,FALSE)</f>
        <v>32705.461587186317</v>
      </c>
      <c r="N48" s="228">
        <f>K48*M48</f>
        <v>42517.100063342215</v>
      </c>
    </row>
    <row r="49" spans="1:14">
      <c r="A49" s="108" t="s">
        <v>1131</v>
      </c>
      <c r="B49" s="43" t="str">
        <f>VLOOKUP(A49,MATERIALES!A6:D373,3,FALSE)</f>
        <v>Agua</v>
      </c>
      <c r="C49" s="372"/>
      <c r="D49" s="372"/>
      <c r="E49" s="372"/>
      <c r="F49" s="372"/>
      <c r="G49" s="372"/>
      <c r="H49" s="372"/>
      <c r="I49" s="372"/>
      <c r="J49" s="267" t="str">
        <f>VLOOKUP(A49,MATERIALES!A5:D641,2,FALSE)</f>
        <v>lt</v>
      </c>
      <c r="K49" s="348">
        <v>30</v>
      </c>
      <c r="L49" s="368"/>
      <c r="M49" s="353">
        <f>VLOOKUP(A49,MATERIALES!A6:D397,4,FALSE)</f>
        <v>57.532296573537835</v>
      </c>
      <c r="N49" s="228">
        <f>K49*M49</f>
        <v>1725.9688972061351</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ht="15.75" thickBot="1">
      <c r="B54" s="43"/>
      <c r="C54" s="266"/>
      <c r="D54" s="266"/>
      <c r="E54" s="266"/>
      <c r="F54" s="266"/>
      <c r="G54" s="266"/>
      <c r="H54" s="266"/>
      <c r="I54" s="266"/>
      <c r="J54" s="382"/>
      <c r="K54" s="124"/>
      <c r="L54" s="281"/>
      <c r="M54" s="353"/>
      <c r="N54" s="228"/>
    </row>
    <row r="55" spans="1:14" ht="15.75" thickBot="1">
      <c r="B55" s="755" t="s">
        <v>2072</v>
      </c>
      <c r="C55" s="756"/>
      <c r="D55" s="756"/>
      <c r="E55" s="756"/>
      <c r="F55" s="756"/>
      <c r="G55" s="756"/>
      <c r="H55" s="756"/>
      <c r="I55" s="756"/>
      <c r="J55" s="756"/>
      <c r="K55" s="756"/>
      <c r="L55" s="756"/>
      <c r="M55" s="757"/>
      <c r="N55" s="345">
        <f>SUM(N48:N54)</f>
        <v>44243.068960548349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1894</v>
      </c>
      <c r="B60" s="46" t="str">
        <f>VLOOKUP(A60,TRANSPORTE!A5:D117,3,FALSE)</f>
        <v>Transporte de material seleccionado para relleno</v>
      </c>
      <c r="C60" s="273"/>
      <c r="D60" s="273"/>
      <c r="E60" s="273"/>
      <c r="F60" s="273"/>
      <c r="G60" s="273"/>
      <c r="H60" s="267" t="s">
        <v>2122</v>
      </c>
      <c r="I60" s="235">
        <v>1.3</v>
      </c>
      <c r="J60" s="242">
        <v>1</v>
      </c>
      <c r="K60" s="235">
        <f>I60*J60</f>
        <v>1.3</v>
      </c>
      <c r="L60" s="842">
        <f>VLOOKUP(A60,TRANSPORTE!A5:D117,4,FALSE)</f>
        <v>1260.0181096149788</v>
      </c>
      <c r="M60" s="843"/>
      <c r="N60" s="243">
        <f>K60*L60</f>
        <v>1638.0235424994726</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1638.0235424994726</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708</v>
      </c>
      <c r="B71" s="49" t="str">
        <f>VLOOKUP(A71,'MANO DE OBRA'!A8:D68,3,FALSE)</f>
        <v>Obrero (3)</v>
      </c>
      <c r="C71" s="47"/>
      <c r="D71" s="47"/>
      <c r="E71" s="47"/>
      <c r="F71" s="47"/>
      <c r="G71" s="47"/>
      <c r="H71" s="47"/>
      <c r="I71" s="248">
        <f>K71/J71*100</f>
        <v>101498.09999999999</v>
      </c>
      <c r="J71" s="249">
        <v>185</v>
      </c>
      <c r="K71" s="250">
        <f>VLOOKUP(A71,'MANO DE OBRA'!A8:D99,4,FALSE)</f>
        <v>187771.48499999999</v>
      </c>
      <c r="L71" s="50"/>
      <c r="M71" s="381">
        <v>20</v>
      </c>
      <c r="N71" s="346">
        <f>K71/M71</f>
        <v>9388.5742499999997</v>
      </c>
      <c r="O71" s="106"/>
    </row>
    <row r="72" spans="1:15">
      <c r="A72" s="141"/>
      <c r="B72" s="49"/>
      <c r="C72" s="47"/>
      <c r="D72" s="47"/>
      <c r="E72" s="47"/>
      <c r="F72" s="47"/>
      <c r="G72" s="47"/>
      <c r="H72" s="47"/>
      <c r="I72" s="248"/>
      <c r="J72" s="249"/>
      <c r="K72" s="250"/>
      <c r="L72" s="50"/>
      <c r="M72" s="379"/>
      <c r="N72" s="346"/>
    </row>
    <row r="73" spans="1:15">
      <c r="B73" s="49"/>
      <c r="C73" s="47"/>
      <c r="D73" s="47"/>
      <c r="E73" s="47"/>
      <c r="F73" s="47"/>
      <c r="G73" s="47"/>
      <c r="H73" s="47"/>
      <c r="I73" s="235"/>
      <c r="J73" s="253"/>
      <c r="K73" s="254"/>
      <c r="L73" s="50"/>
      <c r="M73" s="256"/>
      <c r="N73" s="252"/>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9388.5742499999997</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61930.521632904354</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12386.104326580871</v>
      </c>
      <c r="M84" s="791"/>
      <c r="N84" s="51"/>
    </row>
    <row r="85" spans="1:14">
      <c r="B85" s="89" t="s">
        <v>2090</v>
      </c>
      <c r="C85" s="90"/>
      <c r="D85" s="90"/>
      <c r="E85" s="90"/>
      <c r="F85" s="90"/>
      <c r="G85" s="90"/>
      <c r="H85" s="90"/>
      <c r="I85" s="87"/>
      <c r="J85" s="88"/>
      <c r="K85" s="260">
        <v>0.05</v>
      </c>
      <c r="L85" s="790">
        <f>N79*K85</f>
        <v>3096.5260816452178</v>
      </c>
      <c r="M85" s="791"/>
      <c r="N85" s="51"/>
    </row>
    <row r="86" spans="1:14" ht="15.75" thickBot="1">
      <c r="B86" s="91" t="s">
        <v>2091</v>
      </c>
      <c r="C86" s="92"/>
      <c r="D86" s="92"/>
      <c r="E86" s="92"/>
      <c r="F86" s="92"/>
      <c r="G86" s="92"/>
      <c r="H86" s="92"/>
      <c r="I86" s="93"/>
      <c r="J86" s="94"/>
      <c r="K86" s="261">
        <v>0.05</v>
      </c>
      <c r="L86" s="792">
        <f>N79*K86</f>
        <v>3096.5260816452178</v>
      </c>
      <c r="M86" s="793"/>
      <c r="N86" s="51"/>
    </row>
    <row r="87" spans="1:14" ht="15.75" thickBot="1">
      <c r="B87" s="755" t="s">
        <v>2072</v>
      </c>
      <c r="C87" s="756"/>
      <c r="D87" s="756"/>
      <c r="E87" s="756"/>
      <c r="F87" s="756"/>
      <c r="G87" s="756"/>
      <c r="H87" s="756"/>
      <c r="I87" s="756"/>
      <c r="J87" s="756"/>
      <c r="K87" s="756"/>
      <c r="L87" s="756"/>
      <c r="M87" s="757"/>
      <c r="N87" s="52">
        <f>L84+L85+L86</f>
        <v>18579.156489871308</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80509.678122775658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398</v>
      </c>
      <c r="C31" s="81" t="s">
        <v>2215</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829</v>
      </c>
      <c r="B36" s="804" t="str">
        <f>VLOOKUP(A36,EQUIPOS!A6:D154,3,FALSE)</f>
        <v>Compactador manual (SALTARIN) Peso de operación (Kg.) 52, Fuerza de impacto por golpe (KN) 12.</v>
      </c>
      <c r="C36" s="805"/>
      <c r="D36" s="805"/>
      <c r="E36" s="805"/>
      <c r="F36" s="805"/>
      <c r="G36" s="805"/>
      <c r="H36" s="806"/>
      <c r="I36" s="223"/>
      <c r="J36" s="224"/>
      <c r="K36" s="225">
        <f>VLOOKUP(A36,EQUIPOS!A6:D163,4,FALSE)</f>
        <v>15478.565418391327</v>
      </c>
      <c r="L36" s="226"/>
      <c r="M36" s="292">
        <v>2.5</v>
      </c>
      <c r="N36" s="228">
        <f>K36/M36</f>
        <v>6191.4261673565306</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469.42871250000002</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6660.8548798565307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1510</v>
      </c>
      <c r="B48" s="43" t="str">
        <f>VLOOKUP(A48,MATERIALES!A5:D373,3,FALSE)</f>
        <v>Material de Recebo Para Relleno</v>
      </c>
      <c r="C48" s="237"/>
      <c r="D48" s="237"/>
      <c r="E48" s="237"/>
      <c r="F48" s="237"/>
      <c r="G48" s="237"/>
      <c r="H48" s="237"/>
      <c r="I48" s="224"/>
      <c r="J48" s="201" t="str">
        <f>VLOOKUP(A48,MATERIALES!A4:D640,2,FALSE)</f>
        <v>m3</v>
      </c>
      <c r="K48" s="238">
        <v>1.3</v>
      </c>
      <c r="L48" s="223"/>
      <c r="M48" s="353">
        <f>VLOOKUP(A48,MATERIALES!A5:D396,4,FALSE)</f>
        <v>19788.178439306004</v>
      </c>
      <c r="N48" s="228">
        <f>K48*M48</f>
        <v>25724.631971097806</v>
      </c>
    </row>
    <row r="49" spans="1:14">
      <c r="A49" s="108" t="s">
        <v>1131</v>
      </c>
      <c r="B49" s="43" t="str">
        <f>VLOOKUP(A49,MATERIALES!A6:D373,3,FALSE)</f>
        <v>Agua</v>
      </c>
      <c r="C49" s="372"/>
      <c r="D49" s="372"/>
      <c r="E49" s="372"/>
      <c r="F49" s="372"/>
      <c r="G49" s="372"/>
      <c r="H49" s="372"/>
      <c r="I49" s="372"/>
      <c r="J49" s="267" t="str">
        <f>VLOOKUP(A49,MATERIALES!A5:D641,2,FALSE)</f>
        <v>lt</v>
      </c>
      <c r="K49" s="348">
        <v>30</v>
      </c>
      <c r="L49" s="368"/>
      <c r="M49" s="353">
        <f>VLOOKUP(A49,MATERIALES!A6:D397,4,FALSE)</f>
        <v>57.532296573537835</v>
      </c>
      <c r="N49" s="228">
        <f>K49*M49</f>
        <v>1725.9688972061351</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ht="15.75" thickBot="1">
      <c r="B54" s="43"/>
      <c r="C54" s="266"/>
      <c r="D54" s="266"/>
      <c r="E54" s="266"/>
      <c r="F54" s="266"/>
      <c r="G54" s="266"/>
      <c r="H54" s="266"/>
      <c r="I54" s="266"/>
      <c r="J54" s="382"/>
      <c r="K54" s="124"/>
      <c r="L54" s="281"/>
      <c r="M54" s="353"/>
      <c r="N54" s="228"/>
    </row>
    <row r="55" spans="1:14" ht="15.75" thickBot="1">
      <c r="B55" s="755" t="s">
        <v>2072</v>
      </c>
      <c r="C55" s="756"/>
      <c r="D55" s="756"/>
      <c r="E55" s="756"/>
      <c r="F55" s="756"/>
      <c r="G55" s="756"/>
      <c r="H55" s="756"/>
      <c r="I55" s="756"/>
      <c r="J55" s="756"/>
      <c r="K55" s="756"/>
      <c r="L55" s="756"/>
      <c r="M55" s="757"/>
      <c r="N55" s="345">
        <f>SUM(N48:N54)</f>
        <v>27450.60086830394</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1894</v>
      </c>
      <c r="B60" s="46" t="str">
        <f>VLOOKUP(A60,TRANSPORTE!A5:D117,3,FALSE)</f>
        <v>Transporte de material seleccionado para relleno</v>
      </c>
      <c r="C60" s="273"/>
      <c r="D60" s="273"/>
      <c r="E60" s="273"/>
      <c r="F60" s="273"/>
      <c r="G60" s="273"/>
      <c r="H60" s="267" t="s">
        <v>2122</v>
      </c>
      <c r="I60" s="235">
        <v>1.3</v>
      </c>
      <c r="J60" s="242">
        <v>1</v>
      </c>
      <c r="K60" s="235">
        <f>I60*J60</f>
        <v>1.3</v>
      </c>
      <c r="L60" s="842">
        <f>VLOOKUP(A60,TRANSPORTE!A5:D117,4,FALSE)</f>
        <v>1260.0181096149788</v>
      </c>
      <c r="M60" s="843"/>
      <c r="N60" s="243">
        <f>K60*L60</f>
        <v>1638.0235424994726</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45"/>
    </row>
    <row r="66" spans="1:15" ht="15.75" thickBot="1">
      <c r="B66" s="844" t="s">
        <v>2072</v>
      </c>
      <c r="C66" s="798"/>
      <c r="D66" s="798"/>
      <c r="E66" s="798"/>
      <c r="F66" s="798"/>
      <c r="G66" s="798"/>
      <c r="H66" s="798"/>
      <c r="I66" s="798"/>
      <c r="J66" s="798"/>
      <c r="K66" s="798"/>
      <c r="L66" s="798"/>
      <c r="M66" s="799"/>
      <c r="N66" s="104">
        <f>N60+N61+N62+N63+N64</f>
        <v>1638.0235424994726</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708</v>
      </c>
      <c r="B71" s="49" t="str">
        <f>VLOOKUP(A71,'MANO DE OBRA'!A8:D68,3,FALSE)</f>
        <v>Obrero (3)</v>
      </c>
      <c r="C71" s="47"/>
      <c r="D71" s="47"/>
      <c r="E71" s="47"/>
      <c r="F71" s="47"/>
      <c r="G71" s="47"/>
      <c r="H71" s="47"/>
      <c r="I71" s="248">
        <f>K71/J71*100</f>
        <v>101498.09999999999</v>
      </c>
      <c r="J71" s="249">
        <v>185</v>
      </c>
      <c r="K71" s="250">
        <f>VLOOKUP(A71,'MANO DE OBRA'!A8:D99,4,FALSE)</f>
        <v>187771.48499999999</v>
      </c>
      <c r="L71" s="50"/>
      <c r="M71" s="381">
        <v>20</v>
      </c>
      <c r="N71" s="346">
        <f>K71/M71</f>
        <v>9388.5742499999997</v>
      </c>
      <c r="O71" s="106"/>
    </row>
    <row r="72" spans="1:15">
      <c r="A72" s="141"/>
      <c r="B72" s="49"/>
      <c r="C72" s="47"/>
      <c r="D72" s="47"/>
      <c r="E72" s="47"/>
      <c r="F72" s="47"/>
      <c r="G72" s="47"/>
      <c r="H72" s="47"/>
      <c r="I72" s="248"/>
      <c r="J72" s="249"/>
      <c r="K72" s="250"/>
      <c r="L72" s="50"/>
      <c r="M72" s="379"/>
      <c r="N72" s="346"/>
    </row>
    <row r="73" spans="1:15">
      <c r="B73" s="49"/>
      <c r="C73" s="47"/>
      <c r="D73" s="47"/>
      <c r="E73" s="47"/>
      <c r="F73" s="47"/>
      <c r="G73" s="47"/>
      <c r="H73" s="47"/>
      <c r="I73" s="235"/>
      <c r="J73" s="253"/>
      <c r="K73" s="254"/>
      <c r="L73" s="50"/>
      <c r="M73" s="256"/>
      <c r="N73" s="252"/>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9388.5742499999997</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45138.053540659945</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9027.6107081319897</v>
      </c>
      <c r="M84" s="791"/>
      <c r="N84" s="51"/>
    </row>
    <row r="85" spans="1:14">
      <c r="B85" s="89" t="s">
        <v>2090</v>
      </c>
      <c r="C85" s="90"/>
      <c r="D85" s="90"/>
      <c r="E85" s="90"/>
      <c r="F85" s="90"/>
      <c r="G85" s="90"/>
      <c r="H85" s="90"/>
      <c r="I85" s="87"/>
      <c r="J85" s="88"/>
      <c r="K85" s="260">
        <v>0.05</v>
      </c>
      <c r="L85" s="790">
        <f>N79*K85</f>
        <v>2256.9026770329974</v>
      </c>
      <c r="M85" s="791"/>
      <c r="N85" s="51"/>
    </row>
    <row r="86" spans="1:14" ht="15.75" thickBot="1">
      <c r="B86" s="91" t="s">
        <v>2091</v>
      </c>
      <c r="C86" s="92"/>
      <c r="D86" s="92"/>
      <c r="E86" s="92"/>
      <c r="F86" s="92"/>
      <c r="G86" s="92"/>
      <c r="H86" s="92"/>
      <c r="I86" s="93"/>
      <c r="J86" s="94"/>
      <c r="K86" s="261">
        <v>0.05</v>
      </c>
      <c r="L86" s="792">
        <f>N79*K86</f>
        <v>2256.9026770329974</v>
      </c>
      <c r="M86" s="793"/>
      <c r="N86" s="51"/>
    </row>
    <row r="87" spans="1:14" ht="15.75" thickBot="1">
      <c r="B87" s="755" t="s">
        <v>2072</v>
      </c>
      <c r="C87" s="756"/>
      <c r="D87" s="756"/>
      <c r="E87" s="756"/>
      <c r="F87" s="756"/>
      <c r="G87" s="756"/>
      <c r="H87" s="756"/>
      <c r="I87" s="756"/>
      <c r="J87" s="756"/>
      <c r="K87" s="756"/>
      <c r="L87" s="756"/>
      <c r="M87" s="757"/>
      <c r="N87" s="52">
        <f>L84+L85+L86</f>
        <v>13541.416062197986</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58679.469602857935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ColWidth="11.42578125"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9.2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400</v>
      </c>
      <c r="C31" s="81" t="s">
        <v>2216</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829</v>
      </c>
      <c r="B36" s="804" t="str">
        <f>VLOOKUP(A36,EQUIPOS!A6:D154,3,FALSE)</f>
        <v>Compactador manual (SALTARIN) Peso de operación (Kg.) 52, Fuerza de impacto por golpe (KN) 12.</v>
      </c>
      <c r="C36" s="805"/>
      <c r="D36" s="805"/>
      <c r="E36" s="805"/>
      <c r="F36" s="805"/>
      <c r="G36" s="805"/>
      <c r="H36" s="806"/>
      <c r="I36" s="223"/>
      <c r="J36" s="224"/>
      <c r="K36" s="225">
        <f>VLOOKUP(A36,EQUIPOS!A6:D163,4,FALSE)</f>
        <v>15478.565418391327</v>
      </c>
      <c r="L36" s="226"/>
      <c r="M36" s="292">
        <v>2.5</v>
      </c>
      <c r="N36" s="228">
        <f>K36/M36</f>
        <v>6191.4261673565306</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469.42871250000002</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6660.8548798565307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1492</v>
      </c>
      <c r="B48" s="43" t="str">
        <f>VLOOKUP(A48,MATERIALES!A5:D373,3,FALSE)</f>
        <v>Material  Granular Tipo SBG</v>
      </c>
      <c r="C48" s="237"/>
      <c r="D48" s="237"/>
      <c r="E48" s="237"/>
      <c r="F48" s="237"/>
      <c r="G48" s="237"/>
      <c r="H48" s="237"/>
      <c r="I48" s="224"/>
      <c r="J48" s="201" t="str">
        <f>VLOOKUP(A48,MATERIALES!A4:D640,2,FALSE)</f>
        <v>m3</v>
      </c>
      <c r="K48" s="238">
        <v>1.3</v>
      </c>
      <c r="L48" s="223"/>
      <c r="M48" s="353">
        <f>VLOOKUP(A48,MATERIALES!A5:D396,4,FALSE)</f>
        <v>39862.186122735322</v>
      </c>
      <c r="N48" s="228">
        <f>K48*M48</f>
        <v>51820.841959555917</v>
      </c>
    </row>
    <row r="49" spans="1:14">
      <c r="A49" s="108" t="s">
        <v>1131</v>
      </c>
      <c r="B49" s="43" t="str">
        <f>VLOOKUP(A49,MATERIALES!A6:D373,3,FALSE)</f>
        <v>Agua</v>
      </c>
      <c r="C49" s="372"/>
      <c r="D49" s="372"/>
      <c r="E49" s="372"/>
      <c r="F49" s="372"/>
      <c r="G49" s="372"/>
      <c r="H49" s="372"/>
      <c r="I49" s="372"/>
      <c r="J49" s="267" t="str">
        <f>VLOOKUP(A49,MATERIALES!A5:D641,2,FALSE)</f>
        <v>lt</v>
      </c>
      <c r="K49" s="348">
        <v>30</v>
      </c>
      <c r="L49" s="368"/>
      <c r="M49" s="353">
        <f>VLOOKUP(A49,MATERIALES!A6:D397,4,FALSE)</f>
        <v>57.532296573537835</v>
      </c>
      <c r="N49" s="228">
        <f>K49*M49</f>
        <v>1725.9688972061351</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ht="15.75" thickBot="1">
      <c r="B54" s="43"/>
      <c r="C54" s="266"/>
      <c r="D54" s="266"/>
      <c r="E54" s="266"/>
      <c r="F54" s="266"/>
      <c r="G54" s="266"/>
      <c r="H54" s="266"/>
      <c r="I54" s="266"/>
      <c r="J54" s="382"/>
      <c r="K54" s="124"/>
      <c r="L54" s="281"/>
      <c r="M54" s="353"/>
      <c r="N54" s="228"/>
    </row>
    <row r="55" spans="1:14" ht="15.75" thickBot="1">
      <c r="B55" s="755" t="s">
        <v>2072</v>
      </c>
      <c r="C55" s="756"/>
      <c r="D55" s="756"/>
      <c r="E55" s="756"/>
      <c r="F55" s="756"/>
      <c r="G55" s="756"/>
      <c r="H55" s="756"/>
      <c r="I55" s="756"/>
      <c r="J55" s="756"/>
      <c r="K55" s="756"/>
      <c r="L55" s="756"/>
      <c r="M55" s="757"/>
      <c r="N55" s="345">
        <f>SUM(N48:N54)</f>
        <v>53546.810856762051</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1894</v>
      </c>
      <c r="B60" s="46" t="str">
        <f>VLOOKUP(A60,TRANSPORTE!A5:D117,3,FALSE)</f>
        <v>Transporte de material seleccionado para relleno</v>
      </c>
      <c r="C60" s="273"/>
      <c r="D60" s="273"/>
      <c r="E60" s="273"/>
      <c r="F60" s="273"/>
      <c r="G60" s="273"/>
      <c r="H60" s="267" t="s">
        <v>2122</v>
      </c>
      <c r="I60" s="235">
        <v>1.3</v>
      </c>
      <c r="J60" s="242">
        <v>1</v>
      </c>
      <c r="K60" s="235">
        <f>I60*J60</f>
        <v>1.3</v>
      </c>
      <c r="L60" s="842">
        <f>VLOOKUP(A60,TRANSPORTE!A5:D117,4,FALSE)</f>
        <v>1260.0181096149788</v>
      </c>
      <c r="M60" s="843"/>
      <c r="N60" s="243">
        <f>K60*L60</f>
        <v>1638.0235424994726</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1638.0235424994726</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708</v>
      </c>
      <c r="B71" s="49" t="str">
        <f>VLOOKUP(A71,'MANO DE OBRA'!A8:D68,3,FALSE)</f>
        <v>Obrero (3)</v>
      </c>
      <c r="C71" s="47"/>
      <c r="D71" s="47"/>
      <c r="E71" s="47"/>
      <c r="F71" s="47"/>
      <c r="G71" s="47"/>
      <c r="H71" s="47"/>
      <c r="I71" s="248">
        <f>K71/J71*100</f>
        <v>101498.09999999999</v>
      </c>
      <c r="J71" s="249">
        <v>185</v>
      </c>
      <c r="K71" s="250">
        <f>VLOOKUP(A71,'MANO DE OBRA'!A8:D99,4,FALSE)</f>
        <v>187771.48499999999</v>
      </c>
      <c r="L71" s="50"/>
      <c r="M71" s="381">
        <v>20</v>
      </c>
      <c r="N71" s="346">
        <f>K71/M71</f>
        <v>9388.5742499999997</v>
      </c>
      <c r="O71" s="106"/>
    </row>
    <row r="72" spans="1:15">
      <c r="A72" s="141"/>
      <c r="B72" s="49"/>
      <c r="C72" s="47"/>
      <c r="D72" s="47"/>
      <c r="E72" s="47"/>
      <c r="F72" s="47"/>
      <c r="G72" s="47"/>
      <c r="H72" s="47"/>
      <c r="I72" s="248"/>
      <c r="J72" s="249"/>
      <c r="K72" s="250"/>
      <c r="L72" s="50"/>
      <c r="M72" s="379"/>
      <c r="N72" s="346"/>
    </row>
    <row r="73" spans="1:15">
      <c r="B73" s="49"/>
      <c r="C73" s="47"/>
      <c r="D73" s="47"/>
      <c r="E73" s="47"/>
      <c r="F73" s="47"/>
      <c r="G73" s="47"/>
      <c r="H73" s="47"/>
      <c r="I73" s="235"/>
      <c r="J73" s="253"/>
      <c r="K73" s="254"/>
      <c r="L73" s="50"/>
      <c r="M73" s="256"/>
      <c r="N73" s="252"/>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125"/>
    </row>
    <row r="77" spans="1:15" ht="15.75" thickBot="1">
      <c r="B77" s="844" t="s">
        <v>2072</v>
      </c>
      <c r="C77" s="798"/>
      <c r="D77" s="798"/>
      <c r="E77" s="798"/>
      <c r="F77" s="798"/>
      <c r="G77" s="798"/>
      <c r="H77" s="798"/>
      <c r="I77" s="798"/>
      <c r="J77" s="798"/>
      <c r="K77" s="798"/>
      <c r="L77" s="798"/>
      <c r="M77" s="799"/>
      <c r="N77" s="402">
        <f>SUM(N71:N76)</f>
        <v>9388.5742499999997</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71234.263529118063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14246.852705823614</v>
      </c>
      <c r="M84" s="791"/>
      <c r="N84" s="51"/>
    </row>
    <row r="85" spans="1:14">
      <c r="B85" s="89" t="s">
        <v>2090</v>
      </c>
      <c r="C85" s="90"/>
      <c r="D85" s="90"/>
      <c r="E85" s="90"/>
      <c r="F85" s="90"/>
      <c r="G85" s="90"/>
      <c r="H85" s="90"/>
      <c r="I85" s="87"/>
      <c r="J85" s="88"/>
      <c r="K85" s="260">
        <v>0.05</v>
      </c>
      <c r="L85" s="790">
        <f>N79*K85</f>
        <v>3561.7131764559035</v>
      </c>
      <c r="M85" s="791"/>
      <c r="N85" s="51"/>
    </row>
    <row r="86" spans="1:14" ht="15.75" thickBot="1">
      <c r="B86" s="91" t="s">
        <v>2091</v>
      </c>
      <c r="C86" s="92"/>
      <c r="D86" s="92"/>
      <c r="E86" s="92"/>
      <c r="F86" s="92"/>
      <c r="G86" s="92"/>
      <c r="H86" s="92"/>
      <c r="I86" s="93"/>
      <c r="J86" s="94"/>
      <c r="K86" s="261">
        <v>0.05</v>
      </c>
      <c r="L86" s="792">
        <f>N79*K86</f>
        <v>3561.7131764559035</v>
      </c>
      <c r="M86" s="793"/>
      <c r="N86" s="51"/>
    </row>
    <row r="87" spans="1:14" ht="15.75" thickBot="1">
      <c r="B87" s="755" t="s">
        <v>2072</v>
      </c>
      <c r="C87" s="756"/>
      <c r="D87" s="756"/>
      <c r="E87" s="756"/>
      <c r="F87" s="756"/>
      <c r="G87" s="756"/>
      <c r="H87" s="756"/>
      <c r="I87" s="756"/>
      <c r="J87" s="756"/>
      <c r="K87" s="756"/>
      <c r="L87" s="756"/>
      <c r="M87" s="757"/>
      <c r="N87" s="52">
        <f>L84+L85+L86</f>
        <v>21370.279058735417</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92604.542587853473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ColWidth="11.42578125"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9.2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263"/>
      <c r="L30" s="731" t="s">
        <v>2065</v>
      </c>
      <c r="M30" s="732"/>
      <c r="N30" s="71" t="s">
        <v>2066</v>
      </c>
    </row>
    <row r="31" spans="1:14" ht="18.75" customHeight="1" thickBot="1">
      <c r="A31" t="s">
        <v>21</v>
      </c>
      <c r="B31" s="80" t="s">
        <v>402</v>
      </c>
      <c r="C31" s="81" t="s">
        <v>2217</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829</v>
      </c>
      <c r="B36" s="804" t="str">
        <f>VLOOKUP(A36,EQUIPOS!A6:D154,3,FALSE)</f>
        <v>Compactador manual (SALTARIN) Peso de operación (Kg.) 52, Fuerza de impacto por golpe (KN) 12.</v>
      </c>
      <c r="C36" s="805"/>
      <c r="D36" s="805"/>
      <c r="E36" s="805"/>
      <c r="F36" s="805"/>
      <c r="G36" s="805"/>
      <c r="H36" s="806"/>
      <c r="I36" s="223"/>
      <c r="J36" s="224"/>
      <c r="K36" s="225">
        <f>VLOOKUP(A36,EQUIPOS!A6:D163,4,FALSE)</f>
        <v>15478.565418391327</v>
      </c>
      <c r="L36" s="226"/>
      <c r="M36" s="292">
        <v>2.5</v>
      </c>
      <c r="N36" s="228">
        <f>K36/M36</f>
        <v>6191.4261673565306</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469.42871250000002</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6660.8548798565307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1528</v>
      </c>
      <c r="B48" s="43" t="str">
        <f>VLOOKUP(A48,MATERIALES!A5:D373,3,FALSE)</f>
        <v>Material Granular Tipo  BG</v>
      </c>
      <c r="C48" s="237"/>
      <c r="D48" s="237"/>
      <c r="E48" s="237"/>
      <c r="F48" s="237"/>
      <c r="G48" s="237"/>
      <c r="H48" s="237"/>
      <c r="I48" s="224"/>
      <c r="J48" s="201" t="str">
        <f>VLOOKUP(A48,MATERIALES!A4:D640,2,FALSE)</f>
        <v>m3</v>
      </c>
      <c r="K48" s="238">
        <v>1.3</v>
      </c>
      <c r="L48" s="223"/>
      <c r="M48" s="353">
        <f>VLOOKUP(A48,MATERIALES!A5:D396,4,FALSE)</f>
        <v>55956.571253370872</v>
      </c>
      <c r="N48" s="228">
        <f>K48*M48</f>
        <v>72743.542629382137</v>
      </c>
    </row>
    <row r="49" spans="1:14">
      <c r="A49" s="108" t="s">
        <v>1131</v>
      </c>
      <c r="B49" s="43" t="str">
        <f>VLOOKUP(A49,MATERIALES!A6:D373,3,FALSE)</f>
        <v>Agua</v>
      </c>
      <c r="C49" s="372"/>
      <c r="D49" s="372"/>
      <c r="E49" s="372"/>
      <c r="F49" s="372"/>
      <c r="G49" s="372"/>
      <c r="H49" s="372"/>
      <c r="I49" s="372"/>
      <c r="J49" s="267" t="str">
        <f>VLOOKUP(A49,MATERIALES!A5:D641,2,FALSE)</f>
        <v>lt</v>
      </c>
      <c r="K49" s="348">
        <v>30</v>
      </c>
      <c r="L49" s="368"/>
      <c r="M49" s="353">
        <f>VLOOKUP(A49,MATERIALES!A6:D397,4,FALSE)</f>
        <v>57.532296573537835</v>
      </c>
      <c r="N49" s="228">
        <f>K49*M49</f>
        <v>1725.9688972061351</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ht="15.75" thickBot="1">
      <c r="B54" s="43"/>
      <c r="C54" s="266"/>
      <c r="D54" s="266"/>
      <c r="E54" s="266"/>
      <c r="F54" s="266"/>
      <c r="G54" s="266"/>
      <c r="H54" s="266"/>
      <c r="I54" s="266"/>
      <c r="J54" s="382"/>
      <c r="K54" s="124"/>
      <c r="L54" s="281"/>
      <c r="M54" s="353"/>
      <c r="N54" s="228"/>
    </row>
    <row r="55" spans="1:14" ht="15.75" thickBot="1">
      <c r="B55" s="755" t="s">
        <v>2072</v>
      </c>
      <c r="C55" s="756"/>
      <c r="D55" s="756"/>
      <c r="E55" s="756"/>
      <c r="F55" s="756"/>
      <c r="G55" s="756"/>
      <c r="H55" s="756"/>
      <c r="I55" s="756"/>
      <c r="J55" s="756"/>
      <c r="K55" s="756"/>
      <c r="L55" s="756"/>
      <c r="M55" s="757"/>
      <c r="N55" s="345">
        <f>SUM(N48:N54)</f>
        <v>74469.511526588278</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1894</v>
      </c>
      <c r="B60" s="46" t="str">
        <f>VLOOKUP(A60,TRANSPORTE!A5:D117,3,FALSE)</f>
        <v>Transporte de material seleccionado para relleno</v>
      </c>
      <c r="C60" s="273"/>
      <c r="D60" s="273"/>
      <c r="E60" s="273"/>
      <c r="F60" s="273"/>
      <c r="G60" s="273"/>
      <c r="H60" s="267" t="s">
        <v>2122</v>
      </c>
      <c r="I60" s="235">
        <v>1.3</v>
      </c>
      <c r="J60" s="242">
        <v>1</v>
      </c>
      <c r="K60" s="235">
        <f>I60*J60</f>
        <v>1.3</v>
      </c>
      <c r="L60" s="842">
        <f>VLOOKUP(A60,TRANSPORTE!A5:D117,4,FALSE)</f>
        <v>1260.0181096149788</v>
      </c>
      <c r="M60" s="843"/>
      <c r="N60" s="243">
        <f>K60*L60</f>
        <v>1638.0235424994726</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1638.0235424994726</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708</v>
      </c>
      <c r="B71" s="49" t="str">
        <f>VLOOKUP(A71,'MANO DE OBRA'!A8:D68,3,FALSE)</f>
        <v>Obrero (3)</v>
      </c>
      <c r="C71" s="47"/>
      <c r="D71" s="47"/>
      <c r="E71" s="47"/>
      <c r="F71" s="47"/>
      <c r="G71" s="47"/>
      <c r="H71" s="47"/>
      <c r="I71" s="248">
        <f>K71/J71*100</f>
        <v>101498.09999999999</v>
      </c>
      <c r="J71" s="249">
        <v>185</v>
      </c>
      <c r="K71" s="250">
        <f>VLOOKUP(A71,'MANO DE OBRA'!A8:D99,4,FALSE)</f>
        <v>187771.48499999999</v>
      </c>
      <c r="L71" s="50"/>
      <c r="M71" s="381">
        <v>20</v>
      </c>
      <c r="N71" s="346">
        <f>K71/M71</f>
        <v>9388.5742499999997</v>
      </c>
      <c r="O71" s="106"/>
    </row>
    <row r="72" spans="1:15">
      <c r="A72" s="141"/>
      <c r="B72" s="49"/>
      <c r="C72" s="47"/>
      <c r="D72" s="47"/>
      <c r="E72" s="47"/>
      <c r="F72" s="47"/>
      <c r="G72" s="47"/>
      <c r="H72" s="47"/>
      <c r="I72" s="248"/>
      <c r="J72" s="249"/>
      <c r="K72" s="250"/>
      <c r="L72" s="50"/>
      <c r="M72" s="379"/>
      <c r="N72" s="346"/>
    </row>
    <row r="73" spans="1:15">
      <c r="B73" s="49"/>
      <c r="C73" s="47"/>
      <c r="D73" s="47"/>
      <c r="E73" s="47"/>
      <c r="F73" s="47"/>
      <c r="G73" s="47"/>
      <c r="H73" s="47"/>
      <c r="I73" s="235"/>
      <c r="J73" s="253"/>
      <c r="K73" s="254"/>
      <c r="L73" s="50"/>
      <c r="M73" s="256"/>
      <c r="N73" s="252"/>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125"/>
    </row>
    <row r="77" spans="1:15" ht="15.75" thickBot="1">
      <c r="B77" s="844" t="s">
        <v>2072</v>
      </c>
      <c r="C77" s="798"/>
      <c r="D77" s="798"/>
      <c r="E77" s="798"/>
      <c r="F77" s="798"/>
      <c r="G77" s="798"/>
      <c r="H77" s="798"/>
      <c r="I77" s="798"/>
      <c r="J77" s="798"/>
      <c r="K77" s="798"/>
      <c r="L77" s="798"/>
      <c r="M77" s="799"/>
      <c r="N77" s="402">
        <f>SUM(N71:N76)</f>
        <v>9388.5742499999997</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92156.96419894429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18431.392839788859</v>
      </c>
      <c r="M84" s="791"/>
      <c r="N84" s="51"/>
    </row>
    <row r="85" spans="1:14">
      <c r="B85" s="89" t="s">
        <v>2090</v>
      </c>
      <c r="C85" s="90"/>
      <c r="D85" s="90"/>
      <c r="E85" s="90"/>
      <c r="F85" s="90"/>
      <c r="G85" s="90"/>
      <c r="H85" s="90"/>
      <c r="I85" s="87"/>
      <c r="J85" s="88"/>
      <c r="K85" s="260">
        <v>0.05</v>
      </c>
      <c r="L85" s="790">
        <f>N79*K85</f>
        <v>4607.8482099472149</v>
      </c>
      <c r="M85" s="791"/>
      <c r="N85" s="51"/>
    </row>
    <row r="86" spans="1:14" ht="15.75" thickBot="1">
      <c r="B86" s="91" t="s">
        <v>2091</v>
      </c>
      <c r="C86" s="92"/>
      <c r="D86" s="92"/>
      <c r="E86" s="92"/>
      <c r="F86" s="92"/>
      <c r="G86" s="92"/>
      <c r="H86" s="92"/>
      <c r="I86" s="93"/>
      <c r="J86" s="94"/>
      <c r="K86" s="261">
        <v>0.05</v>
      </c>
      <c r="L86" s="792">
        <f>N79*K86</f>
        <v>4607.8482099472149</v>
      </c>
      <c r="M86" s="793"/>
      <c r="N86" s="51"/>
    </row>
    <row r="87" spans="1:14" ht="15.75" thickBot="1">
      <c r="B87" s="755" t="s">
        <v>2072</v>
      </c>
      <c r="C87" s="756"/>
      <c r="D87" s="756"/>
      <c r="E87" s="756"/>
      <c r="F87" s="756"/>
      <c r="G87" s="756"/>
      <c r="H87" s="756"/>
      <c r="I87" s="756"/>
      <c r="J87" s="756"/>
      <c r="K87" s="756"/>
      <c r="L87" s="756"/>
      <c r="M87" s="757"/>
      <c r="N87" s="52">
        <f>L84+L85+L86</f>
        <v>27647.089259683293</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119804.05345862758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ColWidth="11.42578125"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9.2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263"/>
      <c r="L30" s="731" t="s">
        <v>2065</v>
      </c>
      <c r="M30" s="732"/>
      <c r="N30" s="71" t="s">
        <v>2066</v>
      </c>
    </row>
    <row r="31" spans="1:14" ht="18.75" customHeight="1" thickBot="1">
      <c r="A31" t="s">
        <v>21</v>
      </c>
      <c r="B31" s="80" t="s">
        <v>404</v>
      </c>
      <c r="C31" s="81" t="s">
        <v>2218</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6">
      <c r="B33" s="58" t="s">
        <v>2067</v>
      </c>
      <c r="C33" s="59"/>
      <c r="D33" s="59"/>
      <c r="E33" s="59"/>
      <c r="F33" s="59"/>
      <c r="G33" s="59"/>
      <c r="H33" s="59"/>
      <c r="I33" s="59"/>
      <c r="J33" s="59"/>
      <c r="K33" s="59"/>
      <c r="L33" s="59"/>
      <c r="M33" s="59"/>
      <c r="N33" s="60"/>
    </row>
    <row r="34" spans="1:16" ht="15.75" thickBot="1">
      <c r="B34" s="222"/>
      <c r="C34" s="61"/>
      <c r="D34" s="61"/>
      <c r="E34" s="61"/>
      <c r="F34" s="61"/>
      <c r="G34" s="61"/>
      <c r="H34" s="61"/>
      <c r="I34" s="62"/>
      <c r="J34" s="62"/>
      <c r="K34" s="61"/>
      <c r="L34" s="61"/>
      <c r="M34" s="61"/>
      <c r="N34" s="63"/>
    </row>
    <row r="35" spans="1:16">
      <c r="B35" s="825" t="s">
        <v>2063</v>
      </c>
      <c r="C35" s="826"/>
      <c r="D35" s="826"/>
      <c r="E35" s="826"/>
      <c r="F35" s="826"/>
      <c r="G35" s="826"/>
      <c r="H35" s="827"/>
      <c r="I35" s="828" t="s">
        <v>2068</v>
      </c>
      <c r="J35" s="829"/>
      <c r="K35" s="69" t="s">
        <v>2069</v>
      </c>
      <c r="L35" s="830" t="s">
        <v>2070</v>
      </c>
      <c r="M35" s="827"/>
      <c r="N35" s="70" t="s">
        <v>2071</v>
      </c>
    </row>
    <row r="36" spans="1:16">
      <c r="A36" s="113"/>
      <c r="B36" s="804"/>
      <c r="C36" s="805"/>
      <c r="D36" s="805"/>
      <c r="E36" s="805"/>
      <c r="F36" s="805"/>
      <c r="G36" s="805"/>
      <c r="H36" s="806"/>
      <c r="I36" s="223"/>
      <c r="J36" s="224"/>
      <c r="K36" s="225"/>
      <c r="L36" s="226"/>
      <c r="M36" s="292"/>
      <c r="N36" s="228"/>
      <c r="P36" s="106"/>
    </row>
    <row r="37" spans="1:16">
      <c r="A37" s="113"/>
      <c r="B37" s="804"/>
      <c r="C37" s="805"/>
      <c r="D37" s="805"/>
      <c r="E37" s="805"/>
      <c r="F37" s="805"/>
      <c r="G37" s="805"/>
      <c r="H37" s="806"/>
      <c r="I37" s="368"/>
      <c r="J37" s="369"/>
      <c r="K37" s="225"/>
      <c r="L37" s="291"/>
      <c r="M37" s="292"/>
      <c r="N37" s="228"/>
      <c r="P37" s="103"/>
    </row>
    <row r="38" spans="1:16">
      <c r="A38" s="113"/>
      <c r="B38" s="804"/>
      <c r="C38" s="805"/>
      <c r="D38" s="805"/>
      <c r="E38" s="805"/>
      <c r="F38" s="805"/>
      <c r="G38" s="805"/>
      <c r="H38" s="806"/>
      <c r="I38" s="284"/>
      <c r="J38" s="286"/>
      <c r="K38" s="225"/>
      <c r="L38" s="370"/>
      <c r="M38" s="371"/>
      <c r="N38" s="228"/>
      <c r="P38" s="106"/>
    </row>
    <row r="39" spans="1:16">
      <c r="B39" s="804"/>
      <c r="C39" s="805"/>
      <c r="D39" s="805"/>
      <c r="E39" s="805"/>
      <c r="F39" s="805"/>
      <c r="G39" s="805"/>
      <c r="H39" s="806"/>
      <c r="I39" s="36"/>
      <c r="J39" s="37"/>
      <c r="K39" s="225"/>
      <c r="L39" s="232"/>
      <c r="M39" s="292"/>
      <c r="N39" s="228"/>
      <c r="P39" s="106"/>
    </row>
    <row r="40" spans="1:16">
      <c r="B40" s="276"/>
      <c r="C40" s="277"/>
      <c r="D40" s="277"/>
      <c r="E40" s="277"/>
      <c r="F40" s="279"/>
      <c r="G40" s="279"/>
      <c r="H40" s="123"/>
      <c r="I40" s="36"/>
      <c r="J40" s="37"/>
      <c r="K40" s="225"/>
      <c r="L40" s="232"/>
      <c r="M40" s="233"/>
      <c r="N40" s="229"/>
      <c r="P40" s="103"/>
    </row>
    <row r="41" spans="1:16">
      <c r="B41" s="812" t="s">
        <v>2105</v>
      </c>
      <c r="C41" s="813"/>
      <c r="D41" s="813"/>
      <c r="E41" s="38"/>
      <c r="F41" s="39"/>
      <c r="G41" s="39"/>
      <c r="H41" s="40"/>
      <c r="I41" s="36"/>
      <c r="J41" s="37"/>
      <c r="K41" s="235"/>
      <c r="L41" s="232"/>
      <c r="M41" s="352">
        <v>0.05</v>
      </c>
      <c r="N41" s="296">
        <f>N77*M41</f>
        <v>469.42871250000002</v>
      </c>
      <c r="P41" s="106"/>
    </row>
    <row r="42" spans="1:16" ht="15.75" thickBot="1">
      <c r="B42" s="804"/>
      <c r="C42" s="805"/>
      <c r="D42" s="805"/>
      <c r="E42" s="805"/>
      <c r="F42" s="805"/>
      <c r="G42" s="805"/>
      <c r="H42" s="806"/>
      <c r="I42" s="814"/>
      <c r="J42" s="815"/>
      <c r="K42" s="41"/>
      <c r="L42" s="816"/>
      <c r="M42" s="817"/>
      <c r="N42" s="105"/>
    </row>
    <row r="43" spans="1:16" ht="15.75" thickBot="1">
      <c r="B43" s="755" t="s">
        <v>2072</v>
      </c>
      <c r="C43" s="756"/>
      <c r="D43" s="756"/>
      <c r="E43" s="756"/>
      <c r="F43" s="756"/>
      <c r="G43" s="756"/>
      <c r="H43" s="756"/>
      <c r="I43" s="756"/>
      <c r="J43" s="756"/>
      <c r="K43" s="756"/>
      <c r="L43" s="756"/>
      <c r="M43" s="757"/>
      <c r="N43" s="345">
        <f>SUM(N36:N42)</f>
        <v>469.42871250000002</v>
      </c>
    </row>
    <row r="44" spans="1:16">
      <c r="B44" s="236"/>
      <c r="C44" s="34"/>
      <c r="D44" s="34"/>
      <c r="E44" s="34"/>
      <c r="F44" s="34"/>
      <c r="G44" s="34"/>
      <c r="H44" s="34"/>
      <c r="I44" s="34"/>
      <c r="J44" s="34"/>
      <c r="K44" s="34"/>
      <c r="L44" s="34"/>
      <c r="M44" s="34"/>
      <c r="N44" s="35"/>
    </row>
    <row r="45" spans="1:16">
      <c r="B45" s="64" t="s">
        <v>2073</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00" t="s">
        <v>2063</v>
      </c>
      <c r="C47" s="801"/>
      <c r="D47" s="801"/>
      <c r="E47" s="801"/>
      <c r="F47" s="801"/>
      <c r="G47" s="801"/>
      <c r="H47" s="801"/>
      <c r="I47" s="835"/>
      <c r="J47" s="271" t="s">
        <v>2065</v>
      </c>
      <c r="K47" s="85" t="s">
        <v>2066</v>
      </c>
      <c r="L47" s="836" t="s">
        <v>2074</v>
      </c>
      <c r="M47" s="835"/>
      <c r="N47" s="86" t="s">
        <v>2071</v>
      </c>
    </row>
    <row r="48" spans="1:16">
      <c r="A48" s="108" t="s">
        <v>1526</v>
      </c>
      <c r="B48" s="43" t="str">
        <f>VLOOKUP(A48,MATERIALES!A5:D373,3,FALSE)</f>
        <v>Material filtrante (6´´)</v>
      </c>
      <c r="C48" s="237"/>
      <c r="D48" s="237"/>
      <c r="E48" s="237"/>
      <c r="F48" s="237"/>
      <c r="G48" s="237"/>
      <c r="H48" s="237"/>
      <c r="I48" s="224"/>
      <c r="J48" s="201" t="str">
        <f>VLOOKUP(A48,MATERIALES!A4:D640,2,FALSE)</f>
        <v>m3</v>
      </c>
      <c r="K48" s="238">
        <v>1.3</v>
      </c>
      <c r="L48" s="223"/>
      <c r="M48" s="353">
        <f>VLOOKUP(A48,MATERIALES!A5:D396,4,FALSE)</f>
        <v>59386.522182850582</v>
      </c>
      <c r="N48" s="228">
        <f>K48*M48</f>
        <v>77202.478837705756</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ht="15.75" thickBot="1">
      <c r="B54" s="43"/>
      <c r="C54" s="266"/>
      <c r="D54" s="266"/>
      <c r="E54" s="266"/>
      <c r="F54" s="266"/>
      <c r="G54" s="266"/>
      <c r="H54" s="266"/>
      <c r="I54" s="266"/>
      <c r="J54" s="382"/>
      <c r="K54" s="124"/>
      <c r="L54" s="281"/>
      <c r="M54" s="353"/>
      <c r="N54" s="228"/>
    </row>
    <row r="55" spans="1:14" ht="15.75" thickBot="1">
      <c r="B55" s="755" t="s">
        <v>2072</v>
      </c>
      <c r="C55" s="756"/>
      <c r="D55" s="756"/>
      <c r="E55" s="756"/>
      <c r="F55" s="756"/>
      <c r="G55" s="756"/>
      <c r="H55" s="756"/>
      <c r="I55" s="756"/>
      <c r="J55" s="756"/>
      <c r="K55" s="756"/>
      <c r="L55" s="756"/>
      <c r="M55" s="757"/>
      <c r="N55" s="345">
        <f>SUM(N48:N54)</f>
        <v>77202.478837705756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1894</v>
      </c>
      <c r="B60" s="46" t="str">
        <f>VLOOKUP(A60,TRANSPORTE!A5:D117,3,FALSE)</f>
        <v>Transporte de material seleccionado para relleno</v>
      </c>
      <c r="C60" s="273"/>
      <c r="D60" s="273"/>
      <c r="E60" s="273"/>
      <c r="F60" s="273"/>
      <c r="G60" s="273"/>
      <c r="H60" s="267" t="s">
        <v>2122</v>
      </c>
      <c r="I60" s="235">
        <v>1.3</v>
      </c>
      <c r="J60" s="242">
        <v>1</v>
      </c>
      <c r="K60" s="235">
        <f>I60*J60</f>
        <v>1.3</v>
      </c>
      <c r="L60" s="842">
        <f>VLOOKUP(A60,TRANSPORTE!A5:D117,4,FALSE)</f>
        <v>1260.0181096149788</v>
      </c>
      <c r="M60" s="843"/>
      <c r="N60" s="243">
        <f>K60*L60</f>
        <v>1638.0235424994726</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1638.0235424994726</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708</v>
      </c>
      <c r="B71" s="49" t="str">
        <f>VLOOKUP(A71,'MANO DE OBRA'!A8:D68,3,FALSE)</f>
        <v>Obrero (3)</v>
      </c>
      <c r="C71" s="47"/>
      <c r="D71" s="47"/>
      <c r="E71" s="47"/>
      <c r="F71" s="47"/>
      <c r="G71" s="47"/>
      <c r="H71" s="47"/>
      <c r="I71" s="248">
        <f>K71/J71*100</f>
        <v>101498.09999999999</v>
      </c>
      <c r="J71" s="249">
        <v>185</v>
      </c>
      <c r="K71" s="250">
        <f>VLOOKUP(A71,'MANO DE OBRA'!A8:D99,4,FALSE)</f>
        <v>187771.48499999999</v>
      </c>
      <c r="L71" s="50"/>
      <c r="M71" s="381">
        <v>20</v>
      </c>
      <c r="N71" s="346">
        <f>K71/M71</f>
        <v>9388.5742499999997</v>
      </c>
      <c r="O71" s="106"/>
    </row>
    <row r="72" spans="1:15">
      <c r="A72" s="141"/>
      <c r="B72" s="49"/>
      <c r="C72" s="47"/>
      <c r="D72" s="47"/>
      <c r="E72" s="47"/>
      <c r="F72" s="47"/>
      <c r="G72" s="47"/>
      <c r="H72" s="47"/>
      <c r="I72" s="248"/>
      <c r="J72" s="249"/>
      <c r="K72" s="250"/>
      <c r="L72" s="50"/>
      <c r="M72" s="379"/>
      <c r="N72" s="346"/>
    </row>
    <row r="73" spans="1:15">
      <c r="B73" s="49"/>
      <c r="C73" s="47"/>
      <c r="D73" s="47"/>
      <c r="E73" s="47"/>
      <c r="F73" s="47"/>
      <c r="G73" s="47"/>
      <c r="H73" s="47"/>
      <c r="I73" s="235"/>
      <c r="J73" s="253"/>
      <c r="K73" s="254"/>
      <c r="L73" s="50"/>
      <c r="M73" s="256"/>
      <c r="N73" s="252"/>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9388.5742499999997</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88698.505342705233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17739.701068541046</v>
      </c>
      <c r="M84" s="791"/>
      <c r="N84" s="51"/>
    </row>
    <row r="85" spans="1:14">
      <c r="B85" s="89" t="s">
        <v>2090</v>
      </c>
      <c r="C85" s="90"/>
      <c r="D85" s="90"/>
      <c r="E85" s="90"/>
      <c r="F85" s="90"/>
      <c r="G85" s="90"/>
      <c r="H85" s="90"/>
      <c r="I85" s="87"/>
      <c r="J85" s="88"/>
      <c r="K85" s="260">
        <v>0.05</v>
      </c>
      <c r="L85" s="790">
        <f>N79*K85</f>
        <v>4434.9252671352615</v>
      </c>
      <c r="M85" s="791"/>
      <c r="N85" s="51"/>
    </row>
    <row r="86" spans="1:14" ht="15.75" thickBot="1">
      <c r="B86" s="91" t="s">
        <v>2091</v>
      </c>
      <c r="C86" s="92"/>
      <c r="D86" s="92"/>
      <c r="E86" s="92"/>
      <c r="F86" s="92"/>
      <c r="G86" s="92"/>
      <c r="H86" s="92"/>
      <c r="I86" s="93"/>
      <c r="J86" s="94"/>
      <c r="K86" s="261">
        <v>0.05</v>
      </c>
      <c r="L86" s="792">
        <f>N79*K86</f>
        <v>4434.9252671352615</v>
      </c>
      <c r="M86" s="793"/>
      <c r="N86" s="51"/>
    </row>
    <row r="87" spans="1:14" ht="15.75" thickBot="1">
      <c r="B87" s="755" t="s">
        <v>2072</v>
      </c>
      <c r="C87" s="756"/>
      <c r="D87" s="756"/>
      <c r="E87" s="756"/>
      <c r="F87" s="756"/>
      <c r="G87" s="756"/>
      <c r="H87" s="756"/>
      <c r="I87" s="756"/>
      <c r="J87" s="756"/>
      <c r="K87" s="756"/>
      <c r="L87" s="756"/>
      <c r="M87" s="757"/>
      <c r="N87" s="52">
        <f>L84+L85+L86</f>
        <v>26609.551602811571</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115308.0569455168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ColWidth="11.42578125"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9.2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406</v>
      </c>
      <c r="C31" s="81" t="s">
        <v>2219</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6">
      <c r="B33" s="58" t="s">
        <v>2067</v>
      </c>
      <c r="C33" s="59"/>
      <c r="D33" s="59"/>
      <c r="E33" s="59"/>
      <c r="F33" s="59"/>
      <c r="G33" s="59"/>
      <c r="H33" s="59"/>
      <c r="I33" s="59"/>
      <c r="J33" s="59"/>
      <c r="K33" s="59"/>
      <c r="L33" s="59"/>
      <c r="M33" s="59"/>
      <c r="N33" s="60"/>
    </row>
    <row r="34" spans="1:16" ht="15.75" thickBot="1">
      <c r="B34" s="222"/>
      <c r="C34" s="61"/>
      <c r="D34" s="61"/>
      <c r="E34" s="61"/>
      <c r="F34" s="61"/>
      <c r="G34" s="61"/>
      <c r="H34" s="61"/>
      <c r="I34" s="62"/>
      <c r="J34" s="62"/>
      <c r="K34" s="61"/>
      <c r="L34" s="61"/>
      <c r="M34" s="61"/>
      <c r="N34" s="63"/>
    </row>
    <row r="35" spans="1:16">
      <c r="B35" s="825" t="s">
        <v>2063</v>
      </c>
      <c r="C35" s="826"/>
      <c r="D35" s="826"/>
      <c r="E35" s="826"/>
      <c r="F35" s="826"/>
      <c r="G35" s="826"/>
      <c r="H35" s="827"/>
      <c r="I35" s="828" t="s">
        <v>2068</v>
      </c>
      <c r="J35" s="829"/>
      <c r="K35" s="69" t="s">
        <v>2069</v>
      </c>
      <c r="L35" s="830" t="s">
        <v>2070</v>
      </c>
      <c r="M35" s="827"/>
      <c r="N35" s="70" t="s">
        <v>2071</v>
      </c>
    </row>
    <row r="36" spans="1:16">
      <c r="A36" s="113"/>
      <c r="B36" s="804"/>
      <c r="C36" s="805"/>
      <c r="D36" s="805"/>
      <c r="E36" s="805"/>
      <c r="F36" s="805"/>
      <c r="G36" s="805"/>
      <c r="H36" s="806"/>
      <c r="I36" s="223"/>
      <c r="J36" s="224"/>
      <c r="K36" s="225"/>
      <c r="L36" s="226"/>
      <c r="M36" s="292"/>
      <c r="N36" s="228"/>
      <c r="P36" s="106"/>
    </row>
    <row r="37" spans="1:16">
      <c r="A37" s="113"/>
      <c r="B37" s="804"/>
      <c r="C37" s="805"/>
      <c r="D37" s="805"/>
      <c r="E37" s="805"/>
      <c r="F37" s="805"/>
      <c r="G37" s="805"/>
      <c r="H37" s="806"/>
      <c r="I37" s="368"/>
      <c r="J37" s="369"/>
      <c r="K37" s="225"/>
      <c r="L37" s="291"/>
      <c r="M37" s="292"/>
      <c r="N37" s="228"/>
      <c r="P37" s="103"/>
    </row>
    <row r="38" spans="1:16">
      <c r="A38" s="113"/>
      <c r="B38" s="804"/>
      <c r="C38" s="805"/>
      <c r="D38" s="805"/>
      <c r="E38" s="805"/>
      <c r="F38" s="805"/>
      <c r="G38" s="805"/>
      <c r="H38" s="806"/>
      <c r="I38" s="284"/>
      <c r="J38" s="286"/>
      <c r="K38" s="225"/>
      <c r="L38" s="370"/>
      <c r="M38" s="371"/>
      <c r="N38" s="228"/>
      <c r="P38" s="106"/>
    </row>
    <row r="39" spans="1:16">
      <c r="B39" s="804"/>
      <c r="C39" s="805"/>
      <c r="D39" s="805"/>
      <c r="E39" s="805"/>
      <c r="F39" s="805"/>
      <c r="G39" s="805"/>
      <c r="H39" s="806"/>
      <c r="I39" s="36"/>
      <c r="J39" s="37"/>
      <c r="K39" s="225"/>
      <c r="L39" s="232"/>
      <c r="M39" s="292"/>
      <c r="N39" s="228"/>
      <c r="P39" s="106"/>
    </row>
    <row r="40" spans="1:16">
      <c r="B40" s="276"/>
      <c r="C40" s="277"/>
      <c r="D40" s="277"/>
      <c r="E40" s="277"/>
      <c r="F40" s="279"/>
      <c r="G40" s="279"/>
      <c r="H40" s="123"/>
      <c r="I40" s="36"/>
      <c r="J40" s="37"/>
      <c r="K40" s="225"/>
      <c r="L40" s="232"/>
      <c r="M40" s="233"/>
      <c r="N40" s="229"/>
      <c r="P40" s="103"/>
    </row>
    <row r="41" spans="1:16">
      <c r="B41" s="812" t="s">
        <v>2105</v>
      </c>
      <c r="C41" s="813"/>
      <c r="D41" s="813"/>
      <c r="E41" s="38"/>
      <c r="F41" s="39"/>
      <c r="G41" s="39"/>
      <c r="H41" s="40"/>
      <c r="I41" s="36"/>
      <c r="J41" s="37"/>
      <c r="K41" s="235"/>
      <c r="L41" s="232"/>
      <c r="M41" s="352">
        <v>0.05</v>
      </c>
      <c r="N41" s="296">
        <f>N77*M41</f>
        <v>469.42871250000002</v>
      </c>
      <c r="P41" s="106"/>
    </row>
    <row r="42" spans="1:16" ht="15.75" thickBot="1">
      <c r="B42" s="804"/>
      <c r="C42" s="805"/>
      <c r="D42" s="805"/>
      <c r="E42" s="805"/>
      <c r="F42" s="805"/>
      <c r="G42" s="805"/>
      <c r="H42" s="806"/>
      <c r="I42" s="814"/>
      <c r="J42" s="815"/>
      <c r="K42" s="41"/>
      <c r="L42" s="816"/>
      <c r="M42" s="817"/>
      <c r="N42" s="105"/>
    </row>
    <row r="43" spans="1:16" ht="15.75" thickBot="1">
      <c r="B43" s="755" t="s">
        <v>2072</v>
      </c>
      <c r="C43" s="756"/>
      <c r="D43" s="756"/>
      <c r="E43" s="756"/>
      <c r="F43" s="756"/>
      <c r="G43" s="756"/>
      <c r="H43" s="756"/>
      <c r="I43" s="756"/>
      <c r="J43" s="756"/>
      <c r="K43" s="756"/>
      <c r="L43" s="756"/>
      <c r="M43" s="757"/>
      <c r="N43" s="345">
        <f>SUM(N36:N42)</f>
        <v>469.42871250000002</v>
      </c>
    </row>
    <row r="44" spans="1:16">
      <c r="B44" s="236"/>
      <c r="C44" s="34"/>
      <c r="D44" s="34"/>
      <c r="E44" s="34"/>
      <c r="F44" s="34"/>
      <c r="G44" s="34"/>
      <c r="H44" s="34"/>
      <c r="I44" s="34"/>
      <c r="J44" s="34"/>
      <c r="K44" s="34"/>
      <c r="L44" s="34"/>
      <c r="M44" s="34"/>
      <c r="N44" s="35"/>
    </row>
    <row r="45" spans="1:16">
      <c r="B45" s="64" t="s">
        <v>2073</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00" t="s">
        <v>2063</v>
      </c>
      <c r="C47" s="801"/>
      <c r="D47" s="801"/>
      <c r="E47" s="801"/>
      <c r="F47" s="801"/>
      <c r="G47" s="801"/>
      <c r="H47" s="801"/>
      <c r="I47" s="835"/>
      <c r="J47" s="271" t="s">
        <v>2065</v>
      </c>
      <c r="K47" s="85" t="s">
        <v>2066</v>
      </c>
      <c r="L47" s="836" t="s">
        <v>2074</v>
      </c>
      <c r="M47" s="835"/>
      <c r="N47" s="86" t="s">
        <v>2071</v>
      </c>
    </row>
    <row r="48" spans="1:16">
      <c r="A48" s="108" t="s">
        <v>1436</v>
      </c>
      <c r="B48" s="43" t="str">
        <f>VLOOKUP(A48,MATERIALES!A5:D373,3,FALSE)</f>
        <v>Gravilla</v>
      </c>
      <c r="C48" s="237"/>
      <c r="D48" s="237"/>
      <c r="E48" s="237"/>
      <c r="F48" s="237"/>
      <c r="G48" s="237"/>
      <c r="H48" s="237"/>
      <c r="I48" s="224"/>
      <c r="J48" s="201" t="str">
        <f>VLOOKUP(A48,MATERIALES!A4:D640,2,FALSE)</f>
        <v>m3</v>
      </c>
      <c r="K48" s="238">
        <v>1.3</v>
      </c>
      <c r="L48" s="223"/>
      <c r="M48" s="353">
        <f>VLOOKUP(A48,MATERIALES!A5:D396,4,FALSE)</f>
        <v>79365.25345157212</v>
      </c>
      <c r="N48" s="228">
        <f>K48*M48</f>
        <v>103174.82948704375</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ht="15.75" thickBot="1">
      <c r="B54" s="43"/>
      <c r="C54" s="266"/>
      <c r="D54" s="266"/>
      <c r="E54" s="266"/>
      <c r="F54" s="266"/>
      <c r="G54" s="266"/>
      <c r="H54" s="266"/>
      <c r="I54" s="266"/>
      <c r="J54" s="382"/>
      <c r="K54" s="124"/>
      <c r="L54" s="281"/>
      <c r="M54" s="353"/>
      <c r="N54" s="228"/>
    </row>
    <row r="55" spans="1:14" ht="15.75" thickBot="1">
      <c r="B55" s="755" t="s">
        <v>2072</v>
      </c>
      <c r="C55" s="756"/>
      <c r="D55" s="756"/>
      <c r="E55" s="756"/>
      <c r="F55" s="756"/>
      <c r="G55" s="756"/>
      <c r="H55" s="756"/>
      <c r="I55" s="756"/>
      <c r="J55" s="756"/>
      <c r="K55" s="756"/>
      <c r="L55" s="756"/>
      <c r="M55" s="757"/>
      <c r="N55" s="345">
        <f>SUM(N48:N54)</f>
        <v>103174.82948704375</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1894</v>
      </c>
      <c r="B60" s="46" t="str">
        <f>VLOOKUP(A60,TRANSPORTE!A5:D117,3,FALSE)</f>
        <v>Transporte de material seleccionado para relleno</v>
      </c>
      <c r="C60" s="273"/>
      <c r="D60" s="273"/>
      <c r="E60" s="273"/>
      <c r="F60" s="273"/>
      <c r="G60" s="273"/>
      <c r="H60" s="267" t="s">
        <v>2122</v>
      </c>
      <c r="I60" s="235">
        <v>1.3</v>
      </c>
      <c r="J60" s="242">
        <v>1</v>
      </c>
      <c r="K60" s="235">
        <f>I60*J60</f>
        <v>1.3</v>
      </c>
      <c r="L60" s="842">
        <f>VLOOKUP(A60,TRANSPORTE!A5:D117,4,FALSE)</f>
        <v>1260.0181096149788</v>
      </c>
      <c r="M60" s="843"/>
      <c r="N60" s="243">
        <f>K60*L60</f>
        <v>1638.0235424994726</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1638.0235424994726</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708</v>
      </c>
      <c r="B71" s="49" t="str">
        <f>VLOOKUP(A71,'MANO DE OBRA'!A8:D68,3,FALSE)</f>
        <v>Obrero (3)</v>
      </c>
      <c r="C71" s="47"/>
      <c r="D71" s="47"/>
      <c r="E71" s="47"/>
      <c r="F71" s="47"/>
      <c r="G71" s="47"/>
      <c r="H71" s="47"/>
      <c r="I71" s="248">
        <f>K71/J71*100</f>
        <v>101498.09999999999</v>
      </c>
      <c r="J71" s="249">
        <v>185</v>
      </c>
      <c r="K71" s="250">
        <f>VLOOKUP(A71,'MANO DE OBRA'!A8:D99,4,FALSE)</f>
        <v>187771.48499999999</v>
      </c>
      <c r="L71" s="50"/>
      <c r="M71" s="381">
        <v>20</v>
      </c>
      <c r="N71" s="346">
        <f>K71/M71</f>
        <v>9388.5742499999997</v>
      </c>
      <c r="O71" s="106"/>
    </row>
    <row r="72" spans="1:15">
      <c r="A72" s="141"/>
      <c r="B72" s="49"/>
      <c r="C72" s="47"/>
      <c r="D72" s="47"/>
      <c r="E72" s="47"/>
      <c r="F72" s="47"/>
      <c r="G72" s="47"/>
      <c r="H72" s="47"/>
      <c r="I72" s="248"/>
      <c r="J72" s="249"/>
      <c r="K72" s="250"/>
      <c r="L72" s="50"/>
      <c r="M72" s="379"/>
      <c r="N72" s="346"/>
    </row>
    <row r="73" spans="1:15">
      <c r="B73" s="49"/>
      <c r="C73" s="47"/>
      <c r="D73" s="47"/>
      <c r="E73" s="47"/>
      <c r="F73" s="47"/>
      <c r="G73" s="47"/>
      <c r="H73" s="47"/>
      <c r="I73" s="235"/>
      <c r="J73" s="253"/>
      <c r="K73" s="254"/>
      <c r="L73" s="50"/>
      <c r="M73" s="256"/>
      <c r="N73" s="252"/>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125"/>
    </row>
    <row r="77" spans="1:15" ht="15.75" thickBot="1">
      <c r="B77" s="844" t="s">
        <v>2072</v>
      </c>
      <c r="C77" s="798"/>
      <c r="D77" s="798"/>
      <c r="E77" s="798"/>
      <c r="F77" s="798"/>
      <c r="G77" s="798"/>
      <c r="H77" s="798"/>
      <c r="I77" s="798"/>
      <c r="J77" s="798"/>
      <c r="K77" s="798"/>
      <c r="L77" s="798"/>
      <c r="M77" s="799"/>
      <c r="N77" s="402">
        <f>SUM(N71:N76)</f>
        <v>9388.5742499999997</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114670.85599204323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22934.171198408647</v>
      </c>
      <c r="M84" s="791"/>
      <c r="N84" s="51"/>
    </row>
    <row r="85" spans="1:14">
      <c r="B85" s="89" t="s">
        <v>2090</v>
      </c>
      <c r="C85" s="90"/>
      <c r="D85" s="90"/>
      <c r="E85" s="90"/>
      <c r="F85" s="90"/>
      <c r="G85" s="90"/>
      <c r="H85" s="90"/>
      <c r="I85" s="87"/>
      <c r="J85" s="88"/>
      <c r="K85" s="260">
        <v>0.05</v>
      </c>
      <c r="L85" s="790">
        <f>N79*K85</f>
        <v>5733.5427996021617</v>
      </c>
      <c r="M85" s="791"/>
      <c r="N85" s="51"/>
    </row>
    <row r="86" spans="1:14" ht="15.75" thickBot="1">
      <c r="B86" s="91" t="s">
        <v>2091</v>
      </c>
      <c r="C86" s="92"/>
      <c r="D86" s="92"/>
      <c r="E86" s="92"/>
      <c r="F86" s="92"/>
      <c r="G86" s="92"/>
      <c r="H86" s="92"/>
      <c r="I86" s="93"/>
      <c r="J86" s="94"/>
      <c r="K86" s="261">
        <v>0.05</v>
      </c>
      <c r="L86" s="792">
        <f>N79*K86</f>
        <v>5733.5427996021617</v>
      </c>
      <c r="M86" s="793"/>
      <c r="N86" s="51"/>
    </row>
    <row r="87" spans="1:14" ht="15.75" thickBot="1">
      <c r="B87" s="755" t="s">
        <v>2072</v>
      </c>
      <c r="C87" s="756"/>
      <c r="D87" s="756"/>
      <c r="E87" s="756"/>
      <c r="F87" s="756"/>
      <c r="G87" s="756"/>
      <c r="H87" s="756"/>
      <c r="I87" s="756"/>
      <c r="J87" s="756"/>
      <c r="K87" s="756"/>
      <c r="L87" s="756"/>
      <c r="M87" s="757"/>
      <c r="N87" s="52">
        <f>L84+L85+L86</f>
        <v>34401.256797612972</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149072.11278965621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ColWidth="11.42578125"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9.2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408</v>
      </c>
      <c r="C31" s="81" t="s">
        <v>2220</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6">
      <c r="B33" s="58" t="s">
        <v>2067</v>
      </c>
      <c r="C33" s="59"/>
      <c r="D33" s="59"/>
      <c r="E33" s="59"/>
      <c r="F33" s="59"/>
      <c r="G33" s="59"/>
      <c r="H33" s="59"/>
      <c r="I33" s="59"/>
      <c r="J33" s="59"/>
      <c r="K33" s="59"/>
      <c r="L33" s="59"/>
      <c r="M33" s="59"/>
      <c r="N33" s="60"/>
    </row>
    <row r="34" spans="1:16" ht="15.75" thickBot="1">
      <c r="B34" s="222"/>
      <c r="C34" s="61"/>
      <c r="D34" s="61"/>
      <c r="E34" s="61"/>
      <c r="F34" s="61"/>
      <c r="G34" s="61"/>
      <c r="H34" s="61"/>
      <c r="I34" s="62"/>
      <c r="J34" s="62"/>
      <c r="K34" s="61"/>
      <c r="L34" s="61"/>
      <c r="M34" s="61"/>
      <c r="N34" s="63"/>
    </row>
    <row r="35" spans="1:16">
      <c r="B35" s="825" t="s">
        <v>2063</v>
      </c>
      <c r="C35" s="826"/>
      <c r="D35" s="826"/>
      <c r="E35" s="826"/>
      <c r="F35" s="826"/>
      <c r="G35" s="826"/>
      <c r="H35" s="827"/>
      <c r="I35" s="828" t="s">
        <v>2068</v>
      </c>
      <c r="J35" s="829"/>
      <c r="K35" s="69" t="s">
        <v>2069</v>
      </c>
      <c r="L35" s="830" t="s">
        <v>2070</v>
      </c>
      <c r="M35" s="827"/>
      <c r="N35" s="70" t="s">
        <v>2071</v>
      </c>
    </row>
    <row r="36" spans="1:16">
      <c r="A36" s="113"/>
      <c r="B36" s="804"/>
      <c r="C36" s="805"/>
      <c r="D36" s="805"/>
      <c r="E36" s="805"/>
      <c r="F36" s="805"/>
      <c r="G36" s="805"/>
      <c r="H36" s="806"/>
      <c r="I36" s="223"/>
      <c r="J36" s="224"/>
      <c r="K36" s="225"/>
      <c r="L36" s="226"/>
      <c r="M36" s="292"/>
      <c r="N36" s="228"/>
      <c r="P36" s="106"/>
    </row>
    <row r="37" spans="1:16">
      <c r="A37" s="113"/>
      <c r="B37" s="804"/>
      <c r="C37" s="805"/>
      <c r="D37" s="805"/>
      <c r="E37" s="805"/>
      <c r="F37" s="805"/>
      <c r="G37" s="805"/>
      <c r="H37" s="806"/>
      <c r="I37" s="368"/>
      <c r="J37" s="369"/>
      <c r="K37" s="225"/>
      <c r="L37" s="291"/>
      <c r="M37" s="292"/>
      <c r="N37" s="228"/>
      <c r="P37" s="103"/>
    </row>
    <row r="38" spans="1:16">
      <c r="A38" s="113"/>
      <c r="B38" s="804"/>
      <c r="C38" s="805"/>
      <c r="D38" s="805"/>
      <c r="E38" s="805"/>
      <c r="F38" s="805"/>
      <c r="G38" s="805"/>
      <c r="H38" s="806"/>
      <c r="I38" s="284"/>
      <c r="J38" s="286"/>
      <c r="K38" s="225"/>
      <c r="L38" s="370"/>
      <c r="M38" s="371"/>
      <c r="N38" s="228"/>
      <c r="P38" s="106"/>
    </row>
    <row r="39" spans="1:16">
      <c r="B39" s="804"/>
      <c r="C39" s="805"/>
      <c r="D39" s="805"/>
      <c r="E39" s="805"/>
      <c r="F39" s="805"/>
      <c r="G39" s="805"/>
      <c r="H39" s="806"/>
      <c r="I39" s="36"/>
      <c r="J39" s="37"/>
      <c r="K39" s="225"/>
      <c r="L39" s="232"/>
      <c r="M39" s="292"/>
      <c r="N39" s="228"/>
      <c r="P39" s="106"/>
    </row>
    <row r="40" spans="1:16">
      <c r="B40" s="276"/>
      <c r="C40" s="277"/>
      <c r="D40" s="277"/>
      <c r="E40" s="277"/>
      <c r="F40" s="279"/>
      <c r="G40" s="279"/>
      <c r="H40" s="123"/>
      <c r="I40" s="36"/>
      <c r="J40" s="37"/>
      <c r="K40" s="225"/>
      <c r="L40" s="232"/>
      <c r="M40" s="233"/>
      <c r="N40" s="229"/>
      <c r="P40" s="103"/>
    </row>
    <row r="41" spans="1:16">
      <c r="B41" s="812" t="s">
        <v>2105</v>
      </c>
      <c r="C41" s="813"/>
      <c r="D41" s="813"/>
      <c r="E41" s="38"/>
      <c r="F41" s="39"/>
      <c r="G41" s="39"/>
      <c r="H41" s="40"/>
      <c r="I41" s="36"/>
      <c r="J41" s="37"/>
      <c r="K41" s="235"/>
      <c r="L41" s="232"/>
      <c r="M41" s="352">
        <v>0.05</v>
      </c>
      <c r="N41" s="296">
        <f>N77*M41</f>
        <v>312.95247499999999</v>
      </c>
      <c r="P41" s="106"/>
    </row>
    <row r="42" spans="1:16" ht="15.75" thickBot="1">
      <c r="B42" s="804"/>
      <c r="C42" s="805"/>
      <c r="D42" s="805"/>
      <c r="E42" s="805"/>
      <c r="F42" s="805"/>
      <c r="G42" s="805"/>
      <c r="H42" s="806"/>
      <c r="I42" s="814"/>
      <c r="J42" s="815"/>
      <c r="K42" s="41"/>
      <c r="L42" s="816"/>
      <c r="M42" s="817"/>
      <c r="N42" s="105"/>
    </row>
    <row r="43" spans="1:16" ht="15.75" thickBot="1">
      <c r="B43" s="755" t="s">
        <v>2072</v>
      </c>
      <c r="C43" s="756"/>
      <c r="D43" s="756"/>
      <c r="E43" s="756"/>
      <c r="F43" s="756"/>
      <c r="G43" s="756"/>
      <c r="H43" s="756"/>
      <c r="I43" s="756"/>
      <c r="J43" s="756"/>
      <c r="K43" s="756"/>
      <c r="L43" s="756"/>
      <c r="M43" s="757"/>
      <c r="N43" s="345">
        <f>SUM(N36:N42)</f>
        <v>312.95247499999999</v>
      </c>
    </row>
    <row r="44" spans="1:16">
      <c r="B44" s="236"/>
      <c r="C44" s="34"/>
      <c r="D44" s="34"/>
      <c r="E44" s="34"/>
      <c r="F44" s="34"/>
      <c r="G44" s="34"/>
      <c r="H44" s="34"/>
      <c r="I44" s="34"/>
      <c r="J44" s="34"/>
      <c r="K44" s="34"/>
      <c r="L44" s="34"/>
      <c r="M44" s="34"/>
      <c r="N44" s="35"/>
    </row>
    <row r="45" spans="1:16">
      <c r="B45" s="64" t="s">
        <v>2073</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00" t="s">
        <v>2063</v>
      </c>
      <c r="C47" s="801"/>
      <c r="D47" s="801"/>
      <c r="E47" s="801"/>
      <c r="F47" s="801"/>
      <c r="G47" s="801"/>
      <c r="H47" s="801"/>
      <c r="I47" s="835"/>
      <c r="J47" s="271" t="s">
        <v>2065</v>
      </c>
      <c r="K47" s="85" t="s">
        <v>2066</v>
      </c>
      <c r="L47" s="836" t="s">
        <v>2074</v>
      </c>
      <c r="M47" s="835"/>
      <c r="N47" s="86" t="s">
        <v>2071</v>
      </c>
    </row>
    <row r="48" spans="1:16">
      <c r="A48" s="108" t="s">
        <v>1173</v>
      </c>
      <c r="B48" s="43" t="str">
        <f>VLOOKUP(A48,MATERIALES!A5:D373,3,FALSE)</f>
        <v>Arena lavada</v>
      </c>
      <c r="C48" s="237"/>
      <c r="D48" s="237"/>
      <c r="E48" s="237"/>
      <c r="F48" s="237"/>
      <c r="G48" s="237"/>
      <c r="H48" s="237"/>
      <c r="I48" s="224"/>
      <c r="J48" s="201" t="str">
        <f>VLOOKUP(A48,MATERIALES!A4:D640,2,FALSE)</f>
        <v>m3</v>
      </c>
      <c r="K48" s="238">
        <v>1.3</v>
      </c>
      <c r="L48" s="223"/>
      <c r="M48" s="353">
        <f>VLOOKUP(A48,MATERIALES!A5:D396,4,FALSE)</f>
        <v>36211.106050245013</v>
      </c>
      <c r="N48" s="228">
        <f>K48*M48</f>
        <v>47074.437865318519</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ht="15.75" thickBot="1">
      <c r="B54" s="43"/>
      <c r="C54" s="266"/>
      <c r="D54" s="266"/>
      <c r="E54" s="266"/>
      <c r="F54" s="266"/>
      <c r="G54" s="266"/>
      <c r="H54" s="266"/>
      <c r="I54" s="266"/>
      <c r="J54" s="382"/>
      <c r="K54" s="124"/>
      <c r="L54" s="281"/>
      <c r="M54" s="353"/>
      <c r="N54" s="228"/>
    </row>
    <row r="55" spans="1:14" ht="15.75" thickBot="1">
      <c r="B55" s="755" t="s">
        <v>2072</v>
      </c>
      <c r="C55" s="756"/>
      <c r="D55" s="756"/>
      <c r="E55" s="756"/>
      <c r="F55" s="756"/>
      <c r="G55" s="756"/>
      <c r="H55" s="756"/>
      <c r="I55" s="756"/>
      <c r="J55" s="756"/>
      <c r="K55" s="756"/>
      <c r="L55" s="756"/>
      <c r="M55" s="757"/>
      <c r="N55" s="345">
        <f>SUM(N48:N54)</f>
        <v>47074.437865318519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1894</v>
      </c>
      <c r="B60" s="46" t="str">
        <f>VLOOKUP(A60,TRANSPORTE!A5:D117,3,FALSE)</f>
        <v>Transporte de material seleccionado para relleno</v>
      </c>
      <c r="C60" s="273"/>
      <c r="D60" s="273"/>
      <c r="E60" s="273"/>
      <c r="F60" s="273"/>
      <c r="G60" s="273"/>
      <c r="H60" s="267" t="s">
        <v>2122</v>
      </c>
      <c r="I60" s="235">
        <v>1.3</v>
      </c>
      <c r="J60" s="242">
        <v>1</v>
      </c>
      <c r="K60" s="235">
        <f>I60*J60</f>
        <v>1.3</v>
      </c>
      <c r="L60" s="842">
        <f>VLOOKUP(A60,TRANSPORTE!A5:D117,4,FALSE)</f>
        <v>1260.0181096149788</v>
      </c>
      <c r="M60" s="843"/>
      <c r="N60" s="243">
        <f>K60*L60</f>
        <v>1638.0235424994726</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1638.0235424994726</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706</v>
      </c>
      <c r="B71" s="49" t="str">
        <f>VLOOKUP(A71,'MANO DE OBRA'!A8:D68,3,FALSE)</f>
        <v>Obrero (2)</v>
      </c>
      <c r="C71" s="47"/>
      <c r="D71" s="47"/>
      <c r="E71" s="47"/>
      <c r="F71" s="47"/>
      <c r="G71" s="47"/>
      <c r="H71" s="47"/>
      <c r="I71" s="248">
        <f>K71/J71*100</f>
        <v>67665.399999999994</v>
      </c>
      <c r="J71" s="249">
        <v>185</v>
      </c>
      <c r="K71" s="250">
        <f>VLOOKUP(A71,'MANO DE OBRA'!A8:D99,4,FALSE)</f>
        <v>125180.98999999999</v>
      </c>
      <c r="L71" s="50"/>
      <c r="M71" s="381">
        <v>20</v>
      </c>
      <c r="N71" s="346">
        <f>K71/M71</f>
        <v>6259.0494999999992</v>
      </c>
      <c r="O71" s="106"/>
    </row>
    <row r="72" spans="1:15">
      <c r="A72" s="141"/>
      <c r="B72" s="49"/>
      <c r="C72" s="47"/>
      <c r="D72" s="47"/>
      <c r="E72" s="47"/>
      <c r="F72" s="47"/>
      <c r="G72" s="47"/>
      <c r="H72" s="47"/>
      <c r="I72" s="248"/>
      <c r="J72" s="249"/>
      <c r="K72" s="250"/>
      <c r="L72" s="50"/>
      <c r="M72" s="379"/>
      <c r="N72" s="346"/>
    </row>
    <row r="73" spans="1:15">
      <c r="B73" s="49"/>
      <c r="C73" s="47"/>
      <c r="D73" s="47"/>
      <c r="E73" s="47"/>
      <c r="F73" s="47"/>
      <c r="G73" s="47"/>
      <c r="H73" s="47"/>
      <c r="I73" s="235"/>
      <c r="J73" s="253"/>
      <c r="K73" s="254"/>
      <c r="L73" s="50"/>
      <c r="M73" s="256"/>
      <c r="N73" s="252"/>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6259.0494999999992</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55284.463382817994</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11056.892676563599</v>
      </c>
      <c r="M84" s="791"/>
      <c r="N84" s="51"/>
    </row>
    <row r="85" spans="1:14">
      <c r="B85" s="89" t="s">
        <v>2090</v>
      </c>
      <c r="C85" s="90"/>
      <c r="D85" s="90"/>
      <c r="E85" s="90"/>
      <c r="F85" s="90"/>
      <c r="G85" s="90"/>
      <c r="H85" s="90"/>
      <c r="I85" s="87"/>
      <c r="J85" s="88"/>
      <c r="K85" s="260">
        <v>0.05</v>
      </c>
      <c r="L85" s="790">
        <f>N79*K85</f>
        <v>2764.2231691408997</v>
      </c>
      <c r="M85" s="791"/>
      <c r="N85" s="51"/>
    </row>
    <row r="86" spans="1:14" ht="15.75" thickBot="1">
      <c r="B86" s="91" t="s">
        <v>2091</v>
      </c>
      <c r="C86" s="92"/>
      <c r="D86" s="92"/>
      <c r="E86" s="92"/>
      <c r="F86" s="92"/>
      <c r="G86" s="92"/>
      <c r="H86" s="92"/>
      <c r="I86" s="93"/>
      <c r="J86" s="94"/>
      <c r="K86" s="261">
        <v>0.05</v>
      </c>
      <c r="L86" s="792">
        <f>N79*K86</f>
        <v>2764.2231691408997</v>
      </c>
      <c r="M86" s="793"/>
      <c r="N86" s="51"/>
    </row>
    <row r="87" spans="1:14" ht="15.75" thickBot="1">
      <c r="B87" s="755" t="s">
        <v>2072</v>
      </c>
      <c r="C87" s="756"/>
      <c r="D87" s="756"/>
      <c r="E87" s="756"/>
      <c r="F87" s="756"/>
      <c r="G87" s="756"/>
      <c r="H87" s="756"/>
      <c r="I87" s="756"/>
      <c r="J87" s="756"/>
      <c r="K87" s="756"/>
      <c r="L87" s="756"/>
      <c r="M87" s="757"/>
      <c r="N87" s="52">
        <f>L84+L85+L86</f>
        <v>16585.339014845398</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71869.802397663385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ColWidth="11.42578125"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410</v>
      </c>
      <c r="C31" s="81" t="s">
        <v>2221</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909</v>
      </c>
      <c r="B36" s="804" t="str">
        <f>VLOOKUP(A36,EQUIPOS!A6:D154,3,FALSE)</f>
        <v xml:space="preserve">Formaleta metálica (concreto hidráulico)
</v>
      </c>
      <c r="C36" s="805"/>
      <c r="D36" s="805"/>
      <c r="E36" s="805"/>
      <c r="F36" s="805"/>
      <c r="G36" s="805"/>
      <c r="H36" s="806"/>
      <c r="I36" s="223"/>
      <c r="J36" s="224"/>
      <c r="K36" s="225">
        <f>VLOOKUP(A36,EQUIPOS!A6:D163,4,FALSE)</f>
        <v>1831.2082771477974</v>
      </c>
      <c r="L36" s="226"/>
      <c r="M36" s="227">
        <v>2</v>
      </c>
      <c r="N36" s="228">
        <f>K36/M36</f>
        <v>915.60413857389869</v>
      </c>
    </row>
    <row r="37" spans="1:14">
      <c r="A37" s="113" t="s">
        <v>973</v>
      </c>
      <c r="B37" s="804" t="str">
        <f>VLOOKUP(A37,EQUIPOS!A7:D154,3,FALSE)</f>
        <v>Piloteadora potencia 250KW, RPM 1800, fuerza elevadora 200KN</v>
      </c>
      <c r="C37" s="805"/>
      <c r="D37" s="805"/>
      <c r="E37" s="805"/>
      <c r="F37" s="805"/>
      <c r="G37" s="805"/>
      <c r="H37" s="806"/>
      <c r="I37" s="368"/>
      <c r="J37" s="369"/>
      <c r="K37" s="225">
        <f>VLOOKUP(A37,EQUIPOS!A7:D164,4,FALSE)</f>
        <v>541767.1306311693</v>
      </c>
      <c r="L37" s="291"/>
      <c r="M37" s="292">
        <v>4</v>
      </c>
      <c r="N37" s="228">
        <f>K37/M37</f>
        <v>135441.78265779233</v>
      </c>
    </row>
    <row r="38" spans="1:14">
      <c r="A38" s="113" t="s">
        <v>1067</v>
      </c>
      <c r="B38" s="804" t="str">
        <f>VLOOKUP(A38,EQUIPOS!A8:D154,3,FALSE)</f>
        <v>Vibrador de concreto, Motor de 3 hp a 18.000 rpm Mangueras de 4 mt</v>
      </c>
      <c r="C38" s="805"/>
      <c r="D38" s="805"/>
      <c r="E38" s="805"/>
      <c r="F38" s="805"/>
      <c r="G38" s="805"/>
      <c r="H38" s="806"/>
      <c r="I38" s="284"/>
      <c r="J38" s="286"/>
      <c r="K38" s="225">
        <f>VLOOKUP(A38,EQUIPOS!A8:D165,4,FALSE)</f>
        <v>10560.661371051219</v>
      </c>
      <c r="L38" s="370"/>
      <c r="M38" s="371">
        <v>2</v>
      </c>
      <c r="N38" s="228">
        <f>K38/M38</f>
        <v>5280.3306855256096</v>
      </c>
    </row>
    <row r="39" spans="1:14">
      <c r="B39" s="804"/>
      <c r="C39" s="805"/>
      <c r="D39" s="805"/>
      <c r="E39" s="811"/>
      <c r="F39" s="805"/>
      <c r="G39" s="805"/>
      <c r="H39" s="806"/>
      <c r="I39" s="36"/>
      <c r="J39" s="37"/>
      <c r="K39" s="230"/>
      <c r="L39" s="232"/>
      <c r="M39" s="233"/>
      <c r="N39" s="234"/>
    </row>
    <row r="40" spans="1:14">
      <c r="B40" s="812" t="s">
        <v>2105</v>
      </c>
      <c r="C40" s="813"/>
      <c r="D40" s="813"/>
      <c r="E40" s="38"/>
      <c r="F40" s="39"/>
      <c r="G40" s="39"/>
      <c r="H40" s="40"/>
      <c r="I40" s="36"/>
      <c r="J40" s="37"/>
      <c r="K40" s="235"/>
      <c r="L40" s="232"/>
      <c r="M40" s="352">
        <v>0.1</v>
      </c>
      <c r="N40" s="296">
        <f>N76*M40</f>
        <v>1381.7853224957469</v>
      </c>
    </row>
    <row r="41" spans="1:14" ht="15.75" thickBot="1">
      <c r="B41" s="804"/>
      <c r="C41" s="805"/>
      <c r="D41" s="805"/>
      <c r="E41" s="805"/>
      <c r="F41" s="805"/>
      <c r="G41" s="805"/>
      <c r="H41" s="806"/>
      <c r="I41" s="814"/>
      <c r="J41" s="815"/>
      <c r="K41" s="41"/>
      <c r="L41" s="816"/>
      <c r="M41" s="817"/>
      <c r="N41" s="105"/>
    </row>
    <row r="42" spans="1:14" ht="15.75" thickBot="1">
      <c r="B42" s="755" t="s">
        <v>2072</v>
      </c>
      <c r="C42" s="756"/>
      <c r="D42" s="756"/>
      <c r="E42" s="756"/>
      <c r="F42" s="756"/>
      <c r="G42" s="756"/>
      <c r="H42" s="756"/>
      <c r="I42" s="756"/>
      <c r="J42" s="756"/>
      <c r="K42" s="756"/>
      <c r="L42" s="756"/>
      <c r="M42" s="757"/>
      <c r="N42" s="345">
        <f>SUM(N36:N41)</f>
        <v>143019.50280438756</v>
      </c>
    </row>
    <row r="43" spans="1:14">
      <c r="B43" s="236"/>
      <c r="C43" s="34"/>
      <c r="D43" s="34"/>
      <c r="E43" s="34"/>
      <c r="F43" s="34"/>
      <c r="G43" s="34"/>
      <c r="H43" s="34"/>
      <c r="I43" s="34"/>
      <c r="J43" s="34"/>
      <c r="K43" s="34"/>
      <c r="L43" s="34"/>
      <c r="M43" s="34"/>
      <c r="N43" s="35"/>
    </row>
    <row r="44" spans="1:14">
      <c r="B44" s="64" t="s">
        <v>2073</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00" t="s">
        <v>2063</v>
      </c>
      <c r="C46" s="801"/>
      <c r="D46" s="801"/>
      <c r="E46" s="801"/>
      <c r="F46" s="801"/>
      <c r="G46" s="801"/>
      <c r="H46" s="801"/>
      <c r="I46" s="835"/>
      <c r="J46" s="271" t="s">
        <v>2065</v>
      </c>
      <c r="K46" s="85" t="s">
        <v>2066</v>
      </c>
      <c r="L46" s="836" t="s">
        <v>2074</v>
      </c>
      <c r="M46" s="835"/>
      <c r="N46" s="86" t="s">
        <v>2071</v>
      </c>
    </row>
    <row r="47" spans="1:14">
      <c r="A47" s="108" t="s">
        <v>1086</v>
      </c>
      <c r="B47" s="43" t="str">
        <f>VLOOKUP(A47,MATERIALES!A5:D373,3,FALSE)</f>
        <v>Acero PDR-60</v>
      </c>
      <c r="C47" s="237"/>
      <c r="D47" s="237"/>
      <c r="E47" s="237"/>
      <c r="F47" s="237"/>
      <c r="G47" s="237"/>
      <c r="H47" s="237"/>
      <c r="I47" s="224"/>
      <c r="J47" s="201" t="str">
        <f>VLOOKUP(A47,MATERIALES!A3:D639,2,FALSE)</f>
        <v>kg</v>
      </c>
      <c r="K47" s="358">
        <v>11.875220230569418</v>
      </c>
      <c r="L47" s="223"/>
      <c r="M47" s="353">
        <f>VLOOKUP(A47,MATERIALES!A5:D396,4,FALSE)</f>
        <v>3963.8636002327676</v>
      </c>
      <c r="N47" s="228">
        <f>K47*M47</f>
        <v>47071.753216701887</v>
      </c>
    </row>
    <row r="48" spans="1:14">
      <c r="A48" s="108" t="s">
        <v>1092</v>
      </c>
      <c r="B48" s="43" t="str">
        <f>VLOOKUP(A48,MATERIALES!A6:D373,3,FALSE)</f>
        <v>Aditivo curador</v>
      </c>
      <c r="C48" s="372"/>
      <c r="D48" s="372"/>
      <c r="E48" s="372"/>
      <c r="F48" s="372"/>
      <c r="G48" s="372"/>
      <c r="H48" s="372"/>
      <c r="I48" s="372"/>
      <c r="J48" s="267" t="str">
        <f>VLOOKUP(A48,MATERIALES!A4:D640,2,FALSE)</f>
        <v>kg</v>
      </c>
      <c r="K48" s="348">
        <v>0.5</v>
      </c>
      <c r="L48" s="368"/>
      <c r="M48" s="353">
        <f>VLOOKUP(A48,MATERIALES!A6:D397,4,FALSE)</f>
        <v>6974.2335566087395</v>
      </c>
      <c r="N48" s="228">
        <f>K48*M48</f>
        <v>3487.1167783043697</v>
      </c>
    </row>
    <row r="49" spans="1:14">
      <c r="A49" s="108" t="s">
        <v>1145</v>
      </c>
      <c r="B49" s="43" t="str">
        <f>VLOOKUP(A49,MATERIALES!A6:D373,3,FALSE)</f>
        <v>Alambre negro para amarre calibre 18</v>
      </c>
      <c r="C49" s="372"/>
      <c r="D49" s="372"/>
      <c r="E49" s="372"/>
      <c r="F49" s="372"/>
      <c r="G49" s="372"/>
      <c r="H49" s="372"/>
      <c r="I49" s="372"/>
      <c r="J49" s="268" t="str">
        <f>VLOOKUP(A49,MATERIALES!A5:D641,2,FALSE)</f>
        <v>kg</v>
      </c>
      <c r="K49" s="348">
        <v>0.5</v>
      </c>
      <c r="L49" s="368"/>
      <c r="M49" s="353">
        <f>VLOOKUP(A49,MATERIALES!A6:D398,4,FALSE)</f>
        <v>5108.2816193319577</v>
      </c>
      <c r="N49" s="228">
        <f>K49*M49</f>
        <v>2554.1408096659788</v>
      </c>
    </row>
    <row r="50" spans="1:14">
      <c r="A50" s="108" t="s">
        <v>1284</v>
      </c>
      <c r="B50" s="43" t="str">
        <f>VLOOKUP(A50,MATERIALES!A6:D373,3,FALSE)</f>
        <v>Concreto Resistencia  28 (Mpa)</v>
      </c>
      <c r="C50" s="372"/>
      <c r="D50" s="372"/>
      <c r="E50" s="372"/>
      <c r="F50" s="372"/>
      <c r="G50" s="372"/>
      <c r="H50" s="372"/>
      <c r="I50" s="372"/>
      <c r="J50" s="268" t="str">
        <f>VLOOKUP(A50,MATERIALES!A6:D642,2,FALSE)</f>
        <v>m3</v>
      </c>
      <c r="K50" s="383">
        <v>0.13194689145077132</v>
      </c>
      <c r="L50" s="368"/>
      <c r="M50" s="353">
        <f>VLOOKUP(A50,MATERIALES!A6:D399,4,FALSE)</f>
        <v>419191.30626726296</v>
      </c>
      <c r="N50" s="228">
        <f>K50*M50</f>
        <v>55310.989785153579</v>
      </c>
    </row>
    <row r="51" spans="1:14">
      <c r="A51" s="108"/>
      <c r="B51" s="43"/>
      <c r="C51" s="372"/>
      <c r="D51" s="372"/>
      <c r="E51" s="372"/>
      <c r="F51" s="372"/>
      <c r="G51" s="372"/>
      <c r="H51" s="372"/>
      <c r="I51" s="372"/>
      <c r="J51" s="268"/>
      <c r="K51" s="348"/>
      <c r="L51" s="368"/>
      <c r="M51" s="353"/>
      <c r="N51" s="228"/>
    </row>
    <row r="52" spans="1:14">
      <c r="A52" s="108"/>
      <c r="B52" s="43"/>
      <c r="C52" s="372"/>
      <c r="D52" s="372"/>
      <c r="E52" s="372"/>
      <c r="F52" s="372"/>
      <c r="G52" s="372"/>
      <c r="H52" s="372"/>
      <c r="I52" s="372"/>
      <c r="J52" s="267"/>
      <c r="K52" s="348"/>
      <c r="L52" s="368"/>
      <c r="M52" s="353"/>
      <c r="N52" s="228"/>
    </row>
    <row r="53" spans="1:14" ht="15.75" thickBot="1">
      <c r="B53" s="43"/>
      <c r="C53" s="266"/>
      <c r="D53" s="266"/>
      <c r="E53" s="266"/>
      <c r="F53" s="266"/>
      <c r="G53" s="266"/>
      <c r="H53" s="266"/>
      <c r="I53" s="266"/>
      <c r="J53" s="382"/>
      <c r="K53" s="124"/>
      <c r="L53" s="281"/>
      <c r="M53" s="353"/>
      <c r="N53" s="228"/>
    </row>
    <row r="54" spans="1:14" ht="15.75" thickBot="1">
      <c r="B54" s="755" t="s">
        <v>2072</v>
      </c>
      <c r="C54" s="756"/>
      <c r="D54" s="756"/>
      <c r="E54" s="756"/>
      <c r="F54" s="756"/>
      <c r="G54" s="756"/>
      <c r="H54" s="756"/>
      <c r="I54" s="756"/>
      <c r="J54" s="756"/>
      <c r="K54" s="756"/>
      <c r="L54" s="756"/>
      <c r="M54" s="757"/>
      <c r="N54" s="345">
        <f>SUM(N47:N53)</f>
        <v>108424.00058982582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1985</v>
      </c>
      <c r="B59" s="46" t="str">
        <f>VLOOKUP(A59,TRANSPORTE!A5:D117,3,FALSE)</f>
        <v>Equipo de Transporte (Camiones Grúas</v>
      </c>
      <c r="C59" s="273"/>
      <c r="D59" s="273"/>
      <c r="E59" s="273"/>
      <c r="F59" s="273"/>
      <c r="G59" s="273"/>
      <c r="H59" s="267" t="s">
        <v>2122</v>
      </c>
      <c r="I59" s="235">
        <v>0.05</v>
      </c>
      <c r="J59" s="242">
        <v>1</v>
      </c>
      <c r="K59" s="235">
        <f>I59*J59</f>
        <v>0.05</v>
      </c>
      <c r="L59" s="842">
        <f>VLOOKUP(A59,TRANSPORTE!A5:D117,4,FALSE)</f>
        <v>1113.3579354818507</v>
      </c>
      <c r="M59" s="843"/>
      <c r="N59" s="243">
        <f>K59*L59</f>
        <v>55.66789677409254</v>
      </c>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55.66789677409254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s="141" t="s">
        <v>706</v>
      </c>
      <c r="B70" s="49" t="str">
        <f>VLOOKUP(A70,'MANO DE OBRA'!A8:D68,3,FALSE)</f>
        <v>Obrero (2)</v>
      </c>
      <c r="C70" s="47"/>
      <c r="D70" s="47"/>
      <c r="E70" s="47"/>
      <c r="F70" s="47"/>
      <c r="G70" s="47"/>
      <c r="H70" s="47"/>
      <c r="I70" s="248">
        <f>K70/J70*100</f>
        <v>67665.399999999994</v>
      </c>
      <c r="J70" s="249">
        <v>185</v>
      </c>
      <c r="K70" s="250">
        <f>VLOOKUP(A70,'MANO DE OBRA'!A8:D99,4,FALSE)</f>
        <v>125180.98999999999</v>
      </c>
      <c r="L70" s="50"/>
      <c r="M70" s="381">
        <v>47.058819999999997</v>
      </c>
      <c r="N70" s="346">
        <f>K70/M70</f>
        <v>2660.096237007218</v>
      </c>
      <c r="O70" s="106"/>
    </row>
    <row r="71" spans="1:15">
      <c r="A71" s="141" t="s">
        <v>710</v>
      </c>
      <c r="B71" s="49" t="str">
        <f>VLOOKUP(A71,'MANO DE OBRA'!A8:D69,3,FALSE)</f>
        <v>Obrero (4)</v>
      </c>
      <c r="C71" s="47"/>
      <c r="D71" s="47"/>
      <c r="E71" s="47"/>
      <c r="F71" s="47"/>
      <c r="G71" s="47"/>
      <c r="H71" s="47"/>
      <c r="I71" s="248">
        <f>K71/J71*100</f>
        <v>135330.79999999999</v>
      </c>
      <c r="J71" s="249">
        <v>185</v>
      </c>
      <c r="K71" s="250">
        <f>VLOOKUP(A71,'MANO DE OBRA'!A8:D100,4,FALSE)</f>
        <v>250361.97999999998</v>
      </c>
      <c r="L71" s="50"/>
      <c r="M71" s="379">
        <v>32</v>
      </c>
      <c r="N71" s="346">
        <f>K71/M71</f>
        <v>7823.8118749999994</v>
      </c>
    </row>
    <row r="72" spans="1:15">
      <c r="A72" t="s">
        <v>728</v>
      </c>
      <c r="B72" s="49" t="str">
        <f>VLOOKUP(A72,'MANO DE OBRA'!A9:D70,3,FALSE)</f>
        <v>Oficial</v>
      </c>
      <c r="C72" s="47"/>
      <c r="D72" s="47"/>
      <c r="E72" s="47"/>
      <c r="F72" s="47"/>
      <c r="G72" s="47"/>
      <c r="H72" s="47"/>
      <c r="I72" s="248">
        <f>K72/J72*100</f>
        <v>57668.23979157189</v>
      </c>
      <c r="J72" s="249">
        <v>185</v>
      </c>
      <c r="K72" s="250">
        <f>VLOOKUP(A72,'MANO DE OBRA'!A9:D101,4,FALSE)</f>
        <v>106686.24361440798</v>
      </c>
      <c r="L72" s="50"/>
      <c r="M72" s="256">
        <v>32</v>
      </c>
      <c r="N72" s="346">
        <f>K72/M72</f>
        <v>3333.9451129502495</v>
      </c>
    </row>
    <row r="73" spans="1:15">
      <c r="B73" s="49"/>
      <c r="C73" s="47"/>
      <c r="D73" s="47"/>
      <c r="E73" s="47"/>
      <c r="F73" s="47"/>
      <c r="G73" s="47"/>
      <c r="H73" s="47"/>
      <c r="I73" s="235"/>
      <c r="J73" s="253"/>
      <c r="K73" s="250"/>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13817.853224957467</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N42+N54+N65+N76</f>
        <v>265317.02451594494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53063.404903188988</v>
      </c>
      <c r="M83" s="791"/>
      <c r="N83" s="51"/>
    </row>
    <row r="84" spans="1:14">
      <c r="B84" s="89" t="s">
        <v>2090</v>
      </c>
      <c r="C84" s="90"/>
      <c r="D84" s="90"/>
      <c r="E84" s="90"/>
      <c r="F84" s="90"/>
      <c r="G84" s="90"/>
      <c r="H84" s="90"/>
      <c r="I84" s="87"/>
      <c r="J84" s="88"/>
      <c r="K84" s="260">
        <v>0.05</v>
      </c>
      <c r="L84" s="790">
        <f>N78*K84</f>
        <v>13265.851225797247</v>
      </c>
      <c r="M84" s="791"/>
      <c r="N84" s="51"/>
    </row>
    <row r="85" spans="1:14" ht="15.75" thickBot="1">
      <c r="B85" s="91" t="s">
        <v>2091</v>
      </c>
      <c r="C85" s="92"/>
      <c r="D85" s="92"/>
      <c r="E85" s="92"/>
      <c r="F85" s="92"/>
      <c r="G85" s="92"/>
      <c r="H85" s="92"/>
      <c r="I85" s="93"/>
      <c r="J85" s="94"/>
      <c r="K85" s="261">
        <v>0.05</v>
      </c>
      <c r="L85" s="792">
        <f>N78*K85</f>
        <v>13265.851225797247</v>
      </c>
      <c r="M85" s="793"/>
      <c r="N85" s="51"/>
    </row>
    <row r="86" spans="1:14" ht="15.75" thickBot="1">
      <c r="B86" s="755" t="s">
        <v>2072</v>
      </c>
      <c r="C86" s="756"/>
      <c r="D86" s="756"/>
      <c r="E86" s="756"/>
      <c r="F86" s="756"/>
      <c r="G86" s="756"/>
      <c r="H86" s="756"/>
      <c r="I86" s="756"/>
      <c r="J86" s="756"/>
      <c r="K86" s="756"/>
      <c r="L86" s="756"/>
      <c r="M86" s="757"/>
      <c r="N86" s="52">
        <f>L83+L84+L85</f>
        <v>79595.107354783482</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344912.13187072845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15" customHeight="1">
      <c r="B107" s="761" t="s">
        <v>2100</v>
      </c>
      <c r="C107" s="762"/>
      <c r="D107" s="762"/>
      <c r="E107" s="762"/>
      <c r="F107" s="762"/>
      <c r="G107" s="762"/>
      <c r="H107" s="762"/>
      <c r="I107" s="762"/>
      <c r="J107" s="762"/>
      <c r="K107" s="762"/>
      <c r="L107" s="762"/>
      <c r="M107" s="762"/>
      <c r="N107" s="763"/>
    </row>
    <row r="108" spans="2:14" ht="30.75" customHeight="1">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ColWidth="11.42578125"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412</v>
      </c>
      <c r="C31" s="81" t="s">
        <v>2222</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909</v>
      </c>
      <c r="B36" s="804" t="str">
        <f>VLOOKUP(A36,EQUIPOS!A6:D154,3,FALSE)</f>
        <v xml:space="preserve">Formaleta metálica (concreto hidráulico)
</v>
      </c>
      <c r="C36" s="805"/>
      <c r="D36" s="805"/>
      <c r="E36" s="805"/>
      <c r="F36" s="805"/>
      <c r="G36" s="805"/>
      <c r="H36" s="806"/>
      <c r="I36" s="223"/>
      <c r="J36" s="224"/>
      <c r="K36" s="225">
        <f>VLOOKUP(A36,EQUIPOS!A6:D163,4,FALSE)</f>
        <v>1831.2082771477974</v>
      </c>
      <c r="L36" s="226"/>
      <c r="M36" s="227">
        <v>2</v>
      </c>
      <c r="N36" s="228">
        <f>K36/M36</f>
        <v>915.60413857389869</v>
      </c>
    </row>
    <row r="37" spans="1:14">
      <c r="A37" s="113" t="s">
        <v>973</v>
      </c>
      <c r="B37" s="804" t="str">
        <f>VLOOKUP(A37,EQUIPOS!A7:D154,3,FALSE)</f>
        <v>Piloteadora potencia 250KW, RPM 1800, fuerza elevadora 200KN</v>
      </c>
      <c r="C37" s="805"/>
      <c r="D37" s="805"/>
      <c r="E37" s="805"/>
      <c r="F37" s="805"/>
      <c r="G37" s="805"/>
      <c r="H37" s="806"/>
      <c r="I37" s="368"/>
      <c r="J37" s="369"/>
      <c r="K37" s="225">
        <f>VLOOKUP(A37,EQUIPOS!A7:D164,4,FALSE)</f>
        <v>541767.1306311693</v>
      </c>
      <c r="L37" s="291"/>
      <c r="M37" s="292">
        <v>4</v>
      </c>
      <c r="N37" s="228">
        <f>K37/M37</f>
        <v>135441.78265779233</v>
      </c>
    </row>
    <row r="38" spans="1:14">
      <c r="A38" s="113" t="s">
        <v>1067</v>
      </c>
      <c r="B38" s="804" t="str">
        <f>VLOOKUP(A38,EQUIPOS!A8:D154,3,FALSE)</f>
        <v>Vibrador de concreto, Motor de 3 hp a 18.000 rpm Mangueras de 4 mt</v>
      </c>
      <c r="C38" s="805"/>
      <c r="D38" s="805"/>
      <c r="E38" s="805"/>
      <c r="F38" s="805"/>
      <c r="G38" s="805"/>
      <c r="H38" s="806"/>
      <c r="I38" s="284"/>
      <c r="J38" s="286"/>
      <c r="K38" s="225">
        <f>VLOOKUP(A38,EQUIPOS!A8:D165,4,FALSE)</f>
        <v>10560.661371051219</v>
      </c>
      <c r="L38" s="370"/>
      <c r="M38" s="371">
        <v>2</v>
      </c>
      <c r="N38" s="228">
        <f>K38/M38</f>
        <v>5280.3306855256096</v>
      </c>
    </row>
    <row r="39" spans="1:14">
      <c r="B39" s="804"/>
      <c r="C39" s="805"/>
      <c r="D39" s="805"/>
      <c r="E39" s="811"/>
      <c r="F39" s="805"/>
      <c r="G39" s="805"/>
      <c r="H39" s="806"/>
      <c r="I39" s="36"/>
      <c r="J39" s="37"/>
      <c r="K39" s="230"/>
      <c r="L39" s="232"/>
      <c r="M39" s="233"/>
      <c r="N39" s="234"/>
    </row>
    <row r="40" spans="1:14">
      <c r="B40" s="812" t="s">
        <v>2105</v>
      </c>
      <c r="C40" s="813"/>
      <c r="D40" s="813"/>
      <c r="E40" s="38"/>
      <c r="F40" s="39"/>
      <c r="G40" s="39"/>
      <c r="H40" s="40"/>
      <c r="I40" s="36"/>
      <c r="J40" s="37"/>
      <c r="K40" s="235"/>
      <c r="L40" s="232"/>
      <c r="M40" s="352">
        <v>0.1</v>
      </c>
      <c r="N40" s="296">
        <f>N76*M40</f>
        <v>1381.7853224957469</v>
      </c>
    </row>
    <row r="41" spans="1:14" ht="15.75" thickBot="1">
      <c r="B41" s="804"/>
      <c r="C41" s="805"/>
      <c r="D41" s="805"/>
      <c r="E41" s="805"/>
      <c r="F41" s="805"/>
      <c r="G41" s="805"/>
      <c r="H41" s="806"/>
      <c r="I41" s="814"/>
      <c r="J41" s="815"/>
      <c r="K41" s="41"/>
      <c r="L41" s="816"/>
      <c r="M41" s="817"/>
      <c r="N41" s="105"/>
    </row>
    <row r="42" spans="1:14" ht="15.75" thickBot="1">
      <c r="B42" s="755" t="s">
        <v>2072</v>
      </c>
      <c r="C42" s="756"/>
      <c r="D42" s="756"/>
      <c r="E42" s="756"/>
      <c r="F42" s="756"/>
      <c r="G42" s="756"/>
      <c r="H42" s="756"/>
      <c r="I42" s="756"/>
      <c r="J42" s="756"/>
      <c r="K42" s="756"/>
      <c r="L42" s="756"/>
      <c r="M42" s="757"/>
      <c r="N42" s="345">
        <f>SUM(N36:N41)</f>
        <v>143019.50280438756</v>
      </c>
    </row>
    <row r="43" spans="1:14">
      <c r="B43" s="236"/>
      <c r="C43" s="34"/>
      <c r="D43" s="34"/>
      <c r="E43" s="34"/>
      <c r="F43" s="34"/>
      <c r="G43" s="34"/>
      <c r="H43" s="34"/>
      <c r="I43" s="34"/>
      <c r="J43" s="34"/>
      <c r="K43" s="34"/>
      <c r="L43" s="34"/>
      <c r="M43" s="34"/>
      <c r="N43" s="35"/>
    </row>
    <row r="44" spans="1:14">
      <c r="B44" s="64" t="s">
        <v>2073</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00" t="s">
        <v>2063</v>
      </c>
      <c r="C46" s="801"/>
      <c r="D46" s="801"/>
      <c r="E46" s="801"/>
      <c r="F46" s="801"/>
      <c r="G46" s="801"/>
      <c r="H46" s="801"/>
      <c r="I46" s="835"/>
      <c r="J46" s="271" t="s">
        <v>2065</v>
      </c>
      <c r="K46" s="85" t="s">
        <v>2066</v>
      </c>
      <c r="L46" s="836" t="s">
        <v>2074</v>
      </c>
      <c r="M46" s="835"/>
      <c r="N46" s="86" t="s">
        <v>2071</v>
      </c>
    </row>
    <row r="47" spans="1:14">
      <c r="A47" s="108" t="s">
        <v>1086</v>
      </c>
      <c r="B47" s="43" t="str">
        <f>VLOOKUP(A47,MATERIALES!A5:D373,3,FALSE)</f>
        <v>Acero PDR-60</v>
      </c>
      <c r="C47" s="237"/>
      <c r="D47" s="237"/>
      <c r="E47" s="237"/>
      <c r="F47" s="237"/>
      <c r="G47" s="237"/>
      <c r="H47" s="237"/>
      <c r="I47" s="224"/>
      <c r="J47" s="201" t="str">
        <f>VLOOKUP(A47,MATERIALES!A3:D639,2,FALSE)</f>
        <v>kg</v>
      </c>
      <c r="K47" s="358">
        <v>11.875220230569418</v>
      </c>
      <c r="L47" s="223"/>
      <c r="M47" s="353">
        <f>VLOOKUP(A47,MATERIALES!A5:D396,4,FALSE)</f>
        <v>3963.8636002327676</v>
      </c>
      <c r="N47" s="228">
        <f>K47*M47</f>
        <v>47071.753216701887</v>
      </c>
    </row>
    <row r="48" spans="1:14">
      <c r="A48" s="108" t="s">
        <v>1092</v>
      </c>
      <c r="B48" s="43" t="str">
        <f>VLOOKUP(A48,MATERIALES!A6:D373,3,FALSE)</f>
        <v>Aditivo curador</v>
      </c>
      <c r="C48" s="372"/>
      <c r="D48" s="372"/>
      <c r="E48" s="372"/>
      <c r="F48" s="372"/>
      <c r="G48" s="372"/>
      <c r="H48" s="372"/>
      <c r="I48" s="372"/>
      <c r="J48" s="267" t="str">
        <f>VLOOKUP(A48,MATERIALES!A4:D640,2,FALSE)</f>
        <v>kg</v>
      </c>
      <c r="K48" s="348">
        <v>0.5</v>
      </c>
      <c r="L48" s="368"/>
      <c r="M48" s="353">
        <f>VLOOKUP(A48,MATERIALES!A6:D397,4,FALSE)</f>
        <v>6974.2335566087395</v>
      </c>
      <c r="N48" s="228">
        <f>K48*M48</f>
        <v>3487.1167783043697</v>
      </c>
    </row>
    <row r="49" spans="1:14">
      <c r="A49" s="108" t="s">
        <v>1145</v>
      </c>
      <c r="B49" s="43" t="str">
        <f>VLOOKUP(A49,MATERIALES!A6:D373,3,FALSE)</f>
        <v>Alambre negro para amarre calibre 18</v>
      </c>
      <c r="C49" s="372"/>
      <c r="D49" s="372"/>
      <c r="E49" s="372"/>
      <c r="F49" s="372"/>
      <c r="G49" s="372"/>
      <c r="H49" s="372"/>
      <c r="I49" s="372"/>
      <c r="J49" s="268" t="str">
        <f>VLOOKUP(A49,MATERIALES!A5:D641,2,FALSE)</f>
        <v>kg</v>
      </c>
      <c r="K49" s="348">
        <v>0.5</v>
      </c>
      <c r="L49" s="368"/>
      <c r="M49" s="353">
        <f>VLOOKUP(A49,MATERIALES!A6:D398,4,FALSE)</f>
        <v>5108.2816193319577</v>
      </c>
      <c r="N49" s="228">
        <f>K49*M49</f>
        <v>2554.1408096659788</v>
      </c>
    </row>
    <row r="50" spans="1:14">
      <c r="A50" s="108" t="s">
        <v>1284</v>
      </c>
      <c r="B50" s="43" t="str">
        <f>VLOOKUP(A50,MATERIALES!A6:D373,3,FALSE)</f>
        <v>Concreto Resistencia  28 (Mpa)</v>
      </c>
      <c r="C50" s="372"/>
      <c r="D50" s="372"/>
      <c r="E50" s="372"/>
      <c r="F50" s="372"/>
      <c r="G50" s="372"/>
      <c r="H50" s="372"/>
      <c r="I50" s="372"/>
      <c r="J50" s="268" t="str">
        <f>VLOOKUP(A50,MATERIALES!A6:D642,2,FALSE)</f>
        <v>m3</v>
      </c>
      <c r="K50" s="383">
        <v>0.13194689145077132</v>
      </c>
      <c r="L50" s="368"/>
      <c r="M50" s="353">
        <f>VLOOKUP(A50,MATERIALES!A6:D399,4,FALSE)</f>
        <v>419191.30626726296</v>
      </c>
      <c r="N50" s="228">
        <f>K50*M50</f>
        <v>55310.989785153579</v>
      </c>
    </row>
    <row r="51" spans="1:14">
      <c r="A51" s="108"/>
      <c r="B51" s="43"/>
      <c r="C51" s="372"/>
      <c r="D51" s="372"/>
      <c r="E51" s="372"/>
      <c r="F51" s="372"/>
      <c r="G51" s="372"/>
      <c r="H51" s="372"/>
      <c r="I51" s="372"/>
      <c r="J51" s="268"/>
      <c r="K51" s="348"/>
      <c r="L51" s="368"/>
      <c r="M51" s="353"/>
      <c r="N51" s="228"/>
    </row>
    <row r="52" spans="1:14">
      <c r="A52" s="108"/>
      <c r="B52" s="43"/>
      <c r="C52" s="372"/>
      <c r="D52" s="372"/>
      <c r="E52" s="372"/>
      <c r="F52" s="372"/>
      <c r="G52" s="372"/>
      <c r="H52" s="372"/>
      <c r="I52" s="372"/>
      <c r="J52" s="267"/>
      <c r="K52" s="348"/>
      <c r="L52" s="368"/>
      <c r="M52" s="353"/>
      <c r="N52" s="228"/>
    </row>
    <row r="53" spans="1:14" ht="15.75" thickBot="1">
      <c r="B53" s="43"/>
      <c r="C53" s="266"/>
      <c r="D53" s="266"/>
      <c r="E53" s="266"/>
      <c r="F53" s="266"/>
      <c r="G53" s="266"/>
      <c r="H53" s="266"/>
      <c r="I53" s="266"/>
      <c r="J53" s="382"/>
      <c r="K53" s="124"/>
      <c r="L53" s="281"/>
      <c r="M53" s="353"/>
      <c r="N53" s="228"/>
    </row>
    <row r="54" spans="1:14" ht="15.75" thickBot="1">
      <c r="B54" s="755" t="s">
        <v>2072</v>
      </c>
      <c r="C54" s="756"/>
      <c r="D54" s="756"/>
      <c r="E54" s="756"/>
      <c r="F54" s="756"/>
      <c r="G54" s="756"/>
      <c r="H54" s="756"/>
      <c r="I54" s="756"/>
      <c r="J54" s="756"/>
      <c r="K54" s="756"/>
      <c r="L54" s="756"/>
      <c r="M54" s="757"/>
      <c r="N54" s="345">
        <f>SUM(N47:N53)</f>
        <v>108424.00058982582</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A59" t="s">
        <v>1985</v>
      </c>
      <c r="B59" s="46" t="str">
        <f>VLOOKUP(A59,TRANSPORTE!A5:D117,3,FALSE)</f>
        <v>Equipo de Transporte (Camiones Grúas</v>
      </c>
      <c r="C59" s="273"/>
      <c r="D59" s="273"/>
      <c r="E59" s="273"/>
      <c r="F59" s="273"/>
      <c r="G59" s="273"/>
      <c r="H59" s="267" t="s">
        <v>2122</v>
      </c>
      <c r="I59" s="235">
        <v>0.05</v>
      </c>
      <c r="J59" s="242">
        <v>1</v>
      </c>
      <c r="K59" s="235">
        <f>I59*J59</f>
        <v>0.05</v>
      </c>
      <c r="L59" s="842">
        <f>VLOOKUP(A59,TRANSPORTE!A5:D117,4,FALSE)</f>
        <v>1113.3579354818507</v>
      </c>
      <c r="M59" s="843"/>
      <c r="N59" s="243">
        <f>K59*L59</f>
        <v>55.66789677409254</v>
      </c>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44"/>
      <c r="I63" s="235"/>
      <c r="J63" s="235"/>
      <c r="K63" s="235"/>
      <c r="L63" s="245"/>
      <c r="M63" s="246"/>
      <c r="N63" s="247"/>
    </row>
    <row r="64" spans="1:14" ht="15.75" thickBot="1">
      <c r="B64" s="265"/>
      <c r="C64" s="266"/>
      <c r="D64" s="266"/>
      <c r="E64" s="266"/>
      <c r="F64" s="266"/>
      <c r="G64" s="266"/>
      <c r="H64" s="48"/>
      <c r="I64" s="124"/>
      <c r="J64" s="124"/>
      <c r="K64" s="124"/>
      <c r="L64" s="833"/>
      <c r="M64" s="834"/>
      <c r="N64" s="125"/>
    </row>
    <row r="65" spans="1:15" ht="15.75" thickBot="1">
      <c r="B65" s="844" t="s">
        <v>2072</v>
      </c>
      <c r="C65" s="798"/>
      <c r="D65" s="798"/>
      <c r="E65" s="798"/>
      <c r="F65" s="798"/>
      <c r="G65" s="798"/>
      <c r="H65" s="798"/>
      <c r="I65" s="798"/>
      <c r="J65" s="798"/>
      <c r="K65" s="798"/>
      <c r="L65" s="798"/>
      <c r="M65" s="799"/>
      <c r="N65" s="104">
        <f>N59+N60+N61+N62+N63</f>
        <v>55.66789677409254</v>
      </c>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797"/>
      <c r="N69" s="98" t="s">
        <v>2071</v>
      </c>
    </row>
    <row r="70" spans="1:15">
      <c r="A70" s="141" t="s">
        <v>706</v>
      </c>
      <c r="B70" s="49" t="str">
        <f>VLOOKUP(A70,'MANO DE OBRA'!A8:D68,3,FALSE)</f>
        <v>Obrero (2)</v>
      </c>
      <c r="C70" s="47"/>
      <c r="D70" s="47"/>
      <c r="E70" s="47"/>
      <c r="F70" s="47"/>
      <c r="G70" s="47"/>
      <c r="H70" s="47"/>
      <c r="I70" s="248">
        <f>K70/J70*100</f>
        <v>67665.399999999994</v>
      </c>
      <c r="J70" s="249">
        <v>185</v>
      </c>
      <c r="K70" s="250">
        <f>VLOOKUP(A70,'MANO DE OBRA'!A8:D99,4,FALSE)</f>
        <v>125180.98999999999</v>
      </c>
      <c r="L70" s="50"/>
      <c r="M70" s="384">
        <v>47.058819999999997</v>
      </c>
      <c r="N70" s="346">
        <f>K70/M70</f>
        <v>2660.096237007218</v>
      </c>
      <c r="O70" s="106"/>
    </row>
    <row r="71" spans="1:15">
      <c r="A71" s="141" t="s">
        <v>710</v>
      </c>
      <c r="B71" s="49" t="str">
        <f>VLOOKUP(A71,'MANO DE OBRA'!A8:D69,3,FALSE)</f>
        <v>Obrero (4)</v>
      </c>
      <c r="C71" s="47"/>
      <c r="D71" s="47"/>
      <c r="E71" s="47"/>
      <c r="F71" s="47"/>
      <c r="G71" s="47"/>
      <c r="H71" s="47"/>
      <c r="I71" s="248">
        <f>K71/J71*100</f>
        <v>135330.79999999999</v>
      </c>
      <c r="J71" s="249">
        <v>185</v>
      </c>
      <c r="K71" s="250">
        <f>VLOOKUP(A71,'MANO DE OBRA'!A8:D100,4,FALSE)</f>
        <v>250361.97999999998</v>
      </c>
      <c r="L71" s="50"/>
      <c r="M71" s="379">
        <v>32</v>
      </c>
      <c r="N71" s="346">
        <f>K71/M71</f>
        <v>7823.8118749999994</v>
      </c>
    </row>
    <row r="72" spans="1:15">
      <c r="A72" t="s">
        <v>728</v>
      </c>
      <c r="B72" s="49" t="str">
        <f>VLOOKUP(A72,'MANO DE OBRA'!A9:D70,3,FALSE)</f>
        <v>Oficial</v>
      </c>
      <c r="C72" s="47"/>
      <c r="D72" s="47"/>
      <c r="E72" s="47"/>
      <c r="F72" s="47"/>
      <c r="G72" s="47"/>
      <c r="H72" s="47"/>
      <c r="I72" s="248">
        <f>K72/J72*100</f>
        <v>57668.23979157189</v>
      </c>
      <c r="J72" s="249">
        <v>185</v>
      </c>
      <c r="K72" s="250">
        <f>VLOOKUP(A72,'MANO DE OBRA'!A9:D101,4,FALSE)</f>
        <v>106686.24361440798</v>
      </c>
      <c r="L72" s="50"/>
      <c r="M72" s="256">
        <v>32</v>
      </c>
      <c r="N72" s="346">
        <f>K72/M72</f>
        <v>3333.9451129502495</v>
      </c>
    </row>
    <row r="73" spans="1:15">
      <c r="B73" s="49"/>
      <c r="C73" s="47"/>
      <c r="D73" s="47"/>
      <c r="E73" s="47"/>
      <c r="F73" s="47"/>
      <c r="G73" s="47"/>
      <c r="H73" s="47"/>
      <c r="I73" s="235"/>
      <c r="J73" s="253"/>
      <c r="K73" s="250"/>
      <c r="L73" s="274"/>
      <c r="M73" s="256"/>
      <c r="N73" s="252"/>
    </row>
    <row r="74" spans="1:15">
      <c r="B74" s="49"/>
      <c r="C74" s="47"/>
      <c r="D74" s="47"/>
      <c r="E74" s="47"/>
      <c r="F74" s="47"/>
      <c r="G74" s="47"/>
      <c r="H74" s="47"/>
      <c r="I74" s="235"/>
      <c r="J74" s="253"/>
      <c r="K74" s="254"/>
      <c r="L74" s="274"/>
      <c r="M74" s="256"/>
      <c r="N74" s="252"/>
    </row>
    <row r="75" spans="1:15" ht="15.75" thickBot="1">
      <c r="B75" s="831"/>
      <c r="C75" s="832"/>
      <c r="D75" s="832"/>
      <c r="E75" s="832"/>
      <c r="F75" s="832"/>
      <c r="G75" s="832"/>
      <c r="H75" s="832"/>
      <c r="I75" s="124"/>
      <c r="J75" s="124"/>
      <c r="K75" s="124"/>
      <c r="L75" s="845"/>
      <c r="M75" s="845"/>
      <c r="N75" s="45"/>
    </row>
    <row r="76" spans="1:15" ht="15.75" thickBot="1">
      <c r="B76" s="844" t="s">
        <v>2072</v>
      </c>
      <c r="C76" s="798"/>
      <c r="D76" s="798"/>
      <c r="E76" s="798"/>
      <c r="F76" s="798"/>
      <c r="G76" s="798"/>
      <c r="H76" s="798"/>
      <c r="I76" s="798"/>
      <c r="J76" s="798"/>
      <c r="K76" s="798"/>
      <c r="L76" s="798"/>
      <c r="M76" s="799"/>
      <c r="N76" s="257">
        <f>SUM(N70:N75)</f>
        <v>13817.853224957467</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N42+N54+N65+N76</f>
        <v>265317.02451594494</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53063.404903188988</v>
      </c>
      <c r="M83" s="791"/>
      <c r="N83" s="51"/>
    </row>
    <row r="84" spans="1:14">
      <c r="B84" s="89" t="s">
        <v>2090</v>
      </c>
      <c r="C84" s="90"/>
      <c r="D84" s="90"/>
      <c r="E84" s="90"/>
      <c r="F84" s="90"/>
      <c r="G84" s="90"/>
      <c r="H84" s="90"/>
      <c r="I84" s="87"/>
      <c r="J84" s="88"/>
      <c r="K84" s="260">
        <v>0.05</v>
      </c>
      <c r="L84" s="790">
        <f>N78*K84</f>
        <v>13265.851225797247</v>
      </c>
      <c r="M84" s="791"/>
      <c r="N84" s="51"/>
    </row>
    <row r="85" spans="1:14" ht="15.75" thickBot="1">
      <c r="B85" s="91" t="s">
        <v>2091</v>
      </c>
      <c r="C85" s="92"/>
      <c r="D85" s="92"/>
      <c r="E85" s="92"/>
      <c r="F85" s="92"/>
      <c r="G85" s="92"/>
      <c r="H85" s="92"/>
      <c r="I85" s="93"/>
      <c r="J85" s="94"/>
      <c r="K85" s="261">
        <v>0.05</v>
      </c>
      <c r="L85" s="792">
        <f>N78*K85</f>
        <v>13265.851225797247</v>
      </c>
      <c r="M85" s="793"/>
      <c r="N85" s="51"/>
    </row>
    <row r="86" spans="1:14" ht="15.75" thickBot="1">
      <c r="B86" s="755" t="s">
        <v>2072</v>
      </c>
      <c r="C86" s="756"/>
      <c r="D86" s="756"/>
      <c r="E86" s="756"/>
      <c r="F86" s="756"/>
      <c r="G86" s="756"/>
      <c r="H86" s="756"/>
      <c r="I86" s="756"/>
      <c r="J86" s="756"/>
      <c r="K86" s="756"/>
      <c r="L86" s="756"/>
      <c r="M86" s="757"/>
      <c r="N86" s="52">
        <f>L83+L84+L85</f>
        <v>79595.107354783482</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344912.13187072845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zoomScale="77" zoomScaleNormal="77" workbookViewId="0">
      <selection activeCell="N90" sqref="N90"/>
    </sheetView>
  </sheetViews>
  <sheetFormatPr baseColWidth="10" defaultColWidth="11.42578125"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414</v>
      </c>
      <c r="C31" s="81" t="s">
        <v>2223</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927</v>
      </c>
      <c r="B36" s="804" t="str">
        <f>VLOOKUP(A36,EQUIPOS!A6:D154,3,FALSE)</f>
        <v>Grúa 10 ton</v>
      </c>
      <c r="C36" s="805"/>
      <c r="D36" s="805"/>
      <c r="E36" s="805"/>
      <c r="F36" s="805"/>
      <c r="G36" s="805"/>
      <c r="H36" s="806"/>
      <c r="I36" s="223"/>
      <c r="J36" s="224"/>
      <c r="K36" s="225">
        <f>VLOOKUP(A36,EQUIPOS!A6:D163,4,FALSE)</f>
        <v>194669.92537179141</v>
      </c>
      <c r="L36" s="226"/>
      <c r="M36" s="227">
        <v>0.158</v>
      </c>
      <c r="N36" s="228">
        <f t="shared" ref="N36:N44" si="0">K36/M36</f>
        <v>1232088.1352645026</v>
      </c>
    </row>
    <row r="37" spans="1:14">
      <c r="A37" s="113" t="s">
        <v>791</v>
      </c>
      <c r="B37" s="804" t="str">
        <f>VLOOKUP(A37,EQUIPOS!A7:D154,3,FALSE)</f>
        <v>Bomba eléctrica para accionar la celda</v>
      </c>
      <c r="C37" s="805"/>
      <c r="D37" s="805"/>
      <c r="E37" s="805"/>
      <c r="F37" s="805"/>
      <c r="G37" s="805"/>
      <c r="H37" s="806"/>
      <c r="I37" s="368"/>
      <c r="J37" s="369"/>
      <c r="K37" s="225">
        <f>VLOOKUP(A37,EQUIPOS!A7:D164,4,FALSE)</f>
        <v>65063.384998660382</v>
      </c>
      <c r="L37" s="291"/>
      <c r="M37" s="292">
        <v>0.158</v>
      </c>
      <c r="N37" s="228">
        <f t="shared" si="0"/>
        <v>411793.57594088849</v>
      </c>
    </row>
    <row r="38" spans="1:14">
      <c r="A38" s="113" t="s">
        <v>893</v>
      </c>
      <c r="B38" s="804" t="str">
        <f>VLOOKUP(A38,EQUIPOS!A8:D154,3,FALSE)</f>
        <v>Equipo de soldadura y de acetileno (incluye soldadura)</v>
      </c>
      <c r="C38" s="805"/>
      <c r="D38" s="805"/>
      <c r="E38" s="805"/>
      <c r="F38" s="805"/>
      <c r="G38" s="805"/>
      <c r="H38" s="806"/>
      <c r="I38" s="368"/>
      <c r="J38" s="369"/>
      <c r="K38" s="385">
        <f>VLOOKUP(A38,EQUIPOS!A8:D165,4,FALSE)</f>
        <v>32878.512248790001</v>
      </c>
      <c r="L38" s="291"/>
      <c r="M38" s="292">
        <v>0.158</v>
      </c>
      <c r="N38" s="228">
        <f t="shared" si="0"/>
        <v>208091.84967588607</v>
      </c>
    </row>
    <row r="39" spans="1:14">
      <c r="A39" s="113" t="s">
        <v>941</v>
      </c>
      <c r="B39" s="804" t="str">
        <f>VLOOKUP(A39,EQUIPOS!A9:D154,3,FALSE)</f>
        <v>Manómetro cable de acero para bajar la celda</v>
      </c>
      <c r="C39" s="805"/>
      <c r="D39" s="805"/>
      <c r="E39" s="805"/>
      <c r="F39" s="805"/>
      <c r="G39" s="805"/>
      <c r="H39" s="806"/>
      <c r="I39" s="368"/>
      <c r="J39" s="369"/>
      <c r="K39" s="385">
        <f>VLOOKUP(A39,EQUIPOS!A9:D166,4,FALSE)</f>
        <v>1609992.7681523522</v>
      </c>
      <c r="L39" s="291"/>
      <c r="M39" s="292">
        <v>0.158</v>
      </c>
      <c r="N39" s="228">
        <f t="shared" si="0"/>
        <v>10189827.646533875</v>
      </c>
    </row>
    <row r="40" spans="1:14">
      <c r="A40" s="113" t="s">
        <v>1009</v>
      </c>
      <c r="B40" s="804" t="str">
        <f>VLOOKUP(A40,EQUIPOS!A10:D154,3,FALSE)</f>
        <v xml:space="preserve">Retroexcavadora sobre llantas 
</v>
      </c>
      <c r="C40" s="805"/>
      <c r="D40" s="805"/>
      <c r="E40" s="805"/>
      <c r="F40" s="805"/>
      <c r="G40" s="805"/>
      <c r="H40" s="806"/>
      <c r="I40" s="577"/>
      <c r="J40" s="578"/>
      <c r="K40" s="579">
        <f>VLOOKUP(A40,EQUIPOS!A10:D167,4,FALSE)</f>
        <v>134895.54155239314</v>
      </c>
      <c r="L40" s="291"/>
      <c r="M40" s="292">
        <v>0.158</v>
      </c>
      <c r="N40" s="228">
        <f t="shared" si="0"/>
        <v>853769.25033160218</v>
      </c>
    </row>
    <row r="41" spans="1:14">
      <c r="A41" s="113" t="s">
        <v>780</v>
      </c>
      <c r="B41" s="804" t="str">
        <f>VLOOKUP(A41,EQUIPOS!A6:D154,3,FALSE)</f>
        <v>Andamiaje para Aplicar la Carga (Equipos Sustituto de la Tara)</v>
      </c>
      <c r="C41" s="805"/>
      <c r="D41" s="805"/>
      <c r="E41" s="805"/>
      <c r="F41" s="805"/>
      <c r="G41" s="805"/>
      <c r="H41" s="806"/>
      <c r="I41" s="368"/>
      <c r="J41" s="369"/>
      <c r="K41" s="385">
        <f>VLOOKUP(A41,EQUIPOS!A6:D154,4,FALSE)</f>
        <v>77281.844772129494</v>
      </c>
      <c r="L41" s="291"/>
      <c r="M41" s="292">
        <v>0.158</v>
      </c>
      <c r="N41" s="228">
        <f t="shared" si="0"/>
        <v>489125.5998236044</v>
      </c>
    </row>
    <row r="42" spans="1:14">
      <c r="A42" s="113" t="s">
        <v>871</v>
      </c>
      <c r="B42" s="804" t="str">
        <f>VLOOKUP(A42,EQUIPOS!A12:D156,3,FALSE)</f>
        <v>Equipo de Medición (Deformimetros Eléctricos, Mecánicos, Celdas de Carga,  Etc.)</v>
      </c>
      <c r="C42" s="805"/>
      <c r="D42" s="805"/>
      <c r="E42" s="805"/>
      <c r="F42" s="805"/>
      <c r="G42" s="805"/>
      <c r="H42" s="806"/>
      <c r="I42" s="284"/>
      <c r="J42" s="286"/>
      <c r="K42" s="385">
        <f>VLOOKUP(A42,EQUIPOS!A12:D169,4,FALSE)</f>
        <v>194878.01722146731</v>
      </c>
      <c r="L42" s="370"/>
      <c r="M42" s="371">
        <v>0.158</v>
      </c>
      <c r="N42" s="228">
        <f t="shared" si="0"/>
        <v>1233405.1722877678</v>
      </c>
    </row>
    <row r="43" spans="1:14">
      <c r="A43" t="s">
        <v>1033</v>
      </c>
      <c r="B43" s="804" t="str">
        <f>VLOOKUP(A43,EQUIPOS!A13:D157,3,FALSE)</f>
        <v>Tara (Recebo, Agua, Etc.)</v>
      </c>
      <c r="C43" s="805"/>
      <c r="D43" s="805"/>
      <c r="E43" s="805"/>
      <c r="F43" s="805"/>
      <c r="G43" s="805"/>
      <c r="H43" s="806"/>
      <c r="I43" s="36"/>
      <c r="J43" s="37"/>
      <c r="K43" s="385">
        <f>VLOOKUP(A43,EQUIPOS!A13:D170,4,FALSE)</f>
        <v>281444.22668663593</v>
      </c>
      <c r="L43" s="232"/>
      <c r="M43" s="233">
        <v>2.8000000000000001E-2</v>
      </c>
      <c r="N43" s="228">
        <f t="shared" si="0"/>
        <v>10051579.524522711</v>
      </c>
    </row>
    <row r="44" spans="1:14">
      <c r="A44" t="s">
        <v>897</v>
      </c>
      <c r="B44" s="804" t="str">
        <f>VLOOKUP(A44,EQUIPOS!A14:D158,3,FALSE)</f>
        <v xml:space="preserve">Equipo de topografía Teodolito electrónico con abertura de anteojo de 42 mm. Aumento del anteojo: 30x.Distancia mínima de enfoque: 1.0 m. Precisión: 5´´. Compensador con rango de trabajo ±3´. </v>
      </c>
      <c r="C44" s="805"/>
      <c r="D44" s="805"/>
      <c r="E44" s="805"/>
      <c r="F44" s="805"/>
      <c r="G44" s="805"/>
      <c r="H44" s="806"/>
      <c r="I44" s="36"/>
      <c r="J44" s="37"/>
      <c r="K44" s="385">
        <f>VLOOKUP(A44,EQUIPOS!A14:D171,4,FALSE)</f>
        <v>21433.460516616269</v>
      </c>
      <c r="L44" s="232"/>
      <c r="M44" s="233">
        <v>0.158</v>
      </c>
      <c r="N44" s="229">
        <f t="shared" si="0"/>
        <v>135654.81339630549</v>
      </c>
    </row>
    <row r="45" spans="1:14">
      <c r="B45" s="812" t="s">
        <v>2105</v>
      </c>
      <c r="C45" s="813"/>
      <c r="D45" s="813"/>
      <c r="E45" s="38"/>
      <c r="F45" s="39"/>
      <c r="G45" s="39"/>
      <c r="H45" s="40"/>
      <c r="I45" s="36"/>
      <c r="J45" s="37"/>
      <c r="K45" s="235"/>
      <c r="L45" s="232"/>
      <c r="M45" s="352">
        <v>0.02</v>
      </c>
      <c r="N45" s="296">
        <f>N79*M45</f>
        <v>8647.9318827683801</v>
      </c>
    </row>
    <row r="46" spans="1:14" ht="15.75" thickBot="1">
      <c r="B46" s="804"/>
      <c r="C46" s="805"/>
      <c r="D46" s="805"/>
      <c r="E46" s="805"/>
      <c r="F46" s="805"/>
      <c r="G46" s="805"/>
      <c r="H46" s="806"/>
      <c r="I46" s="814"/>
      <c r="J46" s="815"/>
      <c r="K46" s="41"/>
      <c r="L46" s="816"/>
      <c r="M46" s="817"/>
      <c r="N46" s="105"/>
    </row>
    <row r="47" spans="1:14" ht="15.75" thickBot="1">
      <c r="B47" s="755" t="s">
        <v>2072</v>
      </c>
      <c r="C47" s="756"/>
      <c r="D47" s="756"/>
      <c r="E47" s="756"/>
      <c r="F47" s="756"/>
      <c r="G47" s="756"/>
      <c r="H47" s="756"/>
      <c r="I47" s="756"/>
      <c r="J47" s="756"/>
      <c r="K47" s="756"/>
      <c r="L47" s="756"/>
      <c r="M47" s="757"/>
      <c r="N47" s="345">
        <f>SUM(N36:N46)</f>
        <v>24813983.499659911</v>
      </c>
    </row>
    <row r="48" spans="1:14">
      <c r="B48" s="236"/>
      <c r="C48" s="34"/>
      <c r="D48" s="34"/>
      <c r="E48" s="34"/>
      <c r="F48" s="34"/>
      <c r="G48" s="34"/>
      <c r="H48" s="34"/>
      <c r="I48" s="34"/>
      <c r="J48" s="34"/>
      <c r="K48" s="34"/>
      <c r="L48" s="34"/>
      <c r="M48" s="34"/>
      <c r="N48" s="35"/>
    </row>
    <row r="49" spans="1:14">
      <c r="B49" s="64" t="s">
        <v>2073</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00" t="s">
        <v>2063</v>
      </c>
      <c r="C51" s="801"/>
      <c r="D51" s="801"/>
      <c r="E51" s="801"/>
      <c r="F51" s="801"/>
      <c r="G51" s="801"/>
      <c r="H51" s="801"/>
      <c r="I51" s="835"/>
      <c r="J51" s="271" t="s">
        <v>2065</v>
      </c>
      <c r="K51" s="85" t="s">
        <v>2066</v>
      </c>
      <c r="L51" s="836" t="s">
        <v>2074</v>
      </c>
      <c r="M51" s="835"/>
      <c r="N51" s="86" t="s">
        <v>2071</v>
      </c>
    </row>
    <row r="52" spans="1:14">
      <c r="A52" s="108" t="s">
        <v>1214</v>
      </c>
      <c r="B52" s="43" t="str">
        <f>VLOOKUP(A52,MATERIALES!A5:D373,3,FALSE)</f>
        <v>Celda especial de carga</v>
      </c>
      <c r="C52" s="237"/>
      <c r="D52" s="237"/>
      <c r="E52" s="237"/>
      <c r="F52" s="237"/>
      <c r="G52" s="237"/>
      <c r="H52" s="237"/>
      <c r="I52" s="224"/>
      <c r="J52" s="201" t="str">
        <f>VLOOKUP(A52,MATERIALES!A6:D644,2,FALSE)</f>
        <v>u</v>
      </c>
      <c r="K52" s="238">
        <v>1</v>
      </c>
      <c r="L52" s="223"/>
      <c r="M52" s="353">
        <f>VLOOKUP(A52,MATERIALES!A5:D396,4,FALSE)</f>
        <v>21480511.097642809</v>
      </c>
      <c r="N52" s="228">
        <f t="shared" ref="N52:N58" si="1">K52*M52</f>
        <v>21480511.097642809</v>
      </c>
    </row>
    <row r="53" spans="1:14">
      <c r="A53" s="108" t="s">
        <v>1480</v>
      </c>
      <c r="B53" s="43" t="str">
        <f>VLOOKUP(A53,MATERIALES!A6:D373,3,FALSE)</f>
        <v>Manguera de alta presión</v>
      </c>
      <c r="C53" s="372"/>
      <c r="D53" s="372"/>
      <c r="E53" s="372"/>
      <c r="F53" s="372"/>
      <c r="G53" s="372"/>
      <c r="H53" s="372"/>
      <c r="I53" s="372"/>
      <c r="J53" s="267" t="str">
        <f>VLOOKUP(A53,MATERIALES!A7:D645,2,FALSE)</f>
        <v>m</v>
      </c>
      <c r="K53" s="348">
        <v>30</v>
      </c>
      <c r="L53" s="368"/>
      <c r="M53" s="353">
        <f>VLOOKUP(A53,MATERIALES!A6:D397,4,FALSE)</f>
        <v>160611.52992151122</v>
      </c>
      <c r="N53" s="228">
        <f t="shared" si="1"/>
        <v>4818345.8976453366</v>
      </c>
    </row>
    <row r="54" spans="1:14">
      <c r="A54" s="108" t="s">
        <v>1800</v>
      </c>
      <c r="B54" s="43" t="str">
        <f>VLOOKUP(A54,MATERIALES!A6:D373,3,FALSE)</f>
        <v>Tubo Metálico De Alta Resistencia</v>
      </c>
      <c r="C54" s="372"/>
      <c r="D54" s="372"/>
      <c r="E54" s="372"/>
      <c r="F54" s="372"/>
      <c r="G54" s="372"/>
      <c r="H54" s="372"/>
      <c r="I54" s="372"/>
      <c r="J54" s="268" t="str">
        <f>VLOOKUP(A54,MATERIALES!A8:D646,2,FALSE)</f>
        <v>m</v>
      </c>
      <c r="K54" s="348">
        <v>60</v>
      </c>
      <c r="L54" s="368"/>
      <c r="M54" s="353">
        <f>VLOOKUP(A54,MATERIALES!A6:D398,4,FALSE)</f>
        <v>97989.042889282835</v>
      </c>
      <c r="N54" s="228">
        <f t="shared" si="1"/>
        <v>5879342.5733569702</v>
      </c>
    </row>
    <row r="55" spans="1:14">
      <c r="A55" s="108" t="s">
        <v>1808</v>
      </c>
      <c r="B55" s="43" t="str">
        <f>VLOOKUP(A55,MATERIALES!A6:D373,3,FALSE)</f>
        <v>Uniones especiales de alta resistencia para tubería</v>
      </c>
      <c r="C55" s="372"/>
      <c r="D55" s="372"/>
      <c r="E55" s="372"/>
      <c r="F55" s="372"/>
      <c r="G55" s="372"/>
      <c r="H55" s="372"/>
      <c r="I55" s="372"/>
      <c r="J55" s="268" t="str">
        <f>VLOOKUP(A55,MATERIALES!A9:D647,2,FALSE)</f>
        <v>u</v>
      </c>
      <c r="K55" s="348">
        <v>12</v>
      </c>
      <c r="L55" s="368"/>
      <c r="M55" s="353">
        <f>VLOOKUP(A55,MATERIALES!A6:D399,4,FALSE)</f>
        <v>60175.808930526182</v>
      </c>
      <c r="N55" s="228">
        <f t="shared" si="1"/>
        <v>722109.70716631413</v>
      </c>
    </row>
    <row r="56" spans="1:14">
      <c r="A56" s="108" t="s">
        <v>1750</v>
      </c>
      <c r="B56" s="43" t="str">
        <f>VLOOKUP(A56,MATERIALES!A7:D373,3,FALSE)</f>
        <v>Transductores electrónicos (incluye cables, protección contra el concreto y panel de lectura)</v>
      </c>
      <c r="C56" s="372"/>
      <c r="D56" s="372"/>
      <c r="E56" s="372"/>
      <c r="F56" s="372"/>
      <c r="G56" s="372"/>
      <c r="H56" s="372"/>
      <c r="I56" s="372"/>
      <c r="J56" s="268" t="str">
        <f>VLOOKUP(A56,MATERIALES!A10:D648,2,FALSE)</f>
        <v>u</v>
      </c>
      <c r="K56" s="348">
        <v>2</v>
      </c>
      <c r="L56" s="368"/>
      <c r="M56" s="353">
        <f>VLOOKUP(A56,MATERIALES!A7:D400,4,FALSE)</f>
        <v>2068509.7038956666</v>
      </c>
      <c r="N56" s="228">
        <f t="shared" si="1"/>
        <v>4137019.4077913333</v>
      </c>
    </row>
    <row r="57" spans="1:14">
      <c r="A57" s="108" t="s">
        <v>1754</v>
      </c>
      <c r="B57" s="43" t="str">
        <f>VLOOKUP(A57,MATERIALES!A8:D373,3,FALSE)</f>
        <v>Transductores mecánicos (incluye cables, protección contra el concreto y panel de lectura)</v>
      </c>
      <c r="C57" s="372"/>
      <c r="D57" s="372"/>
      <c r="E57" s="372"/>
      <c r="F57" s="372"/>
      <c r="G57" s="372"/>
      <c r="H57" s="372"/>
      <c r="I57" s="372"/>
      <c r="J57" s="268" t="str">
        <f>VLOOKUP(A57,MATERIALES!A11:D649,2,FALSE)</f>
        <v>u</v>
      </c>
      <c r="K57" s="348">
        <v>5</v>
      </c>
      <c r="L57" s="368"/>
      <c r="M57" s="353">
        <f>VLOOKUP(A57,MATERIALES!A8:D401,4,FALSE)</f>
        <v>1262598.5693773811</v>
      </c>
      <c r="N57" s="228">
        <f t="shared" si="1"/>
        <v>6312992.8468869058</v>
      </c>
    </row>
    <row r="58" spans="1:14" ht="15.75" thickBot="1">
      <c r="A58" s="108" t="s">
        <v>1534</v>
      </c>
      <c r="B58" s="43" t="str">
        <f>VLOOKUP(A58,MATERIALES!A9:D374,3,FALSE)</f>
        <v>Material seleccionado para Relleno</v>
      </c>
      <c r="C58" s="266"/>
      <c r="D58" s="266"/>
      <c r="E58" s="266"/>
      <c r="F58" s="266"/>
      <c r="G58" s="266"/>
      <c r="H58" s="266"/>
      <c r="I58" s="266"/>
      <c r="J58" s="382" t="str">
        <f>VLOOKUP(A58,MATERIALES!A12:D650,2,FALSE)</f>
        <v>m3</v>
      </c>
      <c r="K58" s="124">
        <v>70</v>
      </c>
      <c r="L58" s="281"/>
      <c r="M58" s="353">
        <f>VLOOKUP(A58,MATERIALES!A9:D402,4,FALSE)</f>
        <v>32705.461587186317</v>
      </c>
      <c r="N58" s="228">
        <f t="shared" si="1"/>
        <v>2289382.3111030422</v>
      </c>
    </row>
    <row r="59" spans="1:14" ht="15.75" thickBot="1">
      <c r="B59" s="755" t="s">
        <v>2072</v>
      </c>
      <c r="C59" s="756"/>
      <c r="D59" s="756"/>
      <c r="E59" s="756"/>
      <c r="F59" s="756"/>
      <c r="G59" s="756"/>
      <c r="H59" s="756"/>
      <c r="I59" s="756"/>
      <c r="J59" s="756"/>
      <c r="K59" s="756"/>
      <c r="L59" s="756"/>
      <c r="M59" s="757"/>
      <c r="N59" s="345">
        <f>SUM(N52:N58)</f>
        <v>45639703.841592714</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9" t="s">
        <v>2076</v>
      </c>
      <c r="C63" s="270"/>
      <c r="D63" s="270"/>
      <c r="E63" s="270"/>
      <c r="F63" s="270"/>
      <c r="G63" s="270"/>
      <c r="H63" s="73" t="s">
        <v>2065</v>
      </c>
      <c r="I63" s="74" t="s">
        <v>2077</v>
      </c>
      <c r="J63" s="75" t="s">
        <v>2106</v>
      </c>
      <c r="K63" s="73" t="s">
        <v>2107</v>
      </c>
      <c r="L63" s="841" t="s">
        <v>2080</v>
      </c>
      <c r="M63" s="820"/>
      <c r="N63" s="76" t="s">
        <v>2071</v>
      </c>
    </row>
    <row r="64" spans="1:14">
      <c r="A64" t="s">
        <v>2004</v>
      </c>
      <c r="B64" s="46" t="str">
        <f>VLOOKUP(A64,TRANSPORTE!A5:D117,3,FALSE)</f>
        <v>Transporte de Equipos para Prueba (1)</v>
      </c>
      <c r="C64" s="273"/>
      <c r="D64" s="273"/>
      <c r="E64" s="273"/>
      <c r="F64" s="273"/>
      <c r="G64" s="273"/>
      <c r="H64" s="267" t="s">
        <v>2122</v>
      </c>
      <c r="I64" s="235">
        <v>0.05</v>
      </c>
      <c r="J64" s="242">
        <v>1</v>
      </c>
      <c r="K64" s="235">
        <f>I64*J64</f>
        <v>0.05</v>
      </c>
      <c r="L64" s="842">
        <f>VLOOKUP(A64,TRANSPORTE!A5:D117,4,FALSE)</f>
        <v>176419.58652184607</v>
      </c>
      <c r="M64" s="843"/>
      <c r="N64" s="243">
        <f>K64*L64</f>
        <v>8820.9793260923034</v>
      </c>
    </row>
    <row r="65" spans="1:15">
      <c r="B65" s="46"/>
      <c r="C65" s="47"/>
      <c r="D65" s="47"/>
      <c r="E65" s="47"/>
      <c r="F65" s="47"/>
      <c r="G65" s="47"/>
      <c r="H65" s="267"/>
      <c r="I65" s="235"/>
      <c r="J65" s="242"/>
      <c r="K65" s="235"/>
      <c r="L65" s="842"/>
      <c r="M65" s="843"/>
      <c r="N65" s="243"/>
    </row>
    <row r="66" spans="1:15">
      <c r="B66" s="46"/>
      <c r="C66" s="47"/>
      <c r="D66" s="47"/>
      <c r="E66" s="47"/>
      <c r="F66" s="47"/>
      <c r="G66" s="47"/>
      <c r="H66" s="267"/>
      <c r="I66" s="235"/>
      <c r="J66" s="242"/>
      <c r="K66" s="235"/>
      <c r="L66" s="842"/>
      <c r="M66" s="843"/>
      <c r="N66" s="243"/>
    </row>
    <row r="67" spans="1:15">
      <c r="B67" s="46"/>
      <c r="C67" s="47"/>
      <c r="D67" s="47"/>
      <c r="E67" s="47"/>
      <c r="F67" s="47"/>
      <c r="G67" s="47"/>
      <c r="H67" s="267"/>
      <c r="I67" s="235"/>
      <c r="J67" s="242"/>
      <c r="K67" s="235"/>
      <c r="L67" s="842"/>
      <c r="M67" s="843"/>
      <c r="N67" s="243"/>
    </row>
    <row r="68" spans="1:15">
      <c r="B68" s="46"/>
      <c r="C68" s="47"/>
      <c r="D68" s="47"/>
      <c r="E68" s="47"/>
      <c r="F68" s="47"/>
      <c r="G68" s="47"/>
      <c r="H68" s="244"/>
      <c r="I68" s="235"/>
      <c r="J68" s="235"/>
      <c r="K68" s="235"/>
      <c r="L68" s="245"/>
      <c r="M68" s="246"/>
      <c r="N68" s="247"/>
    </row>
    <row r="69" spans="1:15" ht="15.75" thickBot="1">
      <c r="B69" s="265"/>
      <c r="C69" s="266"/>
      <c r="D69" s="266"/>
      <c r="E69" s="266"/>
      <c r="F69" s="266"/>
      <c r="G69" s="266"/>
      <c r="H69" s="48"/>
      <c r="I69" s="124"/>
      <c r="J69" s="124"/>
      <c r="K69" s="124"/>
      <c r="L69" s="833"/>
      <c r="M69" s="834"/>
      <c r="N69" s="125"/>
    </row>
    <row r="70" spans="1:15" ht="15.75" thickBot="1">
      <c r="B70" s="844" t="s">
        <v>2072</v>
      </c>
      <c r="C70" s="798"/>
      <c r="D70" s="798"/>
      <c r="E70" s="798"/>
      <c r="F70" s="798"/>
      <c r="G70" s="798"/>
      <c r="H70" s="798"/>
      <c r="I70" s="798"/>
      <c r="J70" s="798"/>
      <c r="K70" s="798"/>
      <c r="L70" s="798"/>
      <c r="M70" s="799"/>
      <c r="N70" s="104">
        <f>N64+N65+N66+N67+N68</f>
        <v>8820.9793260923034</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94" t="s">
        <v>2108</v>
      </c>
      <c r="C74" s="795"/>
      <c r="D74" s="795"/>
      <c r="E74" s="795"/>
      <c r="F74" s="795"/>
      <c r="G74" s="795"/>
      <c r="H74" s="795"/>
      <c r="I74" s="73" t="s">
        <v>2082</v>
      </c>
      <c r="J74" s="75" t="s">
        <v>2109</v>
      </c>
      <c r="K74" s="74" t="s">
        <v>2084</v>
      </c>
      <c r="L74" s="796" t="s">
        <v>2070</v>
      </c>
      <c r="M74" s="797"/>
      <c r="N74" s="98" t="s">
        <v>2071</v>
      </c>
    </row>
    <row r="75" spans="1:15">
      <c r="A75" s="141" t="s">
        <v>714</v>
      </c>
      <c r="B75" s="49" t="str">
        <f>VLOOKUP(A75,'MANO DE OBRA'!A8:D68,3,FALSE)</f>
        <v>Obrero (6)</v>
      </c>
      <c r="C75" s="47"/>
      <c r="D75" s="47"/>
      <c r="E75" s="47"/>
      <c r="F75" s="47"/>
      <c r="G75" s="47"/>
      <c r="H75" s="47"/>
      <c r="I75" s="248">
        <f>K75/J75*100</f>
        <v>202996.19999999998</v>
      </c>
      <c r="J75" s="249">
        <v>185</v>
      </c>
      <c r="K75" s="250">
        <f>VLOOKUP(A75,'MANO DE OBRA'!A8:D99,4,FALSE)</f>
        <v>375542.97</v>
      </c>
      <c r="L75" s="50"/>
      <c r="M75" s="381">
        <v>1.26</v>
      </c>
      <c r="N75" s="346">
        <f>K75/M75</f>
        <v>298049.97619047615</v>
      </c>
      <c r="O75" s="106"/>
    </row>
    <row r="76" spans="1:15">
      <c r="A76" s="141" t="s">
        <v>728</v>
      </c>
      <c r="B76" s="49" t="str">
        <f>VLOOKUP(A76,'MANO DE OBRA'!A8:D69,3,FALSE)</f>
        <v>Oficial</v>
      </c>
      <c r="C76" s="47"/>
      <c r="D76" s="47"/>
      <c r="E76" s="47"/>
      <c r="F76" s="47"/>
      <c r="G76" s="47"/>
      <c r="H76" s="47"/>
      <c r="I76" s="248">
        <f>K76/J76*100</f>
        <v>57668.23979157189</v>
      </c>
      <c r="J76" s="249">
        <v>185</v>
      </c>
      <c r="K76" s="250">
        <f>VLOOKUP(A76,'MANO DE OBRA'!A8:D100,4,FALSE)</f>
        <v>106686.24361440798</v>
      </c>
      <c r="L76" s="50"/>
      <c r="M76" s="379">
        <v>1.26</v>
      </c>
      <c r="N76" s="346">
        <f>K76/M76</f>
        <v>84671.621916196818</v>
      </c>
    </row>
    <row r="77" spans="1:15">
      <c r="A77" s="141" t="s">
        <v>775</v>
      </c>
      <c r="B77" s="49" t="str">
        <f>VLOOKUP(A77,'MANO DE OBRA'!A11:D72,3,FALSE)</f>
        <v>Celador</v>
      </c>
      <c r="C77" s="47"/>
      <c r="D77" s="47"/>
      <c r="E77" s="47"/>
      <c r="F77" s="47"/>
      <c r="G77" s="47"/>
      <c r="H77" s="47"/>
      <c r="I77" s="248">
        <f>K77/J77*100</f>
        <v>33832.699999999997</v>
      </c>
      <c r="J77" s="249">
        <v>185</v>
      </c>
      <c r="K77" s="254">
        <f>VLOOKUP(A77,'MANO DE OBRA'!A11:D103,4,FALSE)</f>
        <v>62590.494999999995</v>
      </c>
      <c r="L77" s="274"/>
      <c r="M77" s="256">
        <v>1.26</v>
      </c>
      <c r="N77" s="346">
        <f>K77/M77</f>
        <v>49674.996031746028</v>
      </c>
    </row>
    <row r="78" spans="1:15" ht="15.75" thickBot="1">
      <c r="B78" s="831"/>
      <c r="C78" s="832"/>
      <c r="D78" s="832"/>
      <c r="E78" s="832"/>
      <c r="F78" s="832"/>
      <c r="G78" s="832"/>
      <c r="H78" s="832"/>
      <c r="I78" s="124"/>
      <c r="J78" s="124"/>
      <c r="K78" s="124"/>
      <c r="L78" s="845"/>
      <c r="M78" s="845"/>
      <c r="N78" s="45"/>
    </row>
    <row r="79" spans="1:15" ht="15.75" thickBot="1">
      <c r="B79" s="844" t="s">
        <v>2072</v>
      </c>
      <c r="C79" s="798"/>
      <c r="D79" s="798"/>
      <c r="E79" s="798"/>
      <c r="F79" s="798"/>
      <c r="G79" s="798"/>
      <c r="H79" s="798"/>
      <c r="I79" s="798"/>
      <c r="J79" s="798"/>
      <c r="K79" s="798"/>
      <c r="L79" s="798"/>
      <c r="M79" s="799"/>
      <c r="N79" s="257">
        <f>SUM(N75:N78)</f>
        <v>432396.59413841902</v>
      </c>
    </row>
    <row r="80" spans="1:15" ht="15.75" thickBot="1">
      <c r="B80" s="33"/>
      <c r="C80" s="34"/>
      <c r="D80" s="34"/>
      <c r="E80" s="34"/>
      <c r="F80" s="34"/>
      <c r="G80" s="34"/>
      <c r="H80" s="34"/>
      <c r="I80" s="34"/>
      <c r="J80" s="34"/>
      <c r="K80" s="34"/>
      <c r="L80" s="34"/>
      <c r="M80" s="34"/>
      <c r="N80" s="35"/>
    </row>
    <row r="81" spans="1:14" ht="15.75" thickBot="1">
      <c r="B81" s="755" t="s">
        <v>2085</v>
      </c>
      <c r="C81" s="756"/>
      <c r="D81" s="756"/>
      <c r="E81" s="756"/>
      <c r="F81" s="756"/>
      <c r="G81" s="756"/>
      <c r="H81" s="756"/>
      <c r="I81" s="756"/>
      <c r="J81" s="756"/>
      <c r="K81" s="756"/>
      <c r="L81" s="756"/>
      <c r="M81" s="757"/>
      <c r="N81" s="99">
        <f>N47+N59+N70+N79</f>
        <v>70894904.914717138</v>
      </c>
    </row>
    <row r="82" spans="1:14">
      <c r="B82" s="33"/>
      <c r="C82" s="34"/>
      <c r="D82" s="34"/>
      <c r="E82" s="34"/>
      <c r="F82" s="34"/>
      <c r="G82" s="34"/>
      <c r="H82" s="34"/>
      <c r="I82" s="34"/>
      <c r="J82" s="34"/>
      <c r="K82" s="34"/>
      <c r="L82" s="34"/>
      <c r="M82" s="34"/>
      <c r="N82" s="35"/>
    </row>
    <row r="83" spans="1:14">
      <c r="B83" s="64" t="s">
        <v>2086</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00" t="s">
        <v>2110</v>
      </c>
      <c r="C85" s="801"/>
      <c r="D85" s="801"/>
      <c r="E85" s="801"/>
      <c r="F85" s="801"/>
      <c r="G85" s="801"/>
      <c r="H85" s="801"/>
      <c r="I85" s="270"/>
      <c r="J85" s="290"/>
      <c r="K85" s="258" t="s">
        <v>2087</v>
      </c>
      <c r="L85" s="802" t="s">
        <v>2088</v>
      </c>
      <c r="M85" s="803"/>
      <c r="N85" s="259"/>
    </row>
    <row r="86" spans="1:14">
      <c r="B86" s="788" t="s">
        <v>2111</v>
      </c>
      <c r="C86" s="789"/>
      <c r="D86" s="789"/>
      <c r="E86" s="789"/>
      <c r="F86" s="789"/>
      <c r="G86" s="789"/>
      <c r="H86" s="789"/>
      <c r="I86" s="87"/>
      <c r="J86" s="88"/>
      <c r="K86" s="260">
        <v>0.2</v>
      </c>
      <c r="L86" s="790">
        <f>N81*K86</f>
        <v>14178980.982943429</v>
      </c>
      <c r="M86" s="791"/>
      <c r="N86" s="51"/>
    </row>
    <row r="87" spans="1:14">
      <c r="B87" s="89" t="s">
        <v>2090</v>
      </c>
      <c r="C87" s="90"/>
      <c r="D87" s="90"/>
      <c r="E87" s="90"/>
      <c r="F87" s="90"/>
      <c r="G87" s="90"/>
      <c r="H87" s="90"/>
      <c r="I87" s="87"/>
      <c r="J87" s="88"/>
      <c r="K87" s="260">
        <v>0.05</v>
      </c>
      <c r="L87" s="790">
        <f>N81*K87</f>
        <v>3544745.2457358572</v>
      </c>
      <c r="M87" s="791"/>
      <c r="N87" s="51"/>
    </row>
    <row r="88" spans="1:14" ht="15.75" thickBot="1">
      <c r="B88" s="91" t="s">
        <v>2091</v>
      </c>
      <c r="C88" s="92"/>
      <c r="D88" s="92"/>
      <c r="E88" s="92"/>
      <c r="F88" s="92"/>
      <c r="G88" s="92"/>
      <c r="H88" s="92"/>
      <c r="I88" s="93"/>
      <c r="J88" s="94"/>
      <c r="K88" s="261">
        <v>0.05</v>
      </c>
      <c r="L88" s="792">
        <f>N81*K88</f>
        <v>3544745.2457358572</v>
      </c>
      <c r="M88" s="793"/>
      <c r="N88" s="51"/>
    </row>
    <row r="89" spans="1:14" ht="15.75" thickBot="1">
      <c r="B89" s="755" t="s">
        <v>2072</v>
      </c>
      <c r="C89" s="756"/>
      <c r="D89" s="756"/>
      <c r="E89" s="756"/>
      <c r="F89" s="756"/>
      <c r="G89" s="756"/>
      <c r="H89" s="756"/>
      <c r="I89" s="756"/>
      <c r="J89" s="756"/>
      <c r="K89" s="756"/>
      <c r="L89" s="756"/>
      <c r="M89" s="757"/>
      <c r="N89" s="52">
        <f>L86+L87+L88</f>
        <v>21268471.474415142</v>
      </c>
    </row>
    <row r="90" spans="1:14" ht="15.75" thickBot="1">
      <c r="B90" s="33"/>
      <c r="C90" s="34"/>
      <c r="D90" s="34"/>
      <c r="E90" s="34"/>
      <c r="F90" s="34"/>
      <c r="G90" s="34"/>
      <c r="H90" s="34"/>
      <c r="I90" s="34"/>
      <c r="J90" s="34"/>
      <c r="K90" s="34"/>
      <c r="L90" s="34"/>
      <c r="M90" s="34"/>
      <c r="N90" s="35"/>
    </row>
    <row r="91" spans="1:14" ht="15.75" thickBot="1">
      <c r="A91" t="s">
        <v>2114</v>
      </c>
      <c r="B91" s="755" t="s">
        <v>2113</v>
      </c>
      <c r="C91" s="756"/>
      <c r="D91" s="756"/>
      <c r="E91" s="756"/>
      <c r="F91" s="756"/>
      <c r="G91" s="756"/>
      <c r="H91" s="756"/>
      <c r="I91" s="756"/>
      <c r="J91" s="756"/>
      <c r="K91" s="756"/>
      <c r="L91" s="756"/>
      <c r="M91" s="757"/>
      <c r="N91" s="166">
        <f>N81+N89</f>
        <v>92163376.389132276</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2093</v>
      </c>
      <c r="F96" s="53"/>
      <c r="G96" s="53"/>
      <c r="H96" s="53"/>
      <c r="I96" s="53"/>
      <c r="J96" s="53"/>
      <c r="K96" s="12"/>
      <c r="L96" s="12"/>
      <c r="M96" s="12"/>
      <c r="N96" s="17"/>
    </row>
    <row r="97" spans="2:14">
      <c r="B97" s="16"/>
      <c r="C97" s="12"/>
      <c r="D97" s="12"/>
      <c r="E97" s="12" t="s">
        <v>2094</v>
      </c>
      <c r="F97" s="12"/>
      <c r="G97" s="12"/>
      <c r="H97" s="12"/>
      <c r="I97" s="12"/>
      <c r="J97" s="12"/>
      <c r="K97" s="12"/>
      <c r="L97" s="12"/>
      <c r="M97" s="12"/>
      <c r="N97" s="17"/>
    </row>
    <row r="98" spans="2:14">
      <c r="B98" s="16"/>
      <c r="C98" s="12"/>
      <c r="D98" s="12"/>
      <c r="E98" s="12" t="s">
        <v>2095</v>
      </c>
      <c r="F98" s="12"/>
      <c r="G98" s="12"/>
      <c r="H98" s="12"/>
      <c r="I98" s="12"/>
      <c r="J98" s="12"/>
      <c r="K98" s="12"/>
      <c r="L98" s="12"/>
      <c r="M98" s="12"/>
      <c r="N98" s="17"/>
    </row>
    <row r="99" spans="2:14">
      <c r="B99" s="16"/>
      <c r="C99" s="12"/>
      <c r="D99" s="12"/>
      <c r="E99" s="12" t="s">
        <v>2096</v>
      </c>
      <c r="F99" s="12"/>
      <c r="G99" s="12"/>
      <c r="H99" s="12"/>
      <c r="I99" s="12"/>
      <c r="J99" s="12"/>
      <c r="K99" s="12"/>
      <c r="L99" s="12"/>
      <c r="M99" s="12"/>
      <c r="N99" s="17"/>
    </row>
    <row r="100" spans="2:14" ht="15.75" thickBot="1">
      <c r="B100" s="16"/>
      <c r="C100" s="12"/>
      <c r="D100" s="12"/>
      <c r="E100" s="12"/>
      <c r="F100" s="12" t="s">
        <v>7</v>
      </c>
      <c r="G100" s="12"/>
      <c r="H100" s="12"/>
      <c r="I100" s="12"/>
      <c r="J100" s="12"/>
      <c r="K100" s="12"/>
      <c r="L100" s="12"/>
      <c r="M100" s="12"/>
      <c r="N100" s="17"/>
    </row>
    <row r="101" spans="2:14">
      <c r="B101" s="204" t="s">
        <v>2097</v>
      </c>
      <c r="C101" s="205"/>
      <c r="D101" s="205"/>
      <c r="E101" s="205"/>
      <c r="F101" s="205"/>
      <c r="G101" s="205"/>
      <c r="H101" s="205"/>
      <c r="I101" s="205"/>
      <c r="J101" s="205"/>
      <c r="K101" s="205"/>
      <c r="L101" s="205"/>
      <c r="M101" s="205"/>
      <c r="N101" s="206"/>
    </row>
    <row r="102" spans="2:14">
      <c r="B102" s="207"/>
      <c r="C102" s="208"/>
      <c r="D102" s="208"/>
      <c r="E102" s="208"/>
      <c r="F102" s="208"/>
      <c r="G102" s="208"/>
      <c r="H102" s="208"/>
      <c r="I102" s="208"/>
      <c r="J102" s="208"/>
      <c r="K102" s="208"/>
      <c r="L102" s="208"/>
      <c r="M102" s="208"/>
      <c r="N102" s="209"/>
    </row>
    <row r="103" spans="2:14">
      <c r="B103" s="207"/>
      <c r="C103" s="208"/>
      <c r="D103" s="208"/>
      <c r="E103" s="208"/>
      <c r="F103" s="208"/>
      <c r="G103" s="208"/>
      <c r="H103" s="208"/>
      <c r="I103" s="208"/>
      <c r="J103" s="208"/>
      <c r="K103" s="208"/>
      <c r="L103" s="208"/>
      <c r="M103" s="208"/>
      <c r="N103" s="209"/>
    </row>
    <row r="104" spans="2:14">
      <c r="B104" s="207"/>
      <c r="C104" s="208"/>
      <c r="D104" s="208"/>
      <c r="E104" s="208"/>
      <c r="F104" s="208"/>
      <c r="G104" s="208"/>
      <c r="H104" s="208"/>
      <c r="I104" s="208"/>
      <c r="J104" s="208"/>
      <c r="K104" s="208"/>
      <c r="L104" s="208"/>
      <c r="M104" s="208"/>
      <c r="N104" s="209"/>
    </row>
    <row r="105" spans="2:14" ht="15.75" thickBot="1">
      <c r="B105" s="210"/>
      <c r="C105" s="211"/>
      <c r="D105" s="211"/>
      <c r="E105" s="211"/>
      <c r="F105" s="211"/>
      <c r="G105" s="211"/>
      <c r="H105" s="211"/>
      <c r="I105" s="211"/>
      <c r="J105" s="211"/>
      <c r="K105" s="211"/>
      <c r="L105" s="211"/>
      <c r="M105" s="211"/>
      <c r="N105" s="212"/>
    </row>
    <row r="106" spans="2:14">
      <c r="B106" s="213"/>
      <c r="C106" s="214"/>
      <c r="D106" s="214"/>
      <c r="E106" s="214"/>
      <c r="F106" s="214"/>
      <c r="G106" s="214"/>
      <c r="H106" s="214"/>
      <c r="I106" s="214"/>
      <c r="J106" s="214"/>
      <c r="K106" s="214"/>
      <c r="L106" s="214"/>
      <c r="M106" s="214"/>
      <c r="N106" s="215"/>
    </row>
    <row r="107" spans="2:14">
      <c r="B107" s="199" t="s">
        <v>2098</v>
      </c>
      <c r="C107" s="31"/>
      <c r="D107" s="31"/>
      <c r="E107" s="31"/>
      <c r="F107" s="31"/>
      <c r="G107" s="31"/>
      <c r="H107" s="31"/>
      <c r="I107" s="31"/>
      <c r="J107" s="31"/>
      <c r="K107" s="31"/>
      <c r="L107" s="31"/>
      <c r="M107" s="31"/>
      <c r="N107" s="32"/>
    </row>
    <row r="108" spans="2:14" ht="15" customHeight="1">
      <c r="B108" s="758" t="s">
        <v>2099</v>
      </c>
      <c r="C108" s="759"/>
      <c r="D108" s="759"/>
      <c r="E108" s="759"/>
      <c r="F108" s="759"/>
      <c r="G108" s="759"/>
      <c r="H108" s="759"/>
      <c r="I108" s="759"/>
      <c r="J108" s="759"/>
      <c r="K108" s="759"/>
      <c r="L108" s="759"/>
      <c r="M108" s="759"/>
      <c r="N108" s="760"/>
    </row>
    <row r="109" spans="2:14" ht="15" customHeight="1">
      <c r="B109" s="758"/>
      <c r="C109" s="759"/>
      <c r="D109" s="759"/>
      <c r="E109" s="759"/>
      <c r="F109" s="759"/>
      <c r="G109" s="759"/>
      <c r="H109" s="759"/>
      <c r="I109" s="759"/>
      <c r="J109" s="759"/>
      <c r="K109" s="759"/>
      <c r="L109" s="759"/>
      <c r="M109" s="759"/>
      <c r="N109" s="760"/>
    </row>
    <row r="110" spans="2:14" ht="30" customHeight="1">
      <c r="B110" s="761" t="s">
        <v>2100</v>
      </c>
      <c r="C110" s="762"/>
      <c r="D110" s="762"/>
      <c r="E110" s="762"/>
      <c r="F110" s="762"/>
      <c r="G110" s="762"/>
      <c r="H110" s="762"/>
      <c r="I110" s="762"/>
      <c r="J110" s="762"/>
      <c r="K110" s="762"/>
      <c r="L110" s="762"/>
      <c r="M110" s="762"/>
      <c r="N110" s="763"/>
    </row>
    <row r="111" spans="2:14">
      <c r="B111" s="761"/>
      <c r="C111" s="762"/>
      <c r="D111" s="762"/>
      <c r="E111" s="762"/>
      <c r="F111" s="762"/>
      <c r="G111" s="762"/>
      <c r="H111" s="762"/>
      <c r="I111" s="762"/>
      <c r="J111" s="762"/>
      <c r="K111" s="762"/>
      <c r="L111" s="762"/>
      <c r="M111" s="762"/>
      <c r="N111" s="763"/>
    </row>
    <row r="112" spans="2:14">
      <c r="B112" s="287"/>
      <c r="C112" s="288"/>
      <c r="D112" s="288"/>
      <c r="E112" s="288"/>
      <c r="F112" s="288"/>
      <c r="G112" s="288"/>
      <c r="H112" s="288"/>
      <c r="I112" s="288"/>
      <c r="J112" s="288"/>
      <c r="K112" s="288"/>
      <c r="L112" s="288"/>
      <c r="M112" s="288"/>
      <c r="N112" s="289"/>
    </row>
    <row r="113" spans="2:14">
      <c r="B113" s="287"/>
      <c r="C113" s="288"/>
      <c r="D113" s="288"/>
      <c r="E113" s="288"/>
      <c r="F113" s="288"/>
      <c r="G113" s="288"/>
      <c r="H113" s="288"/>
      <c r="I113" s="288"/>
      <c r="J113" s="288"/>
      <c r="K113" s="288"/>
      <c r="L113" s="288"/>
      <c r="M113" s="288"/>
      <c r="N113" s="289"/>
    </row>
    <row r="114" spans="2:14">
      <c r="B114" s="287"/>
      <c r="C114" s="288"/>
      <c r="D114" s="288"/>
      <c r="E114" s="288"/>
      <c r="F114" s="288"/>
      <c r="G114" s="288"/>
      <c r="H114" s="288"/>
      <c r="I114" s="288"/>
      <c r="J114" s="288"/>
      <c r="K114" s="288"/>
      <c r="L114" s="288"/>
      <c r="M114" s="288"/>
      <c r="N114" s="289"/>
    </row>
    <row r="115" spans="2:14">
      <c r="B115" s="199"/>
      <c r="C115" s="31"/>
      <c r="D115" s="31"/>
      <c r="E115" s="31"/>
      <c r="F115" s="31"/>
      <c r="G115" s="31"/>
      <c r="H115" s="31"/>
      <c r="I115" s="31"/>
      <c r="J115" s="31"/>
      <c r="K115" s="31"/>
      <c r="L115" s="31"/>
      <c r="M115" s="31"/>
      <c r="N115" s="32"/>
    </row>
    <row r="116" spans="2:14">
      <c r="B116" s="16"/>
      <c r="C116" s="12"/>
      <c r="D116" s="12"/>
      <c r="E116" s="12" t="s">
        <v>2093</v>
      </c>
      <c r="F116" s="53"/>
      <c r="G116" s="53"/>
      <c r="H116" s="12"/>
      <c r="I116" s="12"/>
      <c r="J116" s="12"/>
      <c r="K116" s="12"/>
      <c r="L116" s="12"/>
      <c r="M116" s="12"/>
      <c r="N116" s="17"/>
    </row>
    <row r="117" spans="2:14">
      <c r="B117" s="16"/>
      <c r="C117" s="12"/>
      <c r="D117" s="12"/>
      <c r="E117" s="54" t="s">
        <v>2094</v>
      </c>
      <c r="F117" s="12"/>
      <c r="G117" s="12"/>
      <c r="H117" s="54"/>
      <c r="I117" s="54"/>
      <c r="J117" s="54"/>
      <c r="K117" s="12"/>
      <c r="L117" s="12"/>
      <c r="M117" s="12"/>
      <c r="N117" s="17"/>
    </row>
    <row r="118" spans="2:14">
      <c r="B118" s="16"/>
      <c r="C118" s="12"/>
      <c r="D118" s="12"/>
      <c r="E118" s="55" t="s">
        <v>2101</v>
      </c>
      <c r="F118" s="12"/>
      <c r="G118" s="12"/>
      <c r="H118" s="55"/>
      <c r="I118" s="55"/>
      <c r="J118" s="55"/>
      <c r="K118" s="12"/>
      <c r="L118" s="12"/>
      <c r="M118" s="12"/>
      <c r="N118" s="17"/>
    </row>
    <row r="119" spans="2:14">
      <c r="B119" s="56"/>
      <c r="C119" s="31"/>
      <c r="D119" s="31"/>
      <c r="E119" s="12" t="s">
        <v>2096</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2102</v>
      </c>
      <c r="C121" s="55"/>
      <c r="D121" s="55"/>
      <c r="E121" s="12"/>
      <c r="F121" s="12"/>
      <c r="G121" s="12"/>
      <c r="H121" s="12"/>
      <c r="I121" s="12"/>
      <c r="J121" s="821"/>
      <c r="K121" s="821"/>
      <c r="L121" s="821"/>
      <c r="M121" s="821"/>
      <c r="N121" s="822"/>
    </row>
    <row r="122" spans="2:14" ht="15.75" thickBot="1">
      <c r="B122" s="217" t="s">
        <v>2103</v>
      </c>
      <c r="C122" s="344"/>
      <c r="D122" s="344"/>
      <c r="E122" s="57"/>
      <c r="F122" s="57"/>
      <c r="G122" s="57"/>
      <c r="H122" s="57"/>
      <c r="I122" s="57"/>
      <c r="J122" s="823"/>
      <c r="K122" s="823"/>
      <c r="L122" s="823"/>
      <c r="M122" s="823"/>
      <c r="N122" s="824"/>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ColWidth="11.42578125"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416</v>
      </c>
      <c r="C31" s="81" t="s">
        <v>2224</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815</v>
      </c>
      <c r="B36" s="804" t="str">
        <f>VLOOKUP(A36,EQUIPOS!A6:D154,3,FALSE)</f>
        <v>Camisa para Pilote D=1.20m</v>
      </c>
      <c r="C36" s="805"/>
      <c r="D36" s="805"/>
      <c r="E36" s="805"/>
      <c r="F36" s="805"/>
      <c r="G36" s="805"/>
      <c r="H36" s="806"/>
      <c r="I36" s="223"/>
      <c r="J36" s="224"/>
      <c r="K36" s="225">
        <f>VLOOKUP(A36,EQUIPOS!A6:D163,4,FALSE)</f>
        <v>30967.535429266441</v>
      </c>
      <c r="L36" s="226"/>
      <c r="M36" s="227">
        <v>1</v>
      </c>
      <c r="N36" s="228">
        <f t="shared" ref="N36:N42" si="0">K36/M36</f>
        <v>30967.535429266441</v>
      </c>
    </row>
    <row r="37" spans="1:14">
      <c r="A37" s="113" t="s">
        <v>885</v>
      </c>
      <c r="B37" s="804" t="str">
        <f>VLOOKUP(A37,EQUIPOS!A7:D154,3,FALSE)</f>
        <v>Equipo de Soldadura</v>
      </c>
      <c r="C37" s="805"/>
      <c r="D37" s="805"/>
      <c r="E37" s="805"/>
      <c r="F37" s="805"/>
      <c r="G37" s="805"/>
      <c r="H37" s="806"/>
      <c r="I37" s="368"/>
      <c r="J37" s="369"/>
      <c r="K37" s="225">
        <f>VLOOKUP(A37,EQUIPOS!A7:D164,4,FALSE)</f>
        <v>11202.277907551867</v>
      </c>
      <c r="L37" s="291"/>
      <c r="M37" s="292">
        <v>1</v>
      </c>
      <c r="N37" s="228">
        <f t="shared" si="0"/>
        <v>11202.277907551867</v>
      </c>
    </row>
    <row r="38" spans="1:14">
      <c r="A38" s="113" t="s">
        <v>935</v>
      </c>
      <c r="B38" s="804" t="str">
        <f>VLOOKUP(A38,EQUIPOS!A8:D154,3,FALSE)</f>
        <v>Grúa con torre capacidad 1 ton en la punta.</v>
      </c>
      <c r="C38" s="805"/>
      <c r="D38" s="805"/>
      <c r="E38" s="805"/>
      <c r="F38" s="805"/>
      <c r="G38" s="805"/>
      <c r="H38" s="806"/>
      <c r="I38" s="368"/>
      <c r="J38" s="369"/>
      <c r="K38" s="385">
        <f>VLOOKUP(A38,EQUIPOS!A8:D165,4,FALSE)</f>
        <v>195294.20092081904</v>
      </c>
      <c r="L38" s="291"/>
      <c r="M38" s="292">
        <v>2.5</v>
      </c>
      <c r="N38" s="228">
        <f t="shared" si="0"/>
        <v>78117.680368327623</v>
      </c>
    </row>
    <row r="39" spans="1:14">
      <c r="A39" s="113" t="s">
        <v>957</v>
      </c>
      <c r="B39" s="804" t="str">
        <f>VLOOKUP(A39,EQUIPOS!A9:D154,3,FALSE)</f>
        <v>Motobomba de concreto</v>
      </c>
      <c r="C39" s="805"/>
      <c r="D39" s="805"/>
      <c r="E39" s="805"/>
      <c r="F39" s="805"/>
      <c r="G39" s="805"/>
      <c r="H39" s="806"/>
      <c r="I39" s="368"/>
      <c r="J39" s="369"/>
      <c r="K39" s="385">
        <f>VLOOKUP(A39,EQUIPOS!A9:D166,4,FALSE)</f>
        <v>60658.774180520792</v>
      </c>
      <c r="L39" s="291"/>
      <c r="M39" s="292">
        <v>2.5499800000000001</v>
      </c>
      <c r="N39" s="228">
        <f t="shared" si="0"/>
        <v>23787.941152683859</v>
      </c>
    </row>
    <row r="40" spans="1:14">
      <c r="A40" s="113" t="s">
        <v>967</v>
      </c>
      <c r="B40" s="804" t="str">
        <f>VLOOKUP(A40,EQUIPOS!A10:D154,3,FALSE)</f>
        <v>Pala auxiliar de piloteadora</v>
      </c>
      <c r="C40" s="805"/>
      <c r="D40" s="805"/>
      <c r="E40" s="805"/>
      <c r="F40" s="805"/>
      <c r="G40" s="805"/>
      <c r="H40" s="806"/>
      <c r="I40" s="368"/>
      <c r="J40" s="369"/>
      <c r="K40" s="385">
        <f>VLOOKUP(A40,EQUIPOS!A10:D167,4,FALSE)</f>
        <v>410877.35718503711</v>
      </c>
      <c r="L40" s="291"/>
      <c r="M40" s="292">
        <v>2.5</v>
      </c>
      <c r="N40" s="228">
        <f t="shared" si="0"/>
        <v>164350.94287401484</v>
      </c>
    </row>
    <row r="41" spans="1:14">
      <c r="A41" s="113" t="s">
        <v>973</v>
      </c>
      <c r="B41" s="804" t="str">
        <f>VLOOKUP(A41,EQUIPOS!A6:D154,3,FALSE)</f>
        <v>Piloteadora potencia 250KW, RPM 1800, fuerza elevadora 200KN</v>
      </c>
      <c r="C41" s="805"/>
      <c r="D41" s="805"/>
      <c r="E41" s="805"/>
      <c r="F41" s="805"/>
      <c r="G41" s="805"/>
      <c r="H41" s="806"/>
      <c r="I41" s="368"/>
      <c r="J41" s="369"/>
      <c r="K41" s="385">
        <f>VLOOKUP(A41,EQUIPOS!A6:D154,4,FALSE)</f>
        <v>541767.1306311693</v>
      </c>
      <c r="L41" s="291"/>
      <c r="M41" s="292">
        <v>1</v>
      </c>
      <c r="N41" s="228">
        <f t="shared" si="0"/>
        <v>541767.1306311693</v>
      </c>
    </row>
    <row r="42" spans="1:14">
      <c r="A42" s="113" t="s">
        <v>1001</v>
      </c>
      <c r="B42" s="804" t="str">
        <f>VLOOKUP(A42,EQUIPOS!A12:D156,3,FALSE)</f>
        <v>Retroexcavadora A25C</v>
      </c>
      <c r="C42" s="805"/>
      <c r="D42" s="805"/>
      <c r="E42" s="805"/>
      <c r="F42" s="805"/>
      <c r="G42" s="805"/>
      <c r="H42" s="806"/>
      <c r="I42" s="284"/>
      <c r="J42" s="286"/>
      <c r="K42" s="385">
        <f>VLOOKUP(A42,EQUIPOS!A12:D169,4,FALSE)</f>
        <v>200316.15089299713</v>
      </c>
      <c r="L42" s="370"/>
      <c r="M42" s="371">
        <v>2.5</v>
      </c>
      <c r="N42" s="228">
        <f t="shared" si="0"/>
        <v>80126.460357198855</v>
      </c>
    </row>
    <row r="43" spans="1:14">
      <c r="B43" s="804"/>
      <c r="C43" s="805"/>
      <c r="D43" s="805"/>
      <c r="E43" s="805"/>
      <c r="F43" s="805"/>
      <c r="G43" s="805"/>
      <c r="H43" s="806"/>
      <c r="I43" s="36"/>
      <c r="J43" s="37"/>
      <c r="K43" s="385"/>
      <c r="L43" s="232"/>
      <c r="M43" s="233"/>
      <c r="N43" s="228"/>
    </row>
    <row r="44" spans="1:14">
      <c r="B44" s="276"/>
      <c r="C44" s="277"/>
      <c r="D44" s="277"/>
      <c r="E44" s="277"/>
      <c r="F44" s="279"/>
      <c r="G44" s="279"/>
      <c r="H44" s="123"/>
      <c r="I44" s="36"/>
      <c r="J44" s="37"/>
      <c r="K44" s="385"/>
      <c r="L44" s="232"/>
      <c r="M44" s="233"/>
      <c r="N44" s="229"/>
    </row>
    <row r="45" spans="1:14">
      <c r="B45" s="812" t="s">
        <v>2105</v>
      </c>
      <c r="C45" s="813"/>
      <c r="D45" s="813"/>
      <c r="E45" s="38"/>
      <c r="F45" s="39"/>
      <c r="G45" s="39"/>
      <c r="H45" s="40"/>
      <c r="I45" s="36"/>
      <c r="J45" s="37"/>
      <c r="K45" s="235"/>
      <c r="L45" s="232"/>
      <c r="M45" s="352">
        <v>0.1</v>
      </c>
      <c r="N45" s="296">
        <f>N83*M45</f>
        <v>10046.441950300166</v>
      </c>
    </row>
    <row r="46" spans="1:14" ht="15.75" thickBot="1">
      <c r="B46" s="804"/>
      <c r="C46" s="805"/>
      <c r="D46" s="805"/>
      <c r="E46" s="805"/>
      <c r="F46" s="805"/>
      <c r="G46" s="805"/>
      <c r="H46" s="806"/>
      <c r="I46" s="814"/>
      <c r="J46" s="815"/>
      <c r="K46" s="41"/>
      <c r="L46" s="816"/>
      <c r="M46" s="817"/>
      <c r="N46" s="105"/>
    </row>
    <row r="47" spans="1:14" ht="15.75" thickBot="1">
      <c r="B47" s="755" t="s">
        <v>2072</v>
      </c>
      <c r="C47" s="756"/>
      <c r="D47" s="756"/>
      <c r="E47" s="756"/>
      <c r="F47" s="756"/>
      <c r="G47" s="756"/>
      <c r="H47" s="756"/>
      <c r="I47" s="756"/>
      <c r="J47" s="756"/>
      <c r="K47" s="756"/>
      <c r="L47" s="756"/>
      <c r="M47" s="757"/>
      <c r="N47" s="345">
        <f>SUM(N36:N46)</f>
        <v>940366.41067051294</v>
      </c>
    </row>
    <row r="48" spans="1:14">
      <c r="B48" s="236"/>
      <c r="C48" s="34"/>
      <c r="D48" s="34"/>
      <c r="E48" s="34"/>
      <c r="F48" s="34"/>
      <c r="G48" s="34"/>
      <c r="H48" s="34"/>
      <c r="I48" s="34"/>
      <c r="J48" s="34"/>
      <c r="K48" s="34"/>
      <c r="L48" s="34"/>
      <c r="M48" s="34"/>
      <c r="N48" s="35"/>
    </row>
    <row r="49" spans="1:14">
      <c r="B49" s="64" t="s">
        <v>2073</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00" t="s">
        <v>2063</v>
      </c>
      <c r="C51" s="801"/>
      <c r="D51" s="801"/>
      <c r="E51" s="801"/>
      <c r="F51" s="801"/>
      <c r="G51" s="801"/>
      <c r="H51" s="801"/>
      <c r="I51" s="835"/>
      <c r="J51" s="271" t="s">
        <v>2065</v>
      </c>
      <c r="K51" s="85" t="s">
        <v>2066</v>
      </c>
      <c r="L51" s="836" t="s">
        <v>2074</v>
      </c>
      <c r="M51" s="835"/>
      <c r="N51" s="86" t="s">
        <v>2071</v>
      </c>
    </row>
    <row r="52" spans="1:14">
      <c r="A52" s="108" t="s">
        <v>1190</v>
      </c>
      <c r="B52" s="43" t="str">
        <f>VLOOKUP(A52,MATERIALES!A5:D373,3,FALSE)</f>
        <v>Bentonita</v>
      </c>
      <c r="C52" s="237"/>
      <c r="D52" s="237"/>
      <c r="E52" s="237"/>
      <c r="F52" s="237"/>
      <c r="G52" s="237"/>
      <c r="H52" s="237"/>
      <c r="I52" s="237"/>
      <c r="J52" s="267" t="str">
        <f>VLOOKUP(A52,MATERIALES!A6:D644,2,FALSE)</f>
        <v>kg</v>
      </c>
      <c r="K52" s="238">
        <v>2.355</v>
      </c>
      <c r="L52" s="223"/>
      <c r="M52" s="353">
        <f>VLOOKUP(A52,MATERIALES!A5:D396,4,FALSE)</f>
        <v>12111.098100353027</v>
      </c>
      <c r="N52" s="228">
        <f>K52*M52</f>
        <v>28521.636026331376</v>
      </c>
    </row>
    <row r="53" spans="1:14">
      <c r="A53" s="108" t="s">
        <v>1086</v>
      </c>
      <c r="B53" s="43" t="str">
        <f>VLOOKUP(A53,MATERIALES!A6:D373,3,FALSE)</f>
        <v>Acero PDR-60</v>
      </c>
      <c r="C53" s="372"/>
      <c r="D53" s="372"/>
      <c r="E53" s="372"/>
      <c r="F53" s="372"/>
      <c r="G53" s="372"/>
      <c r="H53" s="372"/>
      <c r="I53" s="372"/>
      <c r="J53" s="268" t="str">
        <f>VLOOKUP(A53,MATERIALES!A7:D645,2,FALSE)</f>
        <v>kg</v>
      </c>
      <c r="K53" s="348">
        <v>123.70021073509811</v>
      </c>
      <c r="L53" s="368"/>
      <c r="M53" s="353">
        <f>VLOOKUP(A53,MATERIALES!A6:D397,4,FALSE)</f>
        <v>3963.8636002327676</v>
      </c>
      <c r="N53" s="228">
        <f>K53*M53</f>
        <v>490330.76267397805</v>
      </c>
    </row>
    <row r="54" spans="1:14">
      <c r="A54" s="108" t="s">
        <v>1284</v>
      </c>
      <c r="B54" s="43" t="str">
        <f>VLOOKUP(A54,MATERIALES!A6:D373,3,FALSE)</f>
        <v>Concreto Resistencia  28 (Mpa)</v>
      </c>
      <c r="C54" s="372"/>
      <c r="D54" s="372"/>
      <c r="E54" s="372"/>
      <c r="F54" s="372"/>
      <c r="G54" s="372"/>
      <c r="H54" s="372"/>
      <c r="I54" s="372"/>
      <c r="J54" s="268" t="str">
        <f>VLOOKUP(A54,MATERIALES!A8:D646,2,FALSE)</f>
        <v>m3</v>
      </c>
      <c r="K54" s="348">
        <v>0.82466807156732069</v>
      </c>
      <c r="L54" s="368"/>
      <c r="M54" s="353">
        <f>VLOOKUP(A54,MATERIALES!A6:D398,4,FALSE)</f>
        <v>419191.30626726296</v>
      </c>
      <c r="N54" s="228">
        <f>K54*M54</f>
        <v>345693.68615720986</v>
      </c>
    </row>
    <row r="55" spans="1:14">
      <c r="A55" s="108"/>
      <c r="B55" s="43"/>
      <c r="C55" s="372"/>
      <c r="D55" s="372"/>
      <c r="E55" s="372"/>
      <c r="F55" s="372"/>
      <c r="G55" s="372"/>
      <c r="H55" s="372"/>
      <c r="I55" s="372"/>
      <c r="J55" s="267"/>
      <c r="K55" s="348"/>
      <c r="L55" s="368"/>
      <c r="M55" s="353"/>
      <c r="N55" s="228"/>
    </row>
    <row r="56" spans="1:14">
      <c r="A56" s="108"/>
      <c r="B56" s="43"/>
      <c r="C56" s="372"/>
      <c r="D56" s="372"/>
      <c r="E56" s="372"/>
      <c r="F56" s="372"/>
      <c r="G56" s="372"/>
      <c r="H56" s="372"/>
      <c r="I56" s="372"/>
      <c r="J56" s="267"/>
      <c r="K56" s="348"/>
      <c r="L56" s="368"/>
      <c r="M56" s="353"/>
      <c r="N56" s="228"/>
    </row>
    <row r="57" spans="1:14">
      <c r="A57" s="108"/>
      <c r="B57" s="43"/>
      <c r="C57" s="372"/>
      <c r="D57" s="372"/>
      <c r="E57" s="372"/>
      <c r="F57" s="372"/>
      <c r="G57" s="372"/>
      <c r="H57" s="372"/>
      <c r="I57" s="372"/>
      <c r="J57" s="267"/>
      <c r="K57" s="348"/>
      <c r="L57" s="368"/>
      <c r="M57" s="353"/>
      <c r="N57" s="228"/>
    </row>
    <row r="58" spans="1:14" ht="15.75" thickBot="1">
      <c r="B58" s="43"/>
      <c r="C58" s="266"/>
      <c r="D58" s="266"/>
      <c r="E58" s="266"/>
      <c r="F58" s="266"/>
      <c r="G58" s="266"/>
      <c r="H58" s="266"/>
      <c r="I58" s="266"/>
      <c r="J58" s="382"/>
      <c r="K58" s="124"/>
      <c r="L58" s="281"/>
      <c r="M58" s="353"/>
      <c r="N58" s="228"/>
    </row>
    <row r="59" spans="1:14" ht="15.75" thickBot="1">
      <c r="B59" s="755" t="s">
        <v>2072</v>
      </c>
      <c r="C59" s="756"/>
      <c r="D59" s="756"/>
      <c r="E59" s="756"/>
      <c r="F59" s="756"/>
      <c r="G59" s="756"/>
      <c r="H59" s="756"/>
      <c r="I59" s="756"/>
      <c r="J59" s="756"/>
      <c r="K59" s="756"/>
      <c r="L59" s="756"/>
      <c r="M59" s="757"/>
      <c r="N59" s="345">
        <f>SUM(N52:N58)</f>
        <v>864546.08485751925</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9" t="s">
        <v>2076</v>
      </c>
      <c r="C63" s="270"/>
      <c r="D63" s="270"/>
      <c r="E63" s="270"/>
      <c r="F63" s="270"/>
      <c r="G63" s="270"/>
      <c r="H63" s="73" t="s">
        <v>2065</v>
      </c>
      <c r="I63" s="74" t="s">
        <v>2077</v>
      </c>
      <c r="J63" s="75" t="s">
        <v>2106</v>
      </c>
      <c r="K63" s="73" t="s">
        <v>2107</v>
      </c>
      <c r="L63" s="841" t="s">
        <v>2080</v>
      </c>
      <c r="M63" s="820"/>
      <c r="N63" s="76" t="s">
        <v>2071</v>
      </c>
    </row>
    <row r="64" spans="1:14">
      <c r="A64" t="s">
        <v>1867</v>
      </c>
      <c r="B64" s="46" t="str">
        <f>VLOOKUP(A64,TRANSPORTE!A5:D117,3,FALSE)</f>
        <v>Transporte de material de excavación</v>
      </c>
      <c r="C64" s="273"/>
      <c r="D64" s="273"/>
      <c r="E64" s="273"/>
      <c r="F64" s="273"/>
      <c r="G64" s="273"/>
      <c r="H64" s="267" t="s">
        <v>2122</v>
      </c>
      <c r="I64" s="235">
        <v>1.3</v>
      </c>
      <c r="J64" s="242">
        <v>1</v>
      </c>
      <c r="K64" s="235">
        <f>I64*J64</f>
        <v>1.3</v>
      </c>
      <c r="L64" s="842">
        <f>VLOOKUP(A64,TRANSPORTE!A5:D117,4,FALSE)</f>
        <v>1260.0181096149788</v>
      </c>
      <c r="M64" s="843"/>
      <c r="N64" s="243">
        <f>K64*L64</f>
        <v>1638.0235424994726</v>
      </c>
    </row>
    <row r="65" spans="1:15">
      <c r="A65" t="s">
        <v>1985</v>
      </c>
      <c r="B65" s="46" t="str">
        <f>VLOOKUP(A65,TRANSPORTE!A6:D117,3,FALSE)</f>
        <v>Equipo de Transporte (Camiones Grúas</v>
      </c>
      <c r="C65" s="47"/>
      <c r="D65" s="47"/>
      <c r="E65" s="47"/>
      <c r="F65" s="47"/>
      <c r="G65" s="47"/>
      <c r="H65" s="267" t="s">
        <v>2122</v>
      </c>
      <c r="I65" s="235">
        <v>0.05</v>
      </c>
      <c r="J65" s="242">
        <v>1</v>
      </c>
      <c r="K65" s="235">
        <f>I65*J65</f>
        <v>0.05</v>
      </c>
      <c r="L65" s="842">
        <f>VLOOKUP(A65,TRANSPORTE!A6:D117,4,FALSE)</f>
        <v>1113.3579354818507</v>
      </c>
      <c r="M65" s="843"/>
      <c r="N65" s="243">
        <f>K65*L65</f>
        <v>55.66789677409254</v>
      </c>
    </row>
    <row r="66" spans="1:15">
      <c r="B66" s="46"/>
      <c r="C66" s="47"/>
      <c r="D66" s="47"/>
      <c r="E66" s="47"/>
      <c r="F66" s="47"/>
      <c r="G66" s="47"/>
      <c r="H66" s="267"/>
      <c r="I66" s="235"/>
      <c r="J66" s="242"/>
      <c r="K66" s="235"/>
      <c r="L66" s="842"/>
      <c r="M66" s="843"/>
      <c r="N66" s="243"/>
    </row>
    <row r="67" spans="1:15">
      <c r="B67" s="46"/>
      <c r="C67" s="47"/>
      <c r="D67" s="47"/>
      <c r="E67" s="47"/>
      <c r="F67" s="47"/>
      <c r="G67" s="47"/>
      <c r="H67" s="267"/>
      <c r="I67" s="235"/>
      <c r="J67" s="242"/>
      <c r="K67" s="235"/>
      <c r="L67" s="842"/>
      <c r="M67" s="843"/>
      <c r="N67" s="243"/>
    </row>
    <row r="68" spans="1:15">
      <c r="B68" s="46"/>
      <c r="C68" s="47"/>
      <c r="D68" s="47"/>
      <c r="E68" s="47"/>
      <c r="F68" s="47"/>
      <c r="G68" s="47"/>
      <c r="H68" s="244"/>
      <c r="I68" s="235"/>
      <c r="J68" s="235"/>
      <c r="K68" s="235"/>
      <c r="L68" s="245"/>
      <c r="M68" s="246"/>
      <c r="N68" s="247"/>
    </row>
    <row r="69" spans="1:15" ht="15.75" thickBot="1">
      <c r="B69" s="265"/>
      <c r="C69" s="266"/>
      <c r="D69" s="266"/>
      <c r="E69" s="266"/>
      <c r="F69" s="266"/>
      <c r="G69" s="266"/>
      <c r="H69" s="48"/>
      <c r="I69" s="124"/>
      <c r="J69" s="124"/>
      <c r="K69" s="124"/>
      <c r="L69" s="833"/>
      <c r="M69" s="834"/>
      <c r="N69" s="125"/>
    </row>
    <row r="70" spans="1:15" ht="15.75" thickBot="1">
      <c r="B70" s="844" t="s">
        <v>2072</v>
      </c>
      <c r="C70" s="798"/>
      <c r="D70" s="798"/>
      <c r="E70" s="798"/>
      <c r="F70" s="798"/>
      <c r="G70" s="798"/>
      <c r="H70" s="798"/>
      <c r="I70" s="798"/>
      <c r="J70" s="798"/>
      <c r="K70" s="798"/>
      <c r="L70" s="798"/>
      <c r="M70" s="799"/>
      <c r="N70" s="104">
        <f>N64+N65+N66+N67+N68</f>
        <v>1693.691439273565</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94" t="s">
        <v>2108</v>
      </c>
      <c r="C74" s="795"/>
      <c r="D74" s="795"/>
      <c r="E74" s="795"/>
      <c r="F74" s="795"/>
      <c r="G74" s="795"/>
      <c r="H74" s="795"/>
      <c r="I74" s="73" t="s">
        <v>2082</v>
      </c>
      <c r="J74" s="75" t="s">
        <v>2109</v>
      </c>
      <c r="K74" s="74" t="s">
        <v>2084</v>
      </c>
      <c r="L74" s="796" t="s">
        <v>2070</v>
      </c>
      <c r="M74" s="899"/>
      <c r="N74" s="98" t="s">
        <v>2071</v>
      </c>
    </row>
    <row r="75" spans="1:15">
      <c r="B75" s="184" t="s">
        <v>2225</v>
      </c>
      <c r="C75" s="185"/>
      <c r="D75" s="185"/>
      <c r="E75" s="185"/>
      <c r="F75" s="185"/>
      <c r="G75" s="185"/>
      <c r="H75" s="185"/>
      <c r="I75" s="186"/>
      <c r="J75" s="187"/>
      <c r="K75" s="188"/>
      <c r="L75" s="189"/>
      <c r="M75" s="190"/>
      <c r="N75" s="191"/>
    </row>
    <row r="76" spans="1:15">
      <c r="A76" s="141" t="s">
        <v>714</v>
      </c>
      <c r="B76" s="49" t="str">
        <f>VLOOKUP(A76,'MANO DE OBRA'!A8:D68,3,FALSE)</f>
        <v>Obrero (6)</v>
      </c>
      <c r="C76" s="47"/>
      <c r="D76" s="47"/>
      <c r="E76" s="47"/>
      <c r="F76" s="47"/>
      <c r="G76" s="47"/>
      <c r="H76" s="47"/>
      <c r="I76" s="248">
        <f>K76/J76*100</f>
        <v>202996.19999999998</v>
      </c>
      <c r="J76" s="249">
        <v>185</v>
      </c>
      <c r="K76" s="250">
        <f>VLOOKUP(A76,'MANO DE OBRA'!A8:D99,4,FALSE)</f>
        <v>375542.97</v>
      </c>
      <c r="L76" s="50"/>
      <c r="M76" s="381">
        <v>8</v>
      </c>
      <c r="N76" s="346">
        <f>K76/M76</f>
        <v>46942.871249999997</v>
      </c>
      <c r="O76" s="106"/>
    </row>
    <row r="77" spans="1:15">
      <c r="A77" s="141" t="s">
        <v>728</v>
      </c>
      <c r="B77" s="49" t="str">
        <f>VLOOKUP(A77,'MANO DE OBRA'!A8:D69,3,FALSE)</f>
        <v>Oficial</v>
      </c>
      <c r="C77" s="47"/>
      <c r="D77" s="47"/>
      <c r="E77" s="47"/>
      <c r="F77" s="47"/>
      <c r="G77" s="47"/>
      <c r="H77" s="47"/>
      <c r="I77" s="248">
        <f>K77/J77*100</f>
        <v>57668.23979157189</v>
      </c>
      <c r="J77" s="249">
        <v>185</v>
      </c>
      <c r="K77" s="250">
        <f>VLOOKUP(A77,'MANO DE OBRA'!A8:D100,4,FALSE)</f>
        <v>106686.24361440798</v>
      </c>
      <c r="L77" s="50"/>
      <c r="M77" s="378">
        <v>8</v>
      </c>
      <c r="N77" s="346">
        <f>K77/M77</f>
        <v>13335.780451800998</v>
      </c>
    </row>
    <row r="78" spans="1:15">
      <c r="A78" s="141"/>
      <c r="B78" s="149" t="s">
        <v>2226</v>
      </c>
      <c r="C78" s="47"/>
      <c r="D78" s="47"/>
      <c r="E78" s="47"/>
      <c r="F78" s="47"/>
      <c r="G78" s="47"/>
      <c r="H78" s="47"/>
      <c r="I78" s="248"/>
      <c r="J78" s="249"/>
      <c r="K78" s="250"/>
      <c r="L78" s="50"/>
      <c r="M78" s="379"/>
      <c r="N78" s="346"/>
    </row>
    <row r="79" spans="1:15">
      <c r="A79" t="s">
        <v>714</v>
      </c>
      <c r="B79" s="49" t="str">
        <f>VLOOKUP(A79,'MANO DE OBRA'!A9:D70,3,FALSE)</f>
        <v>Obrero (6)</v>
      </c>
      <c r="C79" s="47"/>
      <c r="D79" s="47"/>
      <c r="E79" s="47"/>
      <c r="F79" s="47"/>
      <c r="G79" s="47"/>
      <c r="H79" s="47"/>
      <c r="I79" s="248">
        <f>K79/J79*100</f>
        <v>202996.19999999998</v>
      </c>
      <c r="J79" s="249">
        <v>185</v>
      </c>
      <c r="K79" s="250">
        <f>VLOOKUP(A79,'MANO DE OBRA'!A9:D101,4,FALSE)</f>
        <v>375542.97</v>
      </c>
      <c r="L79" s="50"/>
      <c r="M79" s="256">
        <v>12</v>
      </c>
      <c r="N79" s="346">
        <f>K79/M79</f>
        <v>31295.247499999998</v>
      </c>
    </row>
    <row r="80" spans="1:15">
      <c r="A80" t="s">
        <v>728</v>
      </c>
      <c r="B80" s="49" t="str">
        <f>VLOOKUP(A80,'MANO DE OBRA'!A10:D71,3,FALSE)</f>
        <v>Oficial</v>
      </c>
      <c r="C80" s="47"/>
      <c r="D80" s="47"/>
      <c r="E80" s="47"/>
      <c r="F80" s="47"/>
      <c r="G80" s="47"/>
      <c r="H80" s="47"/>
      <c r="I80" s="248">
        <f>K80/J80*100</f>
        <v>57668.23979157189</v>
      </c>
      <c r="J80" s="249">
        <v>185</v>
      </c>
      <c r="K80" s="250">
        <f>VLOOKUP(A80,'MANO DE OBRA'!A10:D102,4,FALSE)</f>
        <v>106686.24361440798</v>
      </c>
      <c r="L80" s="274"/>
      <c r="M80" s="256">
        <v>12</v>
      </c>
      <c r="N80" s="346">
        <f>K80/M80</f>
        <v>8890.5203012006659</v>
      </c>
    </row>
    <row r="81" spans="1:14">
      <c r="B81" s="49"/>
      <c r="C81" s="47"/>
      <c r="D81" s="47"/>
      <c r="E81" s="47"/>
      <c r="F81" s="47"/>
      <c r="G81" s="47"/>
      <c r="H81" s="47"/>
      <c r="I81" s="235"/>
      <c r="J81" s="253"/>
      <c r="K81" s="254"/>
      <c r="L81" s="274"/>
      <c r="M81" s="256"/>
      <c r="N81" s="252"/>
    </row>
    <row r="82" spans="1:14" ht="15.75" thickBot="1">
      <c r="B82" s="831"/>
      <c r="C82" s="832"/>
      <c r="D82" s="832"/>
      <c r="E82" s="832"/>
      <c r="F82" s="832"/>
      <c r="G82" s="832"/>
      <c r="H82" s="832"/>
      <c r="I82" s="124"/>
      <c r="J82" s="124"/>
      <c r="K82" s="124"/>
      <c r="L82" s="845"/>
      <c r="M82" s="845"/>
      <c r="N82" s="125"/>
    </row>
    <row r="83" spans="1:14" ht="15.75" thickBot="1">
      <c r="B83" s="844" t="s">
        <v>2072</v>
      </c>
      <c r="C83" s="798"/>
      <c r="D83" s="798"/>
      <c r="E83" s="798"/>
      <c r="F83" s="798"/>
      <c r="G83" s="798"/>
      <c r="H83" s="798"/>
      <c r="I83" s="798"/>
      <c r="J83" s="798"/>
      <c r="K83" s="798"/>
      <c r="L83" s="798"/>
      <c r="M83" s="799"/>
      <c r="N83" s="402">
        <f>SUM(N76:N82)</f>
        <v>100464.41950300166</v>
      </c>
    </row>
    <row r="84" spans="1:14" ht="15.75" thickBot="1">
      <c r="B84" s="33"/>
      <c r="C84" s="34"/>
      <c r="D84" s="34"/>
      <c r="E84" s="34"/>
      <c r="F84" s="34"/>
      <c r="G84" s="34"/>
      <c r="H84" s="34"/>
      <c r="I84" s="34"/>
      <c r="J84" s="34"/>
      <c r="K84" s="34"/>
      <c r="L84" s="34"/>
      <c r="M84" s="34"/>
      <c r="N84" s="35"/>
    </row>
    <row r="85" spans="1:14" ht="15.75" thickBot="1">
      <c r="B85" s="755" t="s">
        <v>2085</v>
      </c>
      <c r="C85" s="756"/>
      <c r="D85" s="756"/>
      <c r="E85" s="756"/>
      <c r="F85" s="756"/>
      <c r="G85" s="756"/>
      <c r="H85" s="756"/>
      <c r="I85" s="756"/>
      <c r="J85" s="756"/>
      <c r="K85" s="756"/>
      <c r="L85" s="756"/>
      <c r="M85" s="757"/>
      <c r="N85" s="99">
        <f>N47+N59+N70+N83</f>
        <v>1907070.6064703073</v>
      </c>
    </row>
    <row r="86" spans="1:14">
      <c r="B86" s="33"/>
      <c r="C86" s="34"/>
      <c r="D86" s="34"/>
      <c r="E86" s="34"/>
      <c r="F86" s="34"/>
      <c r="G86" s="34"/>
      <c r="H86" s="34"/>
      <c r="I86" s="34"/>
      <c r="J86" s="34"/>
      <c r="K86" s="34"/>
      <c r="L86" s="34"/>
      <c r="M86" s="34"/>
      <c r="N86" s="35"/>
    </row>
    <row r="87" spans="1:14">
      <c r="B87" s="64" t="s">
        <v>2086</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00" t="s">
        <v>2110</v>
      </c>
      <c r="C89" s="801"/>
      <c r="D89" s="801"/>
      <c r="E89" s="801"/>
      <c r="F89" s="801"/>
      <c r="G89" s="801"/>
      <c r="H89" s="801"/>
      <c r="I89" s="270"/>
      <c r="J89" s="290"/>
      <c r="K89" s="258" t="s">
        <v>2087</v>
      </c>
      <c r="L89" s="802" t="s">
        <v>2088</v>
      </c>
      <c r="M89" s="803"/>
      <c r="N89" s="259"/>
    </row>
    <row r="90" spans="1:14">
      <c r="B90" s="788" t="s">
        <v>2111</v>
      </c>
      <c r="C90" s="789"/>
      <c r="D90" s="789"/>
      <c r="E90" s="789"/>
      <c r="F90" s="789"/>
      <c r="G90" s="789"/>
      <c r="H90" s="789"/>
      <c r="I90" s="87"/>
      <c r="J90" s="88"/>
      <c r="K90" s="260">
        <v>0.2</v>
      </c>
      <c r="L90" s="790">
        <f>N85*K90</f>
        <v>381414.12129406148</v>
      </c>
      <c r="M90" s="791"/>
      <c r="N90" s="51"/>
    </row>
    <row r="91" spans="1:14">
      <c r="B91" s="89" t="s">
        <v>2090</v>
      </c>
      <c r="C91" s="90"/>
      <c r="D91" s="90"/>
      <c r="E91" s="90"/>
      <c r="F91" s="90"/>
      <c r="G91" s="90"/>
      <c r="H91" s="90"/>
      <c r="I91" s="87"/>
      <c r="J91" s="88"/>
      <c r="K91" s="260">
        <v>0.05</v>
      </c>
      <c r="L91" s="790">
        <f>N85*K91</f>
        <v>95353.53032351537</v>
      </c>
      <c r="M91" s="791"/>
      <c r="N91" s="51"/>
    </row>
    <row r="92" spans="1:14" ht="15.75" thickBot="1">
      <c r="B92" s="91" t="s">
        <v>2091</v>
      </c>
      <c r="C92" s="92"/>
      <c r="D92" s="92"/>
      <c r="E92" s="92"/>
      <c r="F92" s="92"/>
      <c r="G92" s="92"/>
      <c r="H92" s="92"/>
      <c r="I92" s="93"/>
      <c r="J92" s="94"/>
      <c r="K92" s="261">
        <v>0.05</v>
      </c>
      <c r="L92" s="792">
        <f>N85*K92</f>
        <v>95353.53032351537</v>
      </c>
      <c r="M92" s="793"/>
      <c r="N92" s="51"/>
    </row>
    <row r="93" spans="1:14" ht="15.75" thickBot="1">
      <c r="B93" s="755" t="s">
        <v>2072</v>
      </c>
      <c r="C93" s="756"/>
      <c r="D93" s="756"/>
      <c r="E93" s="756"/>
      <c r="F93" s="756"/>
      <c r="G93" s="756"/>
      <c r="H93" s="756"/>
      <c r="I93" s="756"/>
      <c r="J93" s="756"/>
      <c r="K93" s="756"/>
      <c r="L93" s="756"/>
      <c r="M93" s="757"/>
      <c r="N93" s="52">
        <f>L90+L91+L92</f>
        <v>572121.18194109225</v>
      </c>
    </row>
    <row r="94" spans="1:14" ht="15.75" thickBot="1">
      <c r="B94" s="33"/>
      <c r="C94" s="34"/>
      <c r="D94" s="34"/>
      <c r="E94" s="34"/>
      <c r="F94" s="34"/>
      <c r="G94" s="34"/>
      <c r="H94" s="34"/>
      <c r="I94" s="34"/>
      <c r="J94" s="34"/>
      <c r="K94" s="34"/>
      <c r="L94" s="34"/>
      <c r="M94" s="34"/>
      <c r="N94" s="35"/>
    </row>
    <row r="95" spans="1:14" ht="15.75" thickBot="1">
      <c r="A95" t="s">
        <v>2114</v>
      </c>
      <c r="B95" s="755" t="s">
        <v>2113</v>
      </c>
      <c r="C95" s="756"/>
      <c r="D95" s="756"/>
      <c r="E95" s="756"/>
      <c r="F95" s="756"/>
      <c r="G95" s="756"/>
      <c r="H95" s="756"/>
      <c r="I95" s="756"/>
      <c r="J95" s="756"/>
      <c r="K95" s="756"/>
      <c r="L95" s="756"/>
      <c r="M95" s="757"/>
      <c r="N95" s="166">
        <f>N85+N93</f>
        <v>2479191.7884113993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2093</v>
      </c>
      <c r="F100" s="53"/>
      <c r="G100" s="53"/>
      <c r="H100" s="53"/>
      <c r="I100" s="53"/>
      <c r="J100" s="53"/>
      <c r="K100" s="12"/>
      <c r="L100" s="12"/>
      <c r="M100" s="12"/>
      <c r="N100" s="17"/>
    </row>
    <row r="101" spans="2:14">
      <c r="B101" s="16"/>
      <c r="C101" s="12"/>
      <c r="D101" s="12"/>
      <c r="E101" s="12" t="s">
        <v>2094</v>
      </c>
      <c r="F101" s="12"/>
      <c r="G101" s="12"/>
      <c r="H101" s="12"/>
      <c r="I101" s="12"/>
      <c r="J101" s="12"/>
      <c r="K101" s="12"/>
      <c r="L101" s="12"/>
      <c r="M101" s="12"/>
      <c r="N101" s="17"/>
    </row>
    <row r="102" spans="2:14">
      <c r="B102" s="16"/>
      <c r="C102" s="12"/>
      <c r="D102" s="12"/>
      <c r="E102" s="12" t="s">
        <v>2095</v>
      </c>
      <c r="F102" s="12"/>
      <c r="G102" s="12"/>
      <c r="H102" s="12"/>
      <c r="I102" s="12"/>
      <c r="J102" s="12"/>
      <c r="K102" s="12"/>
      <c r="L102" s="12"/>
      <c r="M102" s="12"/>
      <c r="N102" s="17"/>
    </row>
    <row r="103" spans="2:14">
      <c r="B103" s="16"/>
      <c r="C103" s="12"/>
      <c r="D103" s="12"/>
      <c r="E103" s="12" t="s">
        <v>2096</v>
      </c>
      <c r="F103" s="12"/>
      <c r="G103" s="12"/>
      <c r="H103" s="12"/>
      <c r="I103" s="12"/>
      <c r="J103" s="12"/>
      <c r="K103" s="12"/>
      <c r="L103" s="12"/>
      <c r="M103" s="12"/>
      <c r="N103" s="17"/>
    </row>
    <row r="104" spans="2:14" ht="15.75" thickBot="1">
      <c r="B104" s="16"/>
      <c r="C104" s="12"/>
      <c r="D104" s="12"/>
      <c r="E104" s="12"/>
      <c r="F104" s="12" t="s">
        <v>7</v>
      </c>
      <c r="G104" s="12"/>
      <c r="H104" s="12"/>
      <c r="I104" s="12"/>
      <c r="J104" s="12"/>
      <c r="K104" s="12"/>
      <c r="L104" s="12"/>
      <c r="M104" s="12"/>
      <c r="N104" s="17"/>
    </row>
    <row r="105" spans="2:14">
      <c r="B105" s="204" t="s">
        <v>2097</v>
      </c>
      <c r="C105" s="205"/>
      <c r="D105" s="205"/>
      <c r="E105" s="205"/>
      <c r="F105" s="205"/>
      <c r="G105" s="205"/>
      <c r="H105" s="205"/>
      <c r="I105" s="205"/>
      <c r="J105" s="205"/>
      <c r="K105" s="205"/>
      <c r="L105" s="205"/>
      <c r="M105" s="205"/>
      <c r="N105" s="206"/>
    </row>
    <row r="106" spans="2:14">
      <c r="B106" s="207"/>
      <c r="C106" s="208"/>
      <c r="D106" s="208"/>
      <c r="E106" s="208"/>
      <c r="F106" s="208"/>
      <c r="G106" s="208"/>
      <c r="H106" s="208"/>
      <c r="I106" s="208"/>
      <c r="J106" s="208"/>
      <c r="K106" s="208"/>
      <c r="L106" s="208"/>
      <c r="M106" s="208"/>
      <c r="N106" s="209"/>
    </row>
    <row r="107" spans="2:14">
      <c r="B107" s="207"/>
      <c r="C107" s="208"/>
      <c r="D107" s="208"/>
      <c r="E107" s="208"/>
      <c r="F107" s="208"/>
      <c r="G107" s="208"/>
      <c r="H107" s="208"/>
      <c r="I107" s="208"/>
      <c r="J107" s="208"/>
      <c r="K107" s="208"/>
      <c r="L107" s="208"/>
      <c r="M107" s="208"/>
      <c r="N107" s="209"/>
    </row>
    <row r="108" spans="2:14">
      <c r="B108" s="207"/>
      <c r="C108" s="208"/>
      <c r="D108" s="208"/>
      <c r="E108" s="208"/>
      <c r="F108" s="208"/>
      <c r="G108" s="208"/>
      <c r="H108" s="208"/>
      <c r="I108" s="208"/>
      <c r="J108" s="208"/>
      <c r="K108" s="208"/>
      <c r="L108" s="208"/>
      <c r="M108" s="208"/>
      <c r="N108" s="209"/>
    </row>
    <row r="109" spans="2:14" ht="15.75" thickBot="1">
      <c r="B109" s="210"/>
      <c r="C109" s="211"/>
      <c r="D109" s="211"/>
      <c r="E109" s="211"/>
      <c r="F109" s="211"/>
      <c r="G109" s="211"/>
      <c r="H109" s="211"/>
      <c r="I109" s="211"/>
      <c r="J109" s="211"/>
      <c r="K109" s="211"/>
      <c r="L109" s="211"/>
      <c r="M109" s="211"/>
      <c r="N109" s="212"/>
    </row>
    <row r="110" spans="2:14">
      <c r="B110" s="213"/>
      <c r="C110" s="214"/>
      <c r="D110" s="214"/>
      <c r="E110" s="214"/>
      <c r="F110" s="214"/>
      <c r="G110" s="214"/>
      <c r="H110" s="214"/>
      <c r="I110" s="214"/>
      <c r="J110" s="214"/>
      <c r="K110" s="214"/>
      <c r="L110" s="214"/>
      <c r="M110" s="214"/>
      <c r="N110" s="215"/>
    </row>
    <row r="111" spans="2:14">
      <c r="B111" s="199" t="s">
        <v>2098</v>
      </c>
      <c r="C111" s="31"/>
      <c r="D111" s="31"/>
      <c r="E111" s="31"/>
      <c r="F111" s="31"/>
      <c r="G111" s="31"/>
      <c r="H111" s="31"/>
      <c r="I111" s="31"/>
      <c r="J111" s="31"/>
      <c r="K111" s="31"/>
      <c r="L111" s="31"/>
      <c r="M111" s="31"/>
      <c r="N111" s="32"/>
    </row>
    <row r="112" spans="2:14" ht="15" customHeight="1">
      <c r="B112" s="758" t="s">
        <v>2099</v>
      </c>
      <c r="C112" s="759"/>
      <c r="D112" s="759"/>
      <c r="E112" s="759"/>
      <c r="F112" s="759"/>
      <c r="G112" s="759"/>
      <c r="H112" s="759"/>
      <c r="I112" s="759"/>
      <c r="J112" s="759"/>
      <c r="K112" s="759"/>
      <c r="L112" s="759"/>
      <c r="M112" s="759"/>
      <c r="N112" s="760"/>
    </row>
    <row r="113" spans="2:14" ht="15" customHeight="1">
      <c r="B113" s="758"/>
      <c r="C113" s="759"/>
      <c r="D113" s="759"/>
      <c r="E113" s="759"/>
      <c r="F113" s="759"/>
      <c r="G113" s="759"/>
      <c r="H113" s="759"/>
      <c r="I113" s="759"/>
      <c r="J113" s="759"/>
      <c r="K113" s="759"/>
      <c r="L113" s="759"/>
      <c r="M113" s="759"/>
      <c r="N113" s="760"/>
    </row>
    <row r="114" spans="2:14" ht="30" customHeight="1">
      <c r="B114" s="761" t="s">
        <v>2100</v>
      </c>
      <c r="C114" s="762"/>
      <c r="D114" s="762"/>
      <c r="E114" s="762"/>
      <c r="F114" s="762"/>
      <c r="G114" s="762"/>
      <c r="H114" s="762"/>
      <c r="I114" s="762"/>
      <c r="J114" s="762"/>
      <c r="K114" s="762"/>
      <c r="L114" s="762"/>
      <c r="M114" s="762"/>
      <c r="N114" s="763"/>
    </row>
    <row r="115" spans="2:14">
      <c r="B115" s="761"/>
      <c r="C115" s="762"/>
      <c r="D115" s="762"/>
      <c r="E115" s="762"/>
      <c r="F115" s="762"/>
      <c r="G115" s="762"/>
      <c r="H115" s="762"/>
      <c r="I115" s="762"/>
      <c r="J115" s="762"/>
      <c r="K115" s="762"/>
      <c r="L115" s="762"/>
      <c r="M115" s="762"/>
      <c r="N115" s="763"/>
    </row>
    <row r="116" spans="2:14">
      <c r="B116" s="287"/>
      <c r="C116" s="288"/>
      <c r="D116" s="288"/>
      <c r="E116" s="288"/>
      <c r="F116" s="288"/>
      <c r="G116" s="288"/>
      <c r="H116" s="288"/>
      <c r="I116" s="288"/>
      <c r="J116" s="288"/>
      <c r="K116" s="288"/>
      <c r="L116" s="288"/>
      <c r="M116" s="288"/>
      <c r="N116" s="289"/>
    </row>
    <row r="117" spans="2:14">
      <c r="B117" s="287"/>
      <c r="C117" s="288"/>
      <c r="D117" s="288"/>
      <c r="E117" s="288"/>
      <c r="F117" s="288"/>
      <c r="G117" s="288"/>
      <c r="H117" s="288"/>
      <c r="I117" s="288"/>
      <c r="J117" s="288"/>
      <c r="K117" s="288"/>
      <c r="L117" s="288"/>
      <c r="M117" s="288"/>
      <c r="N117" s="289"/>
    </row>
    <row r="118" spans="2:14">
      <c r="B118" s="287"/>
      <c r="C118" s="288"/>
      <c r="D118" s="288"/>
      <c r="E118" s="288"/>
      <c r="F118" s="288"/>
      <c r="G118" s="288"/>
      <c r="H118" s="288"/>
      <c r="I118" s="288"/>
      <c r="J118" s="288"/>
      <c r="K118" s="288"/>
      <c r="L118" s="288"/>
      <c r="M118" s="288"/>
      <c r="N118" s="289"/>
    </row>
    <row r="119" spans="2:14">
      <c r="B119" s="199"/>
      <c r="C119" s="31"/>
      <c r="D119" s="31"/>
      <c r="E119" s="31"/>
      <c r="F119" s="31"/>
      <c r="G119" s="31"/>
      <c r="H119" s="31"/>
      <c r="I119" s="31"/>
      <c r="J119" s="31"/>
      <c r="K119" s="31"/>
      <c r="L119" s="31"/>
      <c r="M119" s="31"/>
      <c r="N119" s="32"/>
    </row>
    <row r="120" spans="2:14">
      <c r="B120" s="16"/>
      <c r="C120" s="12"/>
      <c r="D120" s="12"/>
      <c r="E120" s="12" t="s">
        <v>2093</v>
      </c>
      <c r="F120" s="53"/>
      <c r="G120" s="53"/>
      <c r="H120" s="12"/>
      <c r="I120" s="12"/>
      <c r="J120" s="12"/>
      <c r="K120" s="12"/>
      <c r="L120" s="12"/>
      <c r="M120" s="12"/>
      <c r="N120" s="17"/>
    </row>
    <row r="121" spans="2:14">
      <c r="B121" s="16"/>
      <c r="C121" s="12"/>
      <c r="D121" s="12"/>
      <c r="E121" s="54" t="s">
        <v>2094</v>
      </c>
      <c r="F121" s="12"/>
      <c r="G121" s="12"/>
      <c r="H121" s="54"/>
      <c r="I121" s="54"/>
      <c r="J121" s="54"/>
      <c r="K121" s="12"/>
      <c r="L121" s="12"/>
      <c r="M121" s="12"/>
      <c r="N121" s="17"/>
    </row>
    <row r="122" spans="2:14">
      <c r="B122" s="16"/>
      <c r="C122" s="12"/>
      <c r="D122" s="12"/>
      <c r="E122" s="55" t="s">
        <v>2101</v>
      </c>
      <c r="F122" s="12"/>
      <c r="G122" s="12"/>
      <c r="H122" s="55"/>
      <c r="I122" s="55"/>
      <c r="J122" s="55"/>
      <c r="K122" s="12"/>
      <c r="L122" s="12"/>
      <c r="M122" s="12"/>
      <c r="N122" s="17"/>
    </row>
    <row r="123" spans="2:14">
      <c r="B123" s="56"/>
      <c r="C123" s="31"/>
      <c r="D123" s="31"/>
      <c r="E123" s="12" t="s">
        <v>2096</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2102</v>
      </c>
      <c r="C125" s="55"/>
      <c r="D125" s="55"/>
      <c r="E125" s="12"/>
      <c r="F125" s="12"/>
      <c r="G125" s="12"/>
      <c r="H125" s="12"/>
      <c r="I125" s="12"/>
      <c r="J125" s="821"/>
      <c r="K125" s="821"/>
      <c r="L125" s="821"/>
      <c r="M125" s="821"/>
      <c r="N125" s="822"/>
    </row>
    <row r="126" spans="2:14" ht="15.75" thickBot="1">
      <c r="B126" s="217" t="s">
        <v>2103</v>
      </c>
      <c r="C126" s="344"/>
      <c r="D126" s="344"/>
      <c r="E126" s="57"/>
      <c r="F126" s="57"/>
      <c r="G126" s="57"/>
      <c r="H126" s="57"/>
      <c r="I126" s="57"/>
      <c r="J126" s="823"/>
      <c r="K126" s="823"/>
      <c r="L126" s="823"/>
      <c r="M126" s="823"/>
      <c r="N126" s="824"/>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ColWidth="11.42578125"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75"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418</v>
      </c>
      <c r="C31" s="81" t="s">
        <v>2227</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851</v>
      </c>
      <c r="B36" s="804" t="str">
        <f>VLOOKUP(A36,EQUIPOS!A6:D154,3,FALSE)</f>
        <v xml:space="preserve">Compresor para penetrar roca
</v>
      </c>
      <c r="C36" s="805"/>
      <c r="D36" s="805"/>
      <c r="E36" s="805"/>
      <c r="F36" s="805"/>
      <c r="G36" s="805"/>
      <c r="H36" s="806"/>
      <c r="I36" s="223"/>
      <c r="J36" s="224"/>
      <c r="K36" s="225">
        <f>VLOOKUP(A36,EQUIPOS!A6:D163,4,FALSE)</f>
        <v>119652.81356363448</v>
      </c>
      <c r="L36" s="226"/>
      <c r="M36" s="227">
        <v>0.125</v>
      </c>
      <c r="N36" s="228">
        <f>K36/M36</f>
        <v>957222.50850907585</v>
      </c>
    </row>
    <row r="37" spans="1:14">
      <c r="A37" s="113" t="s">
        <v>935</v>
      </c>
      <c r="B37" s="804" t="str">
        <f>VLOOKUP(A37,EQUIPOS!A7:D154,3,FALSE)</f>
        <v>Grúa con torre capacidad 1 ton en la punta.</v>
      </c>
      <c r="C37" s="805"/>
      <c r="D37" s="805"/>
      <c r="E37" s="805"/>
      <c r="F37" s="805"/>
      <c r="G37" s="805"/>
      <c r="H37" s="806"/>
      <c r="I37" s="368"/>
      <c r="J37" s="369"/>
      <c r="K37" s="225">
        <f>VLOOKUP(A37,EQUIPOS!A7:D164,4,FALSE)</f>
        <v>195294.20092081904</v>
      </c>
      <c r="L37" s="291"/>
      <c r="M37" s="292">
        <v>2.5</v>
      </c>
      <c r="N37" s="228">
        <f>K37/M37</f>
        <v>78117.680368327623</v>
      </c>
    </row>
    <row r="38" spans="1:14">
      <c r="A38" s="113" t="s">
        <v>957</v>
      </c>
      <c r="B38" s="804" t="str">
        <f>VLOOKUP(A38,EQUIPOS!A8:D154,3,FALSE)</f>
        <v>Motobomba de concreto</v>
      </c>
      <c r="C38" s="805"/>
      <c r="D38" s="805"/>
      <c r="E38" s="805"/>
      <c r="F38" s="805"/>
      <c r="G38" s="805"/>
      <c r="H38" s="806"/>
      <c r="I38" s="368"/>
      <c r="J38" s="369"/>
      <c r="K38" s="385">
        <f>VLOOKUP(A38,EQUIPOS!A8:D165,4,FALSE)</f>
        <v>60658.774180520792</v>
      </c>
      <c r="L38" s="291"/>
      <c r="M38" s="292">
        <v>0.65</v>
      </c>
      <c r="N38" s="228">
        <f>K38/M38</f>
        <v>93321.191046955064</v>
      </c>
    </row>
    <row r="39" spans="1:14">
      <c r="A39" s="113" t="s">
        <v>1001</v>
      </c>
      <c r="B39" s="804" t="str">
        <f>VLOOKUP(A39,EQUIPOS!A9:D154,3,FALSE)</f>
        <v>Retroexcavadora A25C</v>
      </c>
      <c r="C39" s="805"/>
      <c r="D39" s="805"/>
      <c r="E39" s="805"/>
      <c r="F39" s="805"/>
      <c r="G39" s="805"/>
      <c r="H39" s="806"/>
      <c r="I39" s="368"/>
      <c r="J39" s="369"/>
      <c r="K39" s="385">
        <f>VLOOKUP(A39,EQUIPOS!A9:D166,4,FALSE)</f>
        <v>200316.15089299713</v>
      </c>
      <c r="L39" s="291"/>
      <c r="M39" s="292">
        <v>0.65</v>
      </c>
      <c r="N39" s="228">
        <f>K39/M39</f>
        <v>308178.69368153403</v>
      </c>
    </row>
    <row r="40" spans="1:14">
      <c r="A40" s="113"/>
      <c r="B40" s="804"/>
      <c r="C40" s="805"/>
      <c r="D40" s="805"/>
      <c r="E40" s="805"/>
      <c r="F40" s="805"/>
      <c r="G40" s="805"/>
      <c r="H40" s="806"/>
      <c r="I40" s="368"/>
      <c r="J40" s="369"/>
      <c r="K40" s="385"/>
      <c r="L40" s="291"/>
      <c r="M40" s="292"/>
      <c r="N40" s="228"/>
    </row>
    <row r="41" spans="1:14">
      <c r="A41" s="113"/>
      <c r="B41" s="804"/>
      <c r="C41" s="805"/>
      <c r="D41" s="805"/>
      <c r="E41" s="805"/>
      <c r="F41" s="805"/>
      <c r="G41" s="805"/>
      <c r="H41" s="806"/>
      <c r="I41" s="368"/>
      <c r="J41" s="369"/>
      <c r="K41" s="385"/>
      <c r="L41" s="291"/>
      <c r="M41" s="292"/>
      <c r="N41" s="228"/>
    </row>
    <row r="42" spans="1:14">
      <c r="A42" s="113"/>
      <c r="B42" s="804"/>
      <c r="C42" s="805"/>
      <c r="D42" s="805"/>
      <c r="E42" s="805"/>
      <c r="F42" s="805"/>
      <c r="G42" s="805"/>
      <c r="H42" s="806"/>
      <c r="I42" s="284"/>
      <c r="J42" s="286"/>
      <c r="K42" s="385"/>
      <c r="L42" s="370"/>
      <c r="M42" s="371"/>
      <c r="N42" s="228"/>
    </row>
    <row r="43" spans="1:14">
      <c r="B43" s="804"/>
      <c r="C43" s="805"/>
      <c r="D43" s="805"/>
      <c r="E43" s="805"/>
      <c r="F43" s="805"/>
      <c r="G43" s="805"/>
      <c r="H43" s="806"/>
      <c r="I43" s="36"/>
      <c r="J43" s="37"/>
      <c r="K43" s="385"/>
      <c r="L43" s="232"/>
      <c r="M43" s="233"/>
      <c r="N43" s="228"/>
    </row>
    <row r="44" spans="1:14">
      <c r="B44" s="276"/>
      <c r="C44" s="277"/>
      <c r="D44" s="277"/>
      <c r="E44" s="277"/>
      <c r="F44" s="279"/>
      <c r="G44" s="279"/>
      <c r="H44" s="123"/>
      <c r="I44" s="36"/>
      <c r="J44" s="37"/>
      <c r="K44" s="385"/>
      <c r="L44" s="232"/>
      <c r="M44" s="233"/>
      <c r="N44" s="229"/>
    </row>
    <row r="45" spans="1:14">
      <c r="B45" s="812" t="s">
        <v>2105</v>
      </c>
      <c r="C45" s="813"/>
      <c r="D45" s="813"/>
      <c r="E45" s="38"/>
      <c r="F45" s="39"/>
      <c r="G45" s="39"/>
      <c r="H45" s="40"/>
      <c r="I45" s="36"/>
      <c r="J45" s="37"/>
      <c r="K45" s="235"/>
      <c r="L45" s="232"/>
      <c r="M45" s="352">
        <v>0.1</v>
      </c>
      <c r="N45" s="296">
        <f>N87*M45</f>
        <v>52241.498141560864</v>
      </c>
    </row>
    <row r="46" spans="1:14" ht="15.75" thickBot="1">
      <c r="B46" s="804"/>
      <c r="C46" s="805"/>
      <c r="D46" s="805"/>
      <c r="E46" s="805"/>
      <c r="F46" s="805"/>
      <c r="G46" s="805"/>
      <c r="H46" s="806"/>
      <c r="I46" s="814"/>
      <c r="J46" s="815"/>
      <c r="K46" s="41"/>
      <c r="L46" s="816"/>
      <c r="M46" s="817"/>
      <c r="N46" s="105"/>
    </row>
    <row r="47" spans="1:14" ht="15.75" thickBot="1">
      <c r="B47" s="755" t="s">
        <v>2072</v>
      </c>
      <c r="C47" s="756"/>
      <c r="D47" s="756"/>
      <c r="E47" s="756"/>
      <c r="F47" s="756"/>
      <c r="G47" s="756"/>
      <c r="H47" s="756"/>
      <c r="I47" s="756"/>
      <c r="J47" s="756"/>
      <c r="K47" s="756"/>
      <c r="L47" s="756"/>
      <c r="M47" s="757"/>
      <c r="N47" s="345">
        <f>SUM(N36:N46)</f>
        <v>1489081.5717474537</v>
      </c>
    </row>
    <row r="48" spans="1:14">
      <c r="B48" s="236"/>
      <c r="C48" s="34"/>
      <c r="D48" s="34"/>
      <c r="E48" s="34"/>
      <c r="F48" s="34"/>
      <c r="G48" s="34"/>
      <c r="H48" s="34"/>
      <c r="I48" s="34"/>
      <c r="J48" s="34"/>
      <c r="K48" s="34"/>
      <c r="L48" s="34"/>
      <c r="M48" s="34"/>
      <c r="N48" s="35"/>
    </row>
    <row r="49" spans="1:14">
      <c r="B49" s="64" t="s">
        <v>2073</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00" t="s">
        <v>2063</v>
      </c>
      <c r="C51" s="801"/>
      <c r="D51" s="801"/>
      <c r="E51" s="801"/>
      <c r="F51" s="801"/>
      <c r="G51" s="801"/>
      <c r="H51" s="801"/>
      <c r="I51" s="835"/>
      <c r="J51" s="271" t="s">
        <v>2065</v>
      </c>
      <c r="K51" s="85" t="s">
        <v>2066</v>
      </c>
      <c r="L51" s="836" t="s">
        <v>2074</v>
      </c>
      <c r="M51" s="835"/>
      <c r="N51" s="86" t="s">
        <v>2071</v>
      </c>
    </row>
    <row r="52" spans="1:14">
      <c r="A52" s="108" t="s">
        <v>1086</v>
      </c>
      <c r="B52" s="43" t="str">
        <f>VLOOKUP(A52,MATERIALES!A5:D373,3,FALSE)</f>
        <v>Acero PDR-60</v>
      </c>
      <c r="C52" s="237"/>
      <c r="D52" s="237"/>
      <c r="E52" s="237"/>
      <c r="F52" s="237"/>
      <c r="G52" s="237"/>
      <c r="H52" s="237"/>
      <c r="I52" s="237"/>
      <c r="J52" s="267" t="str">
        <f>VLOOKUP(A52,MATERIALES!A6:D644,2,FALSE)</f>
        <v>kg</v>
      </c>
      <c r="K52" s="238">
        <v>178.12830345854127</v>
      </c>
      <c r="L52" s="223"/>
      <c r="M52" s="353">
        <f>VLOOKUP(A52,MATERIALES!A5:D396,4,FALSE)</f>
        <v>3963.8636002327676</v>
      </c>
      <c r="N52" s="228">
        <f>K52*M52</f>
        <v>706076.29825052829</v>
      </c>
    </row>
    <row r="53" spans="1:14">
      <c r="A53" s="108" t="s">
        <v>1284</v>
      </c>
      <c r="B53" s="43" t="str">
        <f>VLOOKUP(A53,MATERIALES!A6:D373,3,FALSE)</f>
        <v>Concreto Resistencia  28 (Mpa)</v>
      </c>
      <c r="C53" s="372"/>
      <c r="D53" s="372"/>
      <c r="E53" s="372"/>
      <c r="F53" s="372"/>
      <c r="G53" s="372"/>
      <c r="H53" s="372"/>
      <c r="I53" s="372"/>
      <c r="J53" s="268" t="str">
        <f>VLOOKUP(A53,MATERIALES!A7:D645,2,FALSE)</f>
        <v>m3</v>
      </c>
      <c r="K53" s="348">
        <v>1.1875220230569419</v>
      </c>
      <c r="L53" s="368"/>
      <c r="M53" s="353">
        <f>VLOOKUP(A53,MATERIALES!A6:D397,4,FALSE)</f>
        <v>419191.30626726296</v>
      </c>
      <c r="N53" s="228">
        <f t="shared" ref="N53:N59" si="0">K53*M53</f>
        <v>497798.90806638222</v>
      </c>
    </row>
    <row r="54" spans="1:14">
      <c r="A54" s="108" t="s">
        <v>1155</v>
      </c>
      <c r="B54" s="43" t="str">
        <f>VLOOKUP(A54,MATERIALES!A6:D373,3,FALSE)</f>
        <v>Anfo</v>
      </c>
      <c r="C54" s="372"/>
      <c r="D54" s="372"/>
      <c r="E54" s="372"/>
      <c r="F54" s="372"/>
      <c r="G54" s="372"/>
      <c r="H54" s="372"/>
      <c r="I54" s="372"/>
      <c r="J54" s="268" t="s">
        <v>128</v>
      </c>
      <c r="K54" s="348">
        <v>0.3</v>
      </c>
      <c r="L54" s="368"/>
      <c r="M54" s="353">
        <f>VLOOKUP(A54,MATERIALES!A6:D398,4,FALSE)</f>
        <v>6351.0814941226108</v>
      </c>
      <c r="N54" s="228">
        <f t="shared" si="0"/>
        <v>1905.3244482367832</v>
      </c>
    </row>
    <row r="55" spans="1:14">
      <c r="A55" s="108" t="s">
        <v>1291</v>
      </c>
      <c r="B55" s="43" t="str">
        <f>VLOOKUP(A55,MATERIALES!A6:D373,3,FALSE)</f>
        <v>Cordón detonante</v>
      </c>
      <c r="C55" s="372"/>
      <c r="D55" s="372"/>
      <c r="E55" s="372"/>
      <c r="F55" s="372"/>
      <c r="G55" s="372"/>
      <c r="H55" s="372"/>
      <c r="I55" s="372"/>
      <c r="J55" s="268" t="str">
        <f>VLOOKUP(A55,MATERIALES!A9:D647,2,FALSE)</f>
        <v>m</v>
      </c>
      <c r="K55" s="348">
        <v>3</v>
      </c>
      <c r="L55" s="368"/>
      <c r="M55" s="353">
        <f>VLOOKUP(A55,MATERIALES!A6:D399,4,FALSE)</f>
        <v>2416.4179161685365</v>
      </c>
      <c r="N55" s="228">
        <f t="shared" si="0"/>
        <v>7249.2537485056091</v>
      </c>
    </row>
    <row r="56" spans="1:14">
      <c r="A56" s="108" t="s">
        <v>1356</v>
      </c>
      <c r="B56" s="43" t="str">
        <f>VLOOKUP(A56,MATERIALES!A7:D373,3,FALSE)</f>
        <v>Explosivos  75% (INDUGEL)</v>
      </c>
      <c r="C56" s="372"/>
      <c r="D56" s="372"/>
      <c r="E56" s="372"/>
      <c r="F56" s="372"/>
      <c r="G56" s="372"/>
      <c r="H56" s="372"/>
      <c r="I56" s="372"/>
      <c r="J56" s="268" t="str">
        <f>VLOOKUP(A56,MATERIALES!A10:D648,2,FALSE)</f>
        <v>lb</v>
      </c>
      <c r="K56" s="348">
        <v>0.25</v>
      </c>
      <c r="L56" s="368"/>
      <c r="M56" s="353">
        <f>VLOOKUP(A56,MATERIALES!A7:D400,4,FALSE)</f>
        <v>10970.049853484508</v>
      </c>
      <c r="N56" s="228">
        <f t="shared" si="0"/>
        <v>2742.5124633711271</v>
      </c>
    </row>
    <row r="57" spans="1:14">
      <c r="A57" s="108" t="s">
        <v>1375</v>
      </c>
      <c r="B57" s="43" t="str">
        <f>VLOOKUP(A57,MATERIALES!A8:D373,3,FALSE)</f>
        <v>Fulminantes</v>
      </c>
      <c r="C57" s="372"/>
      <c r="D57" s="372"/>
      <c r="E57" s="372"/>
      <c r="F57" s="372"/>
      <c r="G57" s="372"/>
      <c r="H57" s="372"/>
      <c r="I57" s="372"/>
      <c r="J57" s="268" t="str">
        <f>VLOOKUP(A57,MATERIALES!A11:D649,2,FALSE)</f>
        <v>u</v>
      </c>
      <c r="K57" s="348">
        <v>1</v>
      </c>
      <c r="L57" s="368"/>
      <c r="M57" s="353">
        <f>VLOOKUP(A57,MATERIALES!A8:D401,4,FALSE)</f>
        <v>1270.2162988245218</v>
      </c>
      <c r="N57" s="228">
        <f t="shared" si="0"/>
        <v>1270.2162988245218</v>
      </c>
    </row>
    <row r="58" spans="1:14">
      <c r="A58" s="108" t="s">
        <v>1536</v>
      </c>
      <c r="B58" s="43" t="str">
        <f>VLOOKUP(A58,MATERIALES!A9:D373,3,FALSE)</f>
        <v>Mecha Lenta</v>
      </c>
      <c r="C58" s="372"/>
      <c r="D58" s="372"/>
      <c r="E58" s="372"/>
      <c r="F58" s="372"/>
      <c r="G58" s="372"/>
      <c r="H58" s="372"/>
      <c r="I58" s="372"/>
      <c r="J58" s="268" t="str">
        <f>VLOOKUP(A58,MATERIALES!A11:D650,2,FALSE)</f>
        <v>m</v>
      </c>
      <c r="K58" s="348">
        <v>1</v>
      </c>
      <c r="L58" s="368"/>
      <c r="M58" s="353">
        <f>VLOOKUP(A58,MATERIALES!A9:D402,4,FALSE)</f>
        <v>1295.5114648956844</v>
      </c>
      <c r="N58" s="228">
        <f t="shared" si="0"/>
        <v>1295.5114648956844</v>
      </c>
    </row>
    <row r="59" spans="1:14">
      <c r="A59" s="108" t="s">
        <v>1342</v>
      </c>
      <c r="B59" s="43" t="str">
        <f>VLOOKUP(A59,MATERIALES!A10:D373,3,FALSE)</f>
        <v>Escolta y transporte (una tarifa por cada m3 escoltado y transportado)</v>
      </c>
      <c r="C59" s="372"/>
      <c r="D59" s="372"/>
      <c r="E59" s="372"/>
      <c r="F59" s="372"/>
      <c r="G59" s="372"/>
      <c r="H59" s="372"/>
      <c r="I59" s="372"/>
      <c r="J59" s="268" t="str">
        <f>VLOOKUP(A59,MATERIALES!A12:D651,2,FALSE)</f>
        <v>kg</v>
      </c>
      <c r="K59" s="348">
        <v>0.45800000000000002</v>
      </c>
      <c r="L59" s="368"/>
      <c r="M59" s="353">
        <f>VLOOKUP(A59,MATERIALES!A10:D403,4,FALSE)</f>
        <v>9815.3077636440357</v>
      </c>
      <c r="N59" s="228">
        <f t="shared" si="0"/>
        <v>4495.4109557489683</v>
      </c>
    </row>
    <row r="60" spans="1:14">
      <c r="A60" s="108"/>
      <c r="B60" s="43"/>
      <c r="C60" s="372"/>
      <c r="D60" s="372"/>
      <c r="E60" s="372"/>
      <c r="F60" s="372"/>
      <c r="G60" s="372"/>
      <c r="H60" s="372"/>
      <c r="I60" s="372"/>
      <c r="J60" s="267"/>
      <c r="K60" s="348"/>
      <c r="L60" s="368"/>
      <c r="M60" s="353"/>
      <c r="N60" s="228"/>
    </row>
    <row r="61" spans="1:14">
      <c r="A61" s="108"/>
      <c r="B61" s="43"/>
      <c r="C61" s="372"/>
      <c r="D61" s="372"/>
      <c r="E61" s="372"/>
      <c r="F61" s="372"/>
      <c r="G61" s="372"/>
      <c r="H61" s="372"/>
      <c r="I61" s="372"/>
      <c r="J61" s="267"/>
      <c r="K61" s="348"/>
      <c r="L61" s="368"/>
      <c r="M61" s="353"/>
      <c r="N61" s="228"/>
    </row>
    <row r="62" spans="1:14" ht="15.75" thickBot="1">
      <c r="B62" s="43"/>
      <c r="C62" s="266"/>
      <c r="D62" s="266"/>
      <c r="E62" s="266"/>
      <c r="F62" s="266"/>
      <c r="G62" s="266"/>
      <c r="H62" s="266"/>
      <c r="I62" s="266"/>
      <c r="J62" s="382"/>
      <c r="K62" s="124"/>
      <c r="L62" s="281"/>
      <c r="M62" s="353"/>
      <c r="N62" s="228"/>
    </row>
    <row r="63" spans="1:14" ht="15.75" thickBot="1">
      <c r="B63" s="755" t="s">
        <v>2072</v>
      </c>
      <c r="C63" s="756"/>
      <c r="D63" s="756"/>
      <c r="E63" s="756"/>
      <c r="F63" s="756"/>
      <c r="G63" s="756"/>
      <c r="H63" s="756"/>
      <c r="I63" s="756"/>
      <c r="J63" s="756"/>
      <c r="K63" s="756"/>
      <c r="L63" s="756"/>
      <c r="M63" s="757"/>
      <c r="N63" s="345">
        <f>SUM(N52:N62)</f>
        <v>1222833.4356964929</v>
      </c>
    </row>
    <row r="64" spans="1:14">
      <c r="B64" s="33"/>
      <c r="C64" s="34"/>
      <c r="D64" s="34"/>
      <c r="E64" s="34"/>
      <c r="F64" s="34"/>
      <c r="G64" s="34"/>
      <c r="H64" s="34"/>
      <c r="I64" s="34"/>
      <c r="J64" s="34"/>
      <c r="K64" s="34"/>
      <c r="L64" s="34"/>
      <c r="M64" s="34"/>
      <c r="N64" s="35"/>
    </row>
    <row r="65" spans="1:15">
      <c r="B65" s="64" t="s">
        <v>2075</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269" t="s">
        <v>2076</v>
      </c>
      <c r="C67" s="270"/>
      <c r="D67" s="270"/>
      <c r="E67" s="270"/>
      <c r="F67" s="270"/>
      <c r="G67" s="270"/>
      <c r="H67" s="73" t="s">
        <v>2065</v>
      </c>
      <c r="I67" s="74" t="s">
        <v>2077</v>
      </c>
      <c r="J67" s="75" t="s">
        <v>2106</v>
      </c>
      <c r="K67" s="73" t="s">
        <v>2107</v>
      </c>
      <c r="L67" s="841" t="s">
        <v>2080</v>
      </c>
      <c r="M67" s="820"/>
      <c r="N67" s="76" t="s">
        <v>2071</v>
      </c>
    </row>
    <row r="68" spans="1:15">
      <c r="A68" t="s">
        <v>1867</v>
      </c>
      <c r="B68" s="46" t="str">
        <f>VLOOKUP(A68,TRANSPORTE!A5:D117,3,FALSE)</f>
        <v>Transporte de material de excavación</v>
      </c>
      <c r="C68" s="273"/>
      <c r="D68" s="273"/>
      <c r="E68" s="273"/>
      <c r="F68" s="273"/>
      <c r="G68" s="273"/>
      <c r="H68" s="267" t="s">
        <v>2122</v>
      </c>
      <c r="I68" s="235">
        <v>1.3</v>
      </c>
      <c r="J68" s="242">
        <v>1</v>
      </c>
      <c r="K68" s="235">
        <f>I68*J68</f>
        <v>1.3</v>
      </c>
      <c r="L68" s="842">
        <f>VLOOKUP(A68,TRANSPORTE!A5:D117,4,FALSE)</f>
        <v>1260.0181096149788</v>
      </c>
      <c r="M68" s="843"/>
      <c r="N68" s="243">
        <f>K68*L68</f>
        <v>1638.0235424994726</v>
      </c>
    </row>
    <row r="69" spans="1:15">
      <c r="A69" t="s">
        <v>1985</v>
      </c>
      <c r="B69" s="46" t="str">
        <f>VLOOKUP(A69,TRANSPORTE!A6:D117,3,FALSE)</f>
        <v>Equipo de Transporte (Camiones Grúas</v>
      </c>
      <c r="C69" s="47"/>
      <c r="D69" s="47"/>
      <c r="E69" s="47"/>
      <c r="F69" s="47"/>
      <c r="G69" s="47"/>
      <c r="H69" s="267" t="s">
        <v>2122</v>
      </c>
      <c r="I69" s="235">
        <v>0.05</v>
      </c>
      <c r="J69" s="242">
        <v>1</v>
      </c>
      <c r="K69" s="235">
        <f>I69*J69</f>
        <v>0.05</v>
      </c>
      <c r="L69" s="842">
        <f>VLOOKUP(A69,TRANSPORTE!A6:D117,4,FALSE)</f>
        <v>1113.3579354818507</v>
      </c>
      <c r="M69" s="843"/>
      <c r="N69" s="243">
        <f>K69*L69</f>
        <v>55.66789677409254</v>
      </c>
    </row>
    <row r="70" spans="1:15">
      <c r="B70" s="46"/>
      <c r="C70" s="47"/>
      <c r="D70" s="47"/>
      <c r="E70" s="47"/>
      <c r="F70" s="47"/>
      <c r="G70" s="47"/>
      <c r="H70" s="267"/>
      <c r="I70" s="235"/>
      <c r="J70" s="242"/>
      <c r="K70" s="235"/>
      <c r="L70" s="842"/>
      <c r="M70" s="843"/>
      <c r="N70" s="243"/>
    </row>
    <row r="71" spans="1:15">
      <c r="B71" s="46"/>
      <c r="C71" s="47"/>
      <c r="D71" s="47"/>
      <c r="E71" s="47"/>
      <c r="F71" s="47"/>
      <c r="G71" s="47"/>
      <c r="H71" s="267"/>
      <c r="I71" s="235"/>
      <c r="J71" s="242"/>
      <c r="K71" s="235"/>
      <c r="L71" s="842"/>
      <c r="M71" s="843"/>
      <c r="N71" s="243"/>
    </row>
    <row r="72" spans="1:15">
      <c r="B72" s="46"/>
      <c r="C72" s="47"/>
      <c r="D72" s="47"/>
      <c r="E72" s="47"/>
      <c r="F72" s="47"/>
      <c r="G72" s="47"/>
      <c r="H72" s="244"/>
      <c r="I72" s="235"/>
      <c r="J72" s="235"/>
      <c r="K72" s="235"/>
      <c r="L72" s="245"/>
      <c r="M72" s="246"/>
      <c r="N72" s="247"/>
    </row>
    <row r="73" spans="1:15" ht="15.75" thickBot="1">
      <c r="B73" s="265"/>
      <c r="C73" s="266"/>
      <c r="D73" s="266"/>
      <c r="E73" s="266"/>
      <c r="F73" s="266"/>
      <c r="G73" s="266"/>
      <c r="H73" s="48"/>
      <c r="I73" s="124"/>
      <c r="J73" s="124"/>
      <c r="K73" s="124"/>
      <c r="L73" s="833"/>
      <c r="M73" s="834"/>
      <c r="N73" s="125"/>
    </row>
    <row r="74" spans="1:15" ht="15.75" thickBot="1">
      <c r="B74" s="844" t="s">
        <v>2072</v>
      </c>
      <c r="C74" s="798"/>
      <c r="D74" s="798"/>
      <c r="E74" s="798"/>
      <c r="F74" s="798"/>
      <c r="G74" s="798"/>
      <c r="H74" s="798"/>
      <c r="I74" s="798"/>
      <c r="J74" s="798"/>
      <c r="K74" s="798"/>
      <c r="L74" s="798"/>
      <c r="M74" s="799"/>
      <c r="N74" s="104">
        <f>N68+N69+N70+N71+N72</f>
        <v>1693.691439273565</v>
      </c>
    </row>
    <row r="75" spans="1:15">
      <c r="B75" s="33"/>
      <c r="C75" s="34"/>
      <c r="D75" s="34"/>
      <c r="E75" s="34"/>
      <c r="F75" s="34"/>
      <c r="G75" s="34"/>
      <c r="H75" s="34"/>
      <c r="I75" s="34"/>
      <c r="J75" s="34"/>
      <c r="K75" s="34"/>
      <c r="L75" s="34"/>
      <c r="M75" s="34"/>
      <c r="N75" s="35"/>
    </row>
    <row r="76" spans="1:15">
      <c r="B76" s="64" t="s">
        <v>2081</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794" t="s">
        <v>2108</v>
      </c>
      <c r="C78" s="795"/>
      <c r="D78" s="795"/>
      <c r="E78" s="795"/>
      <c r="F78" s="795"/>
      <c r="G78" s="795"/>
      <c r="H78" s="795"/>
      <c r="I78" s="73" t="s">
        <v>2082</v>
      </c>
      <c r="J78" s="75" t="s">
        <v>2109</v>
      </c>
      <c r="K78" s="74" t="s">
        <v>2084</v>
      </c>
      <c r="L78" s="796" t="s">
        <v>2070</v>
      </c>
      <c r="M78" s="899"/>
      <c r="N78" s="98" t="s">
        <v>2071</v>
      </c>
    </row>
    <row r="79" spans="1:15">
      <c r="A79" s="192"/>
      <c r="B79" s="184" t="s">
        <v>2225</v>
      </c>
      <c r="C79" s="185"/>
      <c r="D79" s="185"/>
      <c r="E79" s="185"/>
      <c r="F79" s="185"/>
      <c r="G79" s="185"/>
      <c r="H79" s="185"/>
      <c r="I79" s="186"/>
      <c r="J79" s="187"/>
      <c r="K79" s="188"/>
      <c r="L79" s="189"/>
      <c r="M79" s="190"/>
      <c r="N79" s="191"/>
    </row>
    <row r="80" spans="1:15">
      <c r="A80" s="141" t="s">
        <v>714</v>
      </c>
      <c r="B80" s="49" t="str">
        <f>VLOOKUP(A80,'MANO DE OBRA'!A8:D68,3,FALSE)</f>
        <v>Obrero (6)</v>
      </c>
      <c r="C80" s="47"/>
      <c r="D80" s="47"/>
      <c r="E80" s="47"/>
      <c r="F80" s="47"/>
      <c r="G80" s="47"/>
      <c r="H80" s="47"/>
      <c r="I80" s="248">
        <f>K80/J80*100</f>
        <v>202996.19999999998</v>
      </c>
      <c r="J80" s="249">
        <v>185</v>
      </c>
      <c r="K80" s="250">
        <f>VLOOKUP(A80,'MANO DE OBRA'!A8:D99,4,FALSE)</f>
        <v>375542.97</v>
      </c>
      <c r="L80" s="50"/>
      <c r="M80" s="381">
        <v>1</v>
      </c>
      <c r="N80" s="346">
        <f>K80/M80</f>
        <v>375542.97</v>
      </c>
      <c r="O80" s="106"/>
    </row>
    <row r="81" spans="1:14">
      <c r="A81" s="141" t="s">
        <v>728</v>
      </c>
      <c r="B81" s="49" t="str">
        <f>VLOOKUP(A81,'MANO DE OBRA'!A8:D69,3,FALSE)</f>
        <v>Oficial</v>
      </c>
      <c r="C81" s="47"/>
      <c r="D81" s="47"/>
      <c r="E81" s="47"/>
      <c r="F81" s="47"/>
      <c r="G81" s="47"/>
      <c r="H81" s="47"/>
      <c r="I81" s="248">
        <f>K81/J81*100</f>
        <v>57668.23979157189</v>
      </c>
      <c r="J81" s="249">
        <v>185</v>
      </c>
      <c r="K81" s="250">
        <f>VLOOKUP(A81,'MANO DE OBRA'!A8:D100,4,FALSE)</f>
        <v>106686.24361440798</v>
      </c>
      <c r="L81" s="50"/>
      <c r="M81" s="378">
        <v>1</v>
      </c>
      <c r="N81" s="346">
        <f>K81/M81</f>
        <v>106686.24361440798</v>
      </c>
    </row>
    <row r="82" spans="1:14">
      <c r="A82" s="141"/>
      <c r="B82" s="149" t="s">
        <v>2228</v>
      </c>
      <c r="C82" s="47"/>
      <c r="D82" s="47"/>
      <c r="E82" s="47"/>
      <c r="F82" s="47"/>
      <c r="G82" s="47"/>
      <c r="H82" s="47"/>
      <c r="I82" s="248"/>
      <c r="J82" s="249"/>
      <c r="K82" s="250"/>
      <c r="L82" s="50"/>
      <c r="M82" s="379"/>
      <c r="N82" s="346"/>
    </row>
    <row r="83" spans="1:14">
      <c r="A83" t="s">
        <v>714</v>
      </c>
      <c r="B83" s="49" t="str">
        <f>VLOOKUP(A83,'MANO DE OBRA'!A9:D70,3,FALSE)</f>
        <v>Obrero (6)</v>
      </c>
      <c r="C83" s="47"/>
      <c r="D83" s="47"/>
      <c r="E83" s="47"/>
      <c r="F83" s="47"/>
      <c r="G83" s="47"/>
      <c r="H83" s="47"/>
      <c r="I83" s="248">
        <f>K83/J83*100</f>
        <v>202996.19999999998</v>
      </c>
      <c r="J83" s="249">
        <v>185</v>
      </c>
      <c r="K83" s="250">
        <f>VLOOKUP(A83,'MANO DE OBRA'!A9:D101,4,FALSE)</f>
        <v>375542.97</v>
      </c>
      <c r="L83" s="50"/>
      <c r="M83" s="256">
        <v>12</v>
      </c>
      <c r="N83" s="346">
        <f>K83/M83</f>
        <v>31295.247499999998</v>
      </c>
    </row>
    <row r="84" spans="1:14">
      <c r="A84" t="s">
        <v>728</v>
      </c>
      <c r="B84" s="49" t="str">
        <f>VLOOKUP(A84,'MANO DE OBRA'!A10:D71,3,FALSE)</f>
        <v>Oficial</v>
      </c>
      <c r="C84" s="47"/>
      <c r="D84" s="47"/>
      <c r="E84" s="47"/>
      <c r="F84" s="47"/>
      <c r="G84" s="47"/>
      <c r="H84" s="47"/>
      <c r="I84" s="248">
        <f>K84/J84*100</f>
        <v>57668.23979157189</v>
      </c>
      <c r="J84" s="249">
        <v>185</v>
      </c>
      <c r="K84" s="250">
        <f>VLOOKUP(A84,'MANO DE OBRA'!A10:D102,4,FALSE)</f>
        <v>106686.24361440798</v>
      </c>
      <c r="L84" s="274"/>
      <c r="M84" s="256">
        <v>12</v>
      </c>
      <c r="N84" s="346">
        <f>K84/M84</f>
        <v>8890.5203012006659</v>
      </c>
    </row>
    <row r="85" spans="1:14">
      <c r="B85" s="49"/>
      <c r="C85" s="47"/>
      <c r="D85" s="47"/>
      <c r="E85" s="47"/>
      <c r="F85" s="47"/>
      <c r="G85" s="47"/>
      <c r="H85" s="47"/>
      <c r="I85" s="235"/>
      <c r="J85" s="253"/>
      <c r="K85" s="254"/>
      <c r="L85" s="274"/>
      <c r="M85" s="256"/>
      <c r="N85" s="252"/>
    </row>
    <row r="86" spans="1:14" ht="15.75" thickBot="1">
      <c r="B86" s="831"/>
      <c r="C86" s="832"/>
      <c r="D86" s="832"/>
      <c r="E86" s="832"/>
      <c r="F86" s="832"/>
      <c r="G86" s="832"/>
      <c r="H86" s="832"/>
      <c r="I86" s="124"/>
      <c r="J86" s="124"/>
      <c r="K86" s="124"/>
      <c r="L86" s="845"/>
      <c r="M86" s="845"/>
      <c r="N86" s="45"/>
    </row>
    <row r="87" spans="1:14" ht="15.75" thickBot="1">
      <c r="B87" s="844" t="s">
        <v>2072</v>
      </c>
      <c r="C87" s="798"/>
      <c r="D87" s="798"/>
      <c r="E87" s="798"/>
      <c r="F87" s="798"/>
      <c r="G87" s="798"/>
      <c r="H87" s="798"/>
      <c r="I87" s="798"/>
      <c r="J87" s="798"/>
      <c r="K87" s="798"/>
      <c r="L87" s="798"/>
      <c r="M87" s="799"/>
      <c r="N87" s="257">
        <f>SUM(N80:N86)</f>
        <v>522414.98141560861</v>
      </c>
    </row>
    <row r="88" spans="1:14" ht="15.75" thickBot="1">
      <c r="B88" s="33"/>
      <c r="C88" s="34"/>
      <c r="D88" s="34"/>
      <c r="E88" s="34"/>
      <c r="F88" s="34"/>
      <c r="G88" s="34"/>
      <c r="H88" s="34"/>
      <c r="I88" s="34"/>
      <c r="J88" s="34"/>
      <c r="K88" s="34"/>
      <c r="L88" s="34"/>
      <c r="M88" s="34"/>
      <c r="N88" s="35"/>
    </row>
    <row r="89" spans="1:14" ht="15.75" thickBot="1">
      <c r="B89" s="755" t="s">
        <v>2085</v>
      </c>
      <c r="C89" s="756"/>
      <c r="D89" s="756"/>
      <c r="E89" s="756"/>
      <c r="F89" s="756"/>
      <c r="G89" s="756"/>
      <c r="H89" s="756"/>
      <c r="I89" s="756"/>
      <c r="J89" s="756"/>
      <c r="K89" s="756"/>
      <c r="L89" s="756"/>
      <c r="M89" s="757"/>
      <c r="N89" s="99">
        <f>N47+N63+N74+N87</f>
        <v>3236023.680298829</v>
      </c>
    </row>
    <row r="90" spans="1:14">
      <c r="B90" s="33"/>
      <c r="C90" s="34"/>
      <c r="D90" s="34"/>
      <c r="E90" s="34"/>
      <c r="F90" s="34"/>
      <c r="G90" s="34"/>
      <c r="H90" s="34"/>
      <c r="I90" s="34"/>
      <c r="J90" s="34"/>
      <c r="K90" s="34"/>
      <c r="L90" s="34"/>
      <c r="M90" s="34"/>
      <c r="N90" s="35"/>
    </row>
    <row r="91" spans="1:14">
      <c r="B91" s="64" t="s">
        <v>2086</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00" t="s">
        <v>2110</v>
      </c>
      <c r="C93" s="801"/>
      <c r="D93" s="801"/>
      <c r="E93" s="801"/>
      <c r="F93" s="801"/>
      <c r="G93" s="801"/>
      <c r="H93" s="801"/>
      <c r="I93" s="270"/>
      <c r="J93" s="290"/>
      <c r="K93" s="258" t="s">
        <v>2087</v>
      </c>
      <c r="L93" s="802" t="s">
        <v>2088</v>
      </c>
      <c r="M93" s="803"/>
      <c r="N93" s="259"/>
    </row>
    <row r="94" spans="1:14">
      <c r="B94" s="788" t="s">
        <v>2111</v>
      </c>
      <c r="C94" s="789"/>
      <c r="D94" s="789"/>
      <c r="E94" s="789"/>
      <c r="F94" s="789"/>
      <c r="G94" s="789"/>
      <c r="H94" s="789"/>
      <c r="I94" s="87"/>
      <c r="J94" s="88"/>
      <c r="K94" s="260">
        <v>0.2</v>
      </c>
      <c r="L94" s="790">
        <f>N89*K94</f>
        <v>647204.7360597658</v>
      </c>
      <c r="M94" s="791"/>
      <c r="N94" s="51"/>
    </row>
    <row r="95" spans="1:14">
      <c r="B95" s="89" t="s">
        <v>2090</v>
      </c>
      <c r="C95" s="90"/>
      <c r="D95" s="90"/>
      <c r="E95" s="90"/>
      <c r="F95" s="90"/>
      <c r="G95" s="90"/>
      <c r="H95" s="90"/>
      <c r="I95" s="87"/>
      <c r="J95" s="88"/>
      <c r="K95" s="260">
        <v>0.05</v>
      </c>
      <c r="L95" s="790">
        <f>N89*K95</f>
        <v>161801.18401494145</v>
      </c>
      <c r="M95" s="791"/>
      <c r="N95" s="51"/>
    </row>
    <row r="96" spans="1:14" ht="15.75" thickBot="1">
      <c r="B96" s="91" t="s">
        <v>2091</v>
      </c>
      <c r="C96" s="92"/>
      <c r="D96" s="92"/>
      <c r="E96" s="92"/>
      <c r="F96" s="92"/>
      <c r="G96" s="92"/>
      <c r="H96" s="92"/>
      <c r="I96" s="93"/>
      <c r="J96" s="94"/>
      <c r="K96" s="261">
        <v>0.05</v>
      </c>
      <c r="L96" s="792">
        <f>N89*K96</f>
        <v>161801.18401494145</v>
      </c>
      <c r="M96" s="793"/>
      <c r="N96" s="51"/>
    </row>
    <row r="97" spans="1:14" ht="15.75" thickBot="1">
      <c r="B97" s="755" t="s">
        <v>2072</v>
      </c>
      <c r="C97" s="756"/>
      <c r="D97" s="756"/>
      <c r="E97" s="756"/>
      <c r="F97" s="756"/>
      <c r="G97" s="756"/>
      <c r="H97" s="756"/>
      <c r="I97" s="756"/>
      <c r="J97" s="756"/>
      <c r="K97" s="756"/>
      <c r="L97" s="756"/>
      <c r="M97" s="757"/>
      <c r="N97" s="52">
        <f>L94+L95+L96</f>
        <v>970807.1040896487</v>
      </c>
    </row>
    <row r="98" spans="1:14" ht="15.75" thickBot="1">
      <c r="B98" s="33"/>
      <c r="C98" s="34"/>
      <c r="D98" s="34"/>
      <c r="E98" s="34"/>
      <c r="F98" s="34"/>
      <c r="G98" s="34"/>
      <c r="H98" s="34"/>
      <c r="I98" s="34"/>
      <c r="J98" s="34"/>
      <c r="K98" s="34"/>
      <c r="L98" s="34"/>
      <c r="M98" s="34"/>
      <c r="N98" s="35"/>
    </row>
    <row r="99" spans="1:14" ht="15.75" thickBot="1">
      <c r="A99" t="s">
        <v>2114</v>
      </c>
      <c r="B99" s="755" t="s">
        <v>2113</v>
      </c>
      <c r="C99" s="756"/>
      <c r="D99" s="756"/>
      <c r="E99" s="756"/>
      <c r="F99" s="756"/>
      <c r="G99" s="756"/>
      <c r="H99" s="756"/>
      <c r="I99" s="756"/>
      <c r="J99" s="756"/>
      <c r="K99" s="756"/>
      <c r="L99" s="756"/>
      <c r="M99" s="757"/>
      <c r="N99" s="166">
        <f>N89+N97</f>
        <v>4206830.7843884779</v>
      </c>
    </row>
    <row r="100" spans="1:14">
      <c r="B100" s="13"/>
      <c r="C100" s="14"/>
      <c r="D100" s="14"/>
      <c r="E100" s="14"/>
      <c r="F100" s="14"/>
      <c r="G100" s="14"/>
      <c r="H100" s="14"/>
      <c r="I100" s="14"/>
      <c r="J100" s="14"/>
      <c r="K100" s="14"/>
      <c r="L100" s="14"/>
      <c r="M100" s="14"/>
      <c r="N100" s="15"/>
    </row>
    <row r="101" spans="1:14">
      <c r="B101" s="16"/>
      <c r="C101" s="12"/>
      <c r="D101" s="12"/>
      <c r="E101" s="12"/>
      <c r="F101" s="12"/>
      <c r="G101" s="12"/>
      <c r="H101" s="12"/>
      <c r="I101" s="12"/>
      <c r="J101" s="12"/>
      <c r="K101" s="12"/>
      <c r="L101" s="12"/>
      <c r="M101" s="12"/>
      <c r="N101" s="17"/>
    </row>
    <row r="102" spans="1:14">
      <c r="B102" s="16"/>
      <c r="C102" s="12"/>
      <c r="D102" s="12"/>
      <c r="E102" s="12"/>
      <c r="F102" s="12"/>
      <c r="G102" s="12"/>
      <c r="H102" s="12"/>
      <c r="I102" s="12"/>
      <c r="J102" s="12"/>
      <c r="K102" s="12"/>
      <c r="L102" s="12"/>
      <c r="M102" s="12"/>
      <c r="N102" s="17"/>
    </row>
    <row r="103" spans="1:14">
      <c r="B103" s="16"/>
      <c r="C103" s="12"/>
      <c r="D103" s="12"/>
      <c r="E103" s="12"/>
      <c r="F103" s="12"/>
      <c r="G103" s="12"/>
      <c r="H103" s="12"/>
      <c r="I103" s="12"/>
      <c r="J103" s="12"/>
      <c r="K103" s="12"/>
      <c r="L103" s="12"/>
      <c r="M103" s="12"/>
      <c r="N103" s="17"/>
    </row>
    <row r="104" spans="1:14">
      <c r="B104" s="16"/>
      <c r="C104" s="12"/>
      <c r="D104" s="12"/>
      <c r="E104" s="53" t="s">
        <v>2093</v>
      </c>
      <c r="F104" s="53"/>
      <c r="G104" s="53"/>
      <c r="H104" s="53"/>
      <c r="I104" s="53"/>
      <c r="J104" s="53"/>
      <c r="K104" s="12"/>
      <c r="L104" s="12"/>
      <c r="M104" s="12"/>
      <c r="N104" s="17"/>
    </row>
    <row r="105" spans="1:14">
      <c r="B105" s="16"/>
      <c r="C105" s="12"/>
      <c r="D105" s="12"/>
      <c r="E105" s="12" t="s">
        <v>2094</v>
      </c>
      <c r="F105" s="12"/>
      <c r="G105" s="12"/>
      <c r="H105" s="12"/>
      <c r="I105" s="12"/>
      <c r="J105" s="12"/>
      <c r="K105" s="12"/>
      <c r="L105" s="12"/>
      <c r="M105" s="12"/>
      <c r="N105" s="17"/>
    </row>
    <row r="106" spans="1:14">
      <c r="B106" s="16"/>
      <c r="C106" s="12"/>
      <c r="D106" s="12"/>
      <c r="E106" s="12" t="s">
        <v>2095</v>
      </c>
      <c r="F106" s="12"/>
      <c r="G106" s="12"/>
      <c r="H106" s="12"/>
      <c r="I106" s="12"/>
      <c r="J106" s="12"/>
      <c r="K106" s="12"/>
      <c r="L106" s="12"/>
      <c r="M106" s="12"/>
      <c r="N106" s="17"/>
    </row>
    <row r="107" spans="1:14">
      <c r="B107" s="16"/>
      <c r="C107" s="12"/>
      <c r="D107" s="12"/>
      <c r="E107" s="12" t="s">
        <v>2096</v>
      </c>
      <c r="F107" s="12"/>
      <c r="G107" s="12"/>
      <c r="H107" s="12"/>
      <c r="I107" s="12"/>
      <c r="J107" s="12"/>
      <c r="K107" s="12"/>
      <c r="L107" s="12"/>
      <c r="M107" s="12"/>
      <c r="N107" s="17"/>
    </row>
    <row r="108" spans="1:14" ht="15.75" thickBot="1">
      <c r="B108" s="16"/>
      <c r="C108" s="12"/>
      <c r="D108" s="12"/>
      <c r="E108" s="12"/>
      <c r="F108" s="12" t="s">
        <v>7</v>
      </c>
      <c r="G108" s="12"/>
      <c r="H108" s="12"/>
      <c r="I108" s="12"/>
      <c r="J108" s="12"/>
      <c r="K108" s="12"/>
      <c r="L108" s="12"/>
      <c r="M108" s="12"/>
      <c r="N108" s="17"/>
    </row>
    <row r="109" spans="1:14">
      <c r="B109" s="204" t="s">
        <v>2097</v>
      </c>
      <c r="C109" s="205"/>
      <c r="D109" s="205"/>
      <c r="E109" s="205"/>
      <c r="F109" s="205"/>
      <c r="G109" s="205"/>
      <c r="H109" s="205"/>
      <c r="I109" s="205"/>
      <c r="J109" s="205"/>
      <c r="K109" s="205"/>
      <c r="L109" s="205"/>
      <c r="M109" s="205"/>
      <c r="N109" s="206"/>
    </row>
    <row r="110" spans="1:14">
      <c r="B110" s="207"/>
      <c r="C110" s="208"/>
      <c r="D110" s="208"/>
      <c r="E110" s="208"/>
      <c r="F110" s="208"/>
      <c r="G110" s="208"/>
      <c r="H110" s="208"/>
      <c r="I110" s="208"/>
      <c r="J110" s="208"/>
      <c r="K110" s="208"/>
      <c r="L110" s="208"/>
      <c r="M110" s="208"/>
      <c r="N110" s="209"/>
    </row>
    <row r="111" spans="1:14">
      <c r="B111" s="207"/>
      <c r="C111" s="208"/>
      <c r="D111" s="208"/>
      <c r="E111" s="208"/>
      <c r="F111" s="208"/>
      <c r="G111" s="208"/>
      <c r="H111" s="208"/>
      <c r="I111" s="208"/>
      <c r="J111" s="208"/>
      <c r="K111" s="208"/>
      <c r="L111" s="208"/>
      <c r="M111" s="208"/>
      <c r="N111" s="209"/>
    </row>
    <row r="112" spans="1:14">
      <c r="B112" s="207"/>
      <c r="C112" s="208"/>
      <c r="D112" s="208"/>
      <c r="E112" s="208"/>
      <c r="F112" s="208"/>
      <c r="G112" s="208"/>
      <c r="H112" s="208"/>
      <c r="I112" s="208"/>
      <c r="J112" s="208"/>
      <c r="K112" s="208"/>
      <c r="L112" s="208"/>
      <c r="M112" s="208"/>
      <c r="N112" s="209"/>
    </row>
    <row r="113" spans="2:14" ht="15.75" thickBot="1">
      <c r="B113" s="210"/>
      <c r="C113" s="211"/>
      <c r="D113" s="211"/>
      <c r="E113" s="211"/>
      <c r="F113" s="211"/>
      <c r="G113" s="211"/>
      <c r="H113" s="211"/>
      <c r="I113" s="211"/>
      <c r="J113" s="211"/>
      <c r="K113" s="211"/>
      <c r="L113" s="211"/>
      <c r="M113" s="211"/>
      <c r="N113" s="212"/>
    </row>
    <row r="114" spans="2:14">
      <c r="B114" s="213"/>
      <c r="C114" s="214"/>
      <c r="D114" s="214"/>
      <c r="E114" s="214"/>
      <c r="F114" s="214"/>
      <c r="G114" s="214"/>
      <c r="H114" s="214"/>
      <c r="I114" s="214"/>
      <c r="J114" s="214"/>
      <c r="K114" s="214"/>
      <c r="L114" s="214"/>
      <c r="M114" s="214"/>
      <c r="N114" s="215"/>
    </row>
    <row r="115" spans="2:14">
      <c r="B115" s="199" t="s">
        <v>2098</v>
      </c>
      <c r="C115" s="31"/>
      <c r="D115" s="31"/>
      <c r="E115" s="31"/>
      <c r="F115" s="31"/>
      <c r="G115" s="31"/>
      <c r="H115" s="31"/>
      <c r="I115" s="31"/>
      <c r="J115" s="31"/>
      <c r="K115" s="31"/>
      <c r="L115" s="31"/>
      <c r="M115" s="31"/>
      <c r="N115" s="32"/>
    </row>
    <row r="116" spans="2:14" ht="15" customHeight="1">
      <c r="B116" s="758" t="s">
        <v>2099</v>
      </c>
      <c r="C116" s="759"/>
      <c r="D116" s="759"/>
      <c r="E116" s="759"/>
      <c r="F116" s="759"/>
      <c r="G116" s="759"/>
      <c r="H116" s="759"/>
      <c r="I116" s="759"/>
      <c r="J116" s="759"/>
      <c r="K116" s="759"/>
      <c r="L116" s="759"/>
      <c r="M116" s="759"/>
      <c r="N116" s="760"/>
    </row>
    <row r="117" spans="2:14" ht="15" customHeight="1">
      <c r="B117" s="758"/>
      <c r="C117" s="759"/>
      <c r="D117" s="759"/>
      <c r="E117" s="759"/>
      <c r="F117" s="759"/>
      <c r="G117" s="759"/>
      <c r="H117" s="759"/>
      <c r="I117" s="759"/>
      <c r="J117" s="759"/>
      <c r="K117" s="759"/>
      <c r="L117" s="759"/>
      <c r="M117" s="759"/>
      <c r="N117" s="760"/>
    </row>
    <row r="118" spans="2:14" ht="30" customHeight="1">
      <c r="B118" s="761" t="s">
        <v>2100</v>
      </c>
      <c r="C118" s="762"/>
      <c r="D118" s="762"/>
      <c r="E118" s="762"/>
      <c r="F118" s="762"/>
      <c r="G118" s="762"/>
      <c r="H118" s="762"/>
      <c r="I118" s="762"/>
      <c r="J118" s="762"/>
      <c r="K118" s="762"/>
      <c r="L118" s="762"/>
      <c r="M118" s="762"/>
      <c r="N118" s="763"/>
    </row>
    <row r="119" spans="2:14">
      <c r="B119" s="761"/>
      <c r="C119" s="762"/>
      <c r="D119" s="762"/>
      <c r="E119" s="762"/>
      <c r="F119" s="762"/>
      <c r="G119" s="762"/>
      <c r="H119" s="762"/>
      <c r="I119" s="762"/>
      <c r="J119" s="762"/>
      <c r="K119" s="762"/>
      <c r="L119" s="762"/>
      <c r="M119" s="762"/>
      <c r="N119" s="763"/>
    </row>
    <row r="120" spans="2:14">
      <c r="B120" s="287"/>
      <c r="C120" s="288"/>
      <c r="D120" s="288"/>
      <c r="E120" s="288"/>
      <c r="F120" s="288"/>
      <c r="G120" s="288"/>
      <c r="H120" s="288"/>
      <c r="I120" s="288"/>
      <c r="J120" s="288"/>
      <c r="K120" s="288"/>
      <c r="L120" s="288"/>
      <c r="M120" s="288"/>
      <c r="N120" s="289"/>
    </row>
    <row r="121" spans="2:14">
      <c r="B121" s="287"/>
      <c r="C121" s="288"/>
      <c r="D121" s="288"/>
      <c r="E121" s="288"/>
      <c r="F121" s="288"/>
      <c r="G121" s="288"/>
      <c r="H121" s="288"/>
      <c r="I121" s="288"/>
      <c r="J121" s="288"/>
      <c r="K121" s="288"/>
      <c r="L121" s="288"/>
      <c r="M121" s="288"/>
      <c r="N121" s="289"/>
    </row>
    <row r="122" spans="2:14">
      <c r="B122" s="287"/>
      <c r="C122" s="288"/>
      <c r="D122" s="288"/>
      <c r="E122" s="288"/>
      <c r="F122" s="288"/>
      <c r="G122" s="288"/>
      <c r="H122" s="288"/>
      <c r="I122" s="288"/>
      <c r="J122" s="288"/>
      <c r="K122" s="288"/>
      <c r="L122" s="288"/>
      <c r="M122" s="288"/>
      <c r="N122" s="289"/>
    </row>
    <row r="123" spans="2:14">
      <c r="B123" s="199"/>
      <c r="C123" s="31"/>
      <c r="D123" s="31"/>
      <c r="E123" s="31"/>
      <c r="F123" s="31"/>
      <c r="G123" s="31"/>
      <c r="H123" s="31"/>
      <c r="I123" s="31"/>
      <c r="J123" s="31"/>
      <c r="K123" s="31"/>
      <c r="L123" s="31"/>
      <c r="M123" s="31"/>
      <c r="N123" s="32"/>
    </row>
    <row r="124" spans="2:14">
      <c r="B124" s="16"/>
      <c r="C124" s="12"/>
      <c r="D124" s="12"/>
      <c r="E124" s="12" t="s">
        <v>2093</v>
      </c>
      <c r="F124" s="53"/>
      <c r="G124" s="53"/>
      <c r="H124" s="12"/>
      <c r="I124" s="12"/>
      <c r="J124" s="12"/>
      <c r="K124" s="12"/>
      <c r="L124" s="12"/>
      <c r="M124" s="12"/>
      <c r="N124" s="17"/>
    </row>
    <row r="125" spans="2:14">
      <c r="B125" s="16"/>
      <c r="C125" s="12"/>
      <c r="D125" s="12"/>
      <c r="E125" s="54" t="s">
        <v>2094</v>
      </c>
      <c r="F125" s="12"/>
      <c r="G125" s="12"/>
      <c r="H125" s="54"/>
      <c r="I125" s="54"/>
      <c r="J125" s="54"/>
      <c r="K125" s="12"/>
      <c r="L125" s="12"/>
      <c r="M125" s="12"/>
      <c r="N125" s="17"/>
    </row>
    <row r="126" spans="2:14">
      <c r="B126" s="16"/>
      <c r="C126" s="12"/>
      <c r="D126" s="12"/>
      <c r="E126" s="55" t="s">
        <v>2101</v>
      </c>
      <c r="F126" s="12"/>
      <c r="G126" s="12"/>
      <c r="H126" s="55"/>
      <c r="I126" s="55"/>
      <c r="J126" s="55"/>
      <c r="K126" s="12"/>
      <c r="L126" s="12"/>
      <c r="M126" s="12"/>
      <c r="N126" s="17"/>
    </row>
    <row r="127" spans="2:14">
      <c r="B127" s="56"/>
      <c r="C127" s="31"/>
      <c r="D127" s="31"/>
      <c r="E127" s="12" t="s">
        <v>2096</v>
      </c>
      <c r="F127" s="12"/>
      <c r="G127" s="12"/>
      <c r="H127" s="12"/>
      <c r="I127" s="12"/>
      <c r="J127" s="12"/>
      <c r="K127" s="31"/>
      <c r="L127" s="31"/>
      <c r="M127" s="31"/>
      <c r="N127" s="32"/>
    </row>
    <row r="128" spans="2:14">
      <c r="B128" s="56"/>
      <c r="C128" s="31"/>
      <c r="D128" s="31"/>
      <c r="E128" s="31"/>
      <c r="F128" s="12"/>
      <c r="G128" s="12"/>
      <c r="H128" s="12"/>
      <c r="I128" s="12"/>
      <c r="J128" s="12"/>
      <c r="K128" s="31"/>
      <c r="L128" s="31"/>
      <c r="M128" s="31"/>
      <c r="N128" s="32"/>
    </row>
    <row r="129" spans="2:14">
      <c r="B129" s="56" t="s">
        <v>2102</v>
      </c>
      <c r="C129" s="55"/>
      <c r="D129" s="55"/>
      <c r="E129" s="12"/>
      <c r="F129" s="12"/>
      <c r="G129" s="12"/>
      <c r="H129" s="12"/>
      <c r="I129" s="12"/>
      <c r="J129" s="821"/>
      <c r="K129" s="821"/>
      <c r="L129" s="821"/>
      <c r="M129" s="821"/>
      <c r="N129" s="822"/>
    </row>
    <row r="130" spans="2:14" ht="15.75" thickBot="1">
      <c r="B130" s="217" t="s">
        <v>2103</v>
      </c>
      <c r="C130" s="344"/>
      <c r="D130" s="344"/>
      <c r="E130" s="57"/>
      <c r="F130" s="57"/>
      <c r="G130" s="57"/>
      <c r="H130" s="57"/>
      <c r="I130" s="57"/>
      <c r="J130" s="823"/>
      <c r="K130" s="823"/>
      <c r="L130" s="823"/>
      <c r="M130" s="823"/>
      <c r="N130" s="824"/>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ColWidth="11.42578125"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849"/>
      <c r="C1" s="861"/>
      <c r="D1" s="862"/>
      <c r="E1" s="862"/>
      <c r="F1" s="862"/>
      <c r="G1" s="862"/>
      <c r="H1" s="862"/>
      <c r="I1" s="862"/>
      <c r="J1" s="863"/>
      <c r="K1" s="864" t="s">
        <v>2036</v>
      </c>
      <c r="L1" s="866" t="s">
        <v>2037</v>
      </c>
      <c r="M1" s="867"/>
      <c r="N1" s="868"/>
    </row>
    <row r="2" spans="2:14" ht="40.5" customHeight="1">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75" customHeight="1" thickBot="1">
      <c r="B29" s="71" t="s">
        <v>1</v>
      </c>
      <c r="C29" s="734" t="s">
        <v>2063</v>
      </c>
      <c r="D29" s="735"/>
      <c r="E29" s="735"/>
      <c r="F29" s="735"/>
      <c r="G29" s="735"/>
      <c r="H29" s="735"/>
      <c r="I29" s="735"/>
      <c r="J29" s="72"/>
      <c r="K29" s="295" t="s">
        <v>2064</v>
      </c>
      <c r="L29" s="731" t="s">
        <v>2065</v>
      </c>
      <c r="M29" s="732"/>
      <c r="N29" s="71" t="s">
        <v>2066</v>
      </c>
    </row>
    <row r="30" spans="1:14" ht="12" hidden="1" customHeight="1" thickBot="1">
      <c r="B30" s="71" t="s">
        <v>1</v>
      </c>
      <c r="C30" s="734" t="s">
        <v>2063</v>
      </c>
      <c r="D30" s="735"/>
      <c r="E30" s="735"/>
      <c r="F30" s="735"/>
      <c r="G30" s="735"/>
      <c r="H30" s="735"/>
      <c r="I30" s="735"/>
      <c r="J30" s="72"/>
      <c r="K30" s="263"/>
      <c r="L30" s="731" t="s">
        <v>2065</v>
      </c>
      <c r="M30" s="732"/>
      <c r="N30" s="71" t="s">
        <v>2066</v>
      </c>
    </row>
    <row r="31" spans="1:14" ht="18.75" customHeight="1" thickBot="1">
      <c r="A31" t="s">
        <v>21</v>
      </c>
      <c r="B31" s="80" t="s">
        <v>420</v>
      </c>
      <c r="C31" s="81" t="s">
        <v>2229</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847</v>
      </c>
      <c r="B36" s="804" t="str">
        <f>VLOOKUP(A36,EQUIPOS!A6:D154,3,FALSE)</f>
        <v>Compresor 120 HP, con martillo.</v>
      </c>
      <c r="C36" s="805"/>
      <c r="D36" s="805"/>
      <c r="E36" s="805"/>
      <c r="F36" s="805"/>
      <c r="G36" s="805"/>
      <c r="H36" s="806"/>
      <c r="I36" s="223"/>
      <c r="J36" s="224"/>
      <c r="K36" s="225">
        <f>VLOOKUP(A36,EQUIPOS!A6:D163,4,FALSE)</f>
        <v>93467.922479418819</v>
      </c>
      <c r="L36" s="226"/>
      <c r="M36" s="227">
        <v>0.16</v>
      </c>
      <c r="N36" s="228">
        <f>K36/M36</f>
        <v>584174.51549636759</v>
      </c>
    </row>
    <row r="37" spans="1:14">
      <c r="A37" s="113" t="s">
        <v>951</v>
      </c>
      <c r="B37" s="804" t="str">
        <f>VLOOKUP(A37,EQUIPOS!A7:D154,3,FALSE)</f>
        <v xml:space="preserve">Motobomba 3 PULGADAS (incluye operario)
</v>
      </c>
      <c r="C37" s="805"/>
      <c r="D37" s="805"/>
      <c r="E37" s="805"/>
      <c r="F37" s="805"/>
      <c r="G37" s="805"/>
      <c r="H37" s="806"/>
      <c r="I37" s="368"/>
      <c r="J37" s="369"/>
      <c r="K37" s="225">
        <f>VLOOKUP(A37,EQUIPOS!A7:D164,4,FALSE)</f>
        <v>19976.817568885061</v>
      </c>
      <c r="L37" s="291"/>
      <c r="M37" s="292">
        <v>0.16</v>
      </c>
      <c r="N37" s="228">
        <f>K37/M37</f>
        <v>124855.10980553163</v>
      </c>
    </row>
    <row r="38" spans="1:14">
      <c r="A38" s="113"/>
      <c r="B38" s="804"/>
      <c r="C38" s="805"/>
      <c r="D38" s="805"/>
      <c r="E38" s="805"/>
      <c r="F38" s="805"/>
      <c r="G38" s="805"/>
      <c r="H38" s="806"/>
      <c r="I38" s="368"/>
      <c r="J38" s="369"/>
      <c r="K38" s="385"/>
      <c r="L38" s="291"/>
      <c r="M38" s="292"/>
      <c r="N38" s="228"/>
    </row>
    <row r="39" spans="1:14">
      <c r="A39" s="113"/>
      <c r="B39" s="804"/>
      <c r="C39" s="805"/>
      <c r="D39" s="805"/>
      <c r="E39" s="805"/>
      <c r="F39" s="805"/>
      <c r="G39" s="805"/>
      <c r="H39" s="806"/>
      <c r="I39" s="368"/>
      <c r="J39" s="369"/>
      <c r="K39" s="385"/>
      <c r="L39" s="291"/>
      <c r="M39" s="292"/>
      <c r="N39" s="228"/>
    </row>
    <row r="40" spans="1:14">
      <c r="A40" s="113"/>
      <c r="B40" s="804"/>
      <c r="C40" s="805"/>
      <c r="D40" s="805"/>
      <c r="E40" s="805"/>
      <c r="F40" s="805"/>
      <c r="G40" s="805"/>
      <c r="H40" s="806"/>
      <c r="I40" s="284"/>
      <c r="J40" s="286"/>
      <c r="K40" s="385"/>
      <c r="L40" s="370"/>
      <c r="M40" s="371"/>
      <c r="N40" s="228"/>
    </row>
    <row r="41" spans="1:14">
      <c r="B41" s="804"/>
      <c r="C41" s="805"/>
      <c r="D41" s="805"/>
      <c r="E41" s="805"/>
      <c r="F41" s="805"/>
      <c r="G41" s="805"/>
      <c r="H41" s="806"/>
      <c r="I41" s="36"/>
      <c r="J41" s="37"/>
      <c r="K41" s="385"/>
      <c r="L41" s="232"/>
      <c r="M41" s="233"/>
      <c r="N41" s="228"/>
    </row>
    <row r="42" spans="1:14">
      <c r="B42" s="276"/>
      <c r="C42" s="277"/>
      <c r="D42" s="277"/>
      <c r="E42" s="277"/>
      <c r="F42" s="279"/>
      <c r="G42" s="279"/>
      <c r="H42" s="123"/>
      <c r="I42" s="36"/>
      <c r="J42" s="37"/>
      <c r="K42" s="385"/>
      <c r="L42" s="232"/>
      <c r="M42" s="233"/>
      <c r="N42" s="229"/>
    </row>
    <row r="43" spans="1:14">
      <c r="B43" s="812" t="s">
        <v>2105</v>
      </c>
      <c r="C43" s="813"/>
      <c r="D43" s="813"/>
      <c r="E43" s="38"/>
      <c r="F43" s="39"/>
      <c r="G43" s="39"/>
      <c r="H43" s="40"/>
      <c r="I43" s="36"/>
      <c r="J43" s="37"/>
      <c r="K43" s="235"/>
      <c r="L43" s="232"/>
      <c r="M43" s="352">
        <v>0.05</v>
      </c>
      <c r="N43" s="296">
        <f>N77*M43</f>
        <v>13947.19623493781</v>
      </c>
    </row>
    <row r="44" spans="1:14" ht="15.75" thickBot="1">
      <c r="B44" s="804"/>
      <c r="C44" s="805"/>
      <c r="D44" s="805"/>
      <c r="E44" s="805"/>
      <c r="F44" s="805"/>
      <c r="G44" s="805"/>
      <c r="H44" s="806"/>
      <c r="I44" s="814"/>
      <c r="J44" s="815"/>
      <c r="K44" s="41"/>
      <c r="L44" s="816"/>
      <c r="M44" s="817"/>
      <c r="N44" s="105"/>
    </row>
    <row r="45" spans="1:14" ht="15.75" thickBot="1">
      <c r="B45" s="755" t="s">
        <v>2072</v>
      </c>
      <c r="C45" s="756"/>
      <c r="D45" s="756"/>
      <c r="E45" s="756"/>
      <c r="F45" s="756"/>
      <c r="G45" s="756"/>
      <c r="H45" s="756"/>
      <c r="I45" s="756"/>
      <c r="J45" s="756"/>
      <c r="K45" s="756"/>
      <c r="L45" s="756"/>
      <c r="M45" s="757"/>
      <c r="N45" s="345">
        <f>SUM(N36:N44)</f>
        <v>722976.82153683691</v>
      </c>
    </row>
    <row r="46" spans="1:14">
      <c r="B46" s="236"/>
      <c r="C46" s="34"/>
      <c r="D46" s="34"/>
      <c r="E46" s="34"/>
      <c r="F46" s="34"/>
      <c r="G46" s="34"/>
      <c r="H46" s="34"/>
      <c r="I46" s="34"/>
      <c r="J46" s="34"/>
      <c r="K46" s="34"/>
      <c r="L46" s="34"/>
      <c r="M46" s="34"/>
      <c r="N46" s="35"/>
    </row>
    <row r="47" spans="1:14">
      <c r="B47" s="64" t="s">
        <v>2073</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00" t="s">
        <v>2063</v>
      </c>
      <c r="C49" s="801"/>
      <c r="D49" s="801"/>
      <c r="E49" s="801"/>
      <c r="F49" s="801"/>
      <c r="G49" s="801"/>
      <c r="H49" s="801"/>
      <c r="I49" s="835"/>
      <c r="J49" s="271" t="s">
        <v>2065</v>
      </c>
      <c r="K49" s="85" t="s">
        <v>2066</v>
      </c>
      <c r="L49" s="836" t="s">
        <v>2074</v>
      </c>
      <c r="M49" s="835"/>
      <c r="N49" s="86" t="s">
        <v>2071</v>
      </c>
    </row>
    <row r="50" spans="1:14">
      <c r="A50" s="108" t="s">
        <v>1356</v>
      </c>
      <c r="B50" s="43" t="str">
        <f>VLOOKUP(A50,MATERIALES!A5:D373,3,FALSE)</f>
        <v>Explosivos  75% (INDUGEL)</v>
      </c>
      <c r="C50" s="237"/>
      <c r="D50" s="237"/>
      <c r="E50" s="237"/>
      <c r="F50" s="237"/>
      <c r="G50" s="237"/>
      <c r="H50" s="237"/>
      <c r="I50" s="237"/>
      <c r="J50" s="267" t="str">
        <f>VLOOKUP(A50,MATERIALES!A6:D642,2,FALSE)</f>
        <v>lb</v>
      </c>
      <c r="K50" s="238">
        <v>0.2</v>
      </c>
      <c r="L50" s="223"/>
      <c r="M50" s="353">
        <f>VLOOKUP(A50,MATERIALES!A5:D396,4,FALSE)</f>
        <v>10970.049853484508</v>
      </c>
      <c r="N50" s="228">
        <f>K50*M50</f>
        <v>2194.0099706969017</v>
      </c>
    </row>
    <row r="51" spans="1:14">
      <c r="A51" s="108" t="s">
        <v>1375</v>
      </c>
      <c r="B51" s="43" t="str">
        <f>VLOOKUP(A51,MATERIALES!A6:D373,3,FALSE)</f>
        <v>Fulminantes</v>
      </c>
      <c r="C51" s="372"/>
      <c r="D51" s="372"/>
      <c r="E51" s="372"/>
      <c r="F51" s="372"/>
      <c r="G51" s="372"/>
      <c r="H51" s="372"/>
      <c r="I51" s="372"/>
      <c r="J51" s="268" t="str">
        <f>VLOOKUP(A51,MATERIALES!A6:D643,2,FALSE)</f>
        <v>u</v>
      </c>
      <c r="K51" s="348">
        <v>1</v>
      </c>
      <c r="L51" s="368"/>
      <c r="M51" s="353">
        <f>VLOOKUP(A51,MATERIALES!A6:D397,4,FALSE)</f>
        <v>1270.2162988245218</v>
      </c>
      <c r="N51" s="228">
        <f>K51*M51</f>
        <v>1270.2162988245218</v>
      </c>
    </row>
    <row r="52" spans="1:14">
      <c r="A52" s="108" t="s">
        <v>1536</v>
      </c>
      <c r="B52" s="43" t="str">
        <f>VLOOKUP(A52,MATERIALES!A6:D373,3,FALSE)</f>
        <v>Mecha Lenta</v>
      </c>
      <c r="C52" s="372"/>
      <c r="D52" s="372"/>
      <c r="E52" s="372"/>
      <c r="F52" s="372"/>
      <c r="G52" s="372"/>
      <c r="H52" s="372"/>
      <c r="I52" s="372"/>
      <c r="J52" s="268" t="str">
        <f>VLOOKUP(A52,MATERIALES!A6:D644,2,FALSE)</f>
        <v>m</v>
      </c>
      <c r="K52" s="348">
        <v>0.5</v>
      </c>
      <c r="L52" s="368"/>
      <c r="M52" s="353">
        <f>VLOOKUP(A52,MATERIALES!A6:D398,4,FALSE)</f>
        <v>1295.5114648956844</v>
      </c>
      <c r="N52" s="228">
        <f>K52*M52</f>
        <v>647.75573244784221</v>
      </c>
    </row>
    <row r="53" spans="1:14">
      <c r="A53" s="108" t="s">
        <v>1082</v>
      </c>
      <c r="B53" s="43" t="str">
        <f>VLOOKUP(A53,MATERIALES!A6:D373,3,FALSE)</f>
        <v>Acero A-37</v>
      </c>
      <c r="C53" s="372"/>
      <c r="D53" s="372"/>
      <c r="E53" s="372"/>
      <c r="F53" s="372"/>
      <c r="G53" s="372"/>
      <c r="H53" s="372"/>
      <c r="I53" s="372"/>
      <c r="J53" s="268" t="str">
        <f>VLOOKUP(A53,MATERIALES!A7:D645,2,FALSE)</f>
        <v>kg</v>
      </c>
      <c r="K53" s="348">
        <v>150</v>
      </c>
      <c r="L53" s="368"/>
      <c r="M53" s="353">
        <f>VLOOKUP(A53,MATERIALES!A6:D399,4,FALSE)</f>
        <v>3786.1875126416357</v>
      </c>
      <c r="N53" s="228">
        <f>K53*M53</f>
        <v>567928.12689624541</v>
      </c>
    </row>
    <row r="54" spans="1:14">
      <c r="A54" s="108" t="s">
        <v>1285</v>
      </c>
      <c r="B54" s="43" t="str">
        <f>VLOOKUP(A54,MATERIALES!A7:D373,3,FALSE)</f>
        <v>Concreto Resistencia  32 (Mpa)</v>
      </c>
      <c r="C54" s="372"/>
      <c r="D54" s="372"/>
      <c r="E54" s="372"/>
      <c r="F54" s="372"/>
      <c r="G54" s="372"/>
      <c r="H54" s="372"/>
      <c r="I54" s="372"/>
      <c r="J54" s="268" t="str">
        <f>VLOOKUP(A54,MATERIALES!A8:D646,2,FALSE)</f>
        <v>m3</v>
      </c>
      <c r="K54" s="348">
        <v>1</v>
      </c>
      <c r="L54" s="368"/>
      <c r="M54" s="353">
        <f>VLOOKUP(A54,MATERIALES!A7:D400,4,FALSE)</f>
        <v>431066.77846508863</v>
      </c>
      <c r="N54" s="228">
        <f>K54*M54</f>
        <v>431066.77846508863</v>
      </c>
    </row>
    <row r="55" spans="1:14">
      <c r="A55" s="108"/>
      <c r="B55" s="43"/>
      <c r="C55" s="372"/>
      <c r="D55" s="372"/>
      <c r="E55" s="372"/>
      <c r="F55" s="372"/>
      <c r="G55" s="372"/>
      <c r="H55" s="372"/>
      <c r="I55" s="372"/>
      <c r="J55" s="267"/>
      <c r="K55" s="348"/>
      <c r="L55" s="368"/>
      <c r="M55" s="353"/>
      <c r="N55" s="228"/>
    </row>
    <row r="56" spans="1:14">
      <c r="A56" s="108"/>
      <c r="B56" s="43"/>
      <c r="C56" s="372"/>
      <c r="D56" s="372"/>
      <c r="E56" s="372"/>
      <c r="F56" s="372"/>
      <c r="G56" s="372"/>
      <c r="H56" s="372"/>
      <c r="I56" s="372"/>
      <c r="J56" s="267"/>
      <c r="K56" s="348"/>
      <c r="L56" s="368"/>
      <c r="M56" s="353"/>
      <c r="N56" s="228"/>
    </row>
    <row r="57" spans="1:14" ht="15.75" thickBot="1">
      <c r="B57" s="43"/>
      <c r="C57" s="266"/>
      <c r="D57" s="266"/>
      <c r="E57" s="266"/>
      <c r="F57" s="266"/>
      <c r="G57" s="266"/>
      <c r="H57" s="266"/>
      <c r="I57" s="266"/>
      <c r="J57" s="382"/>
      <c r="K57" s="124"/>
      <c r="L57" s="281"/>
      <c r="M57" s="353"/>
      <c r="N57" s="228"/>
    </row>
    <row r="58" spans="1:14" ht="15.75" thickBot="1">
      <c r="B58" s="755" t="s">
        <v>2072</v>
      </c>
      <c r="C58" s="756"/>
      <c r="D58" s="756"/>
      <c r="E58" s="756"/>
      <c r="F58" s="756"/>
      <c r="G58" s="756"/>
      <c r="H58" s="756"/>
      <c r="I58" s="756"/>
      <c r="J58" s="756"/>
      <c r="K58" s="756"/>
      <c r="L58" s="756"/>
      <c r="M58" s="757"/>
      <c r="N58" s="345">
        <f>SUM(N50:N57)</f>
        <v>1003106.8873633032</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9" t="s">
        <v>2076</v>
      </c>
      <c r="C62" s="270"/>
      <c r="D62" s="270"/>
      <c r="E62" s="270"/>
      <c r="F62" s="270"/>
      <c r="G62" s="270"/>
      <c r="H62" s="73" t="s">
        <v>2065</v>
      </c>
      <c r="I62" s="74" t="s">
        <v>2077</v>
      </c>
      <c r="J62" s="75" t="s">
        <v>2106</v>
      </c>
      <c r="K62" s="73" t="s">
        <v>2107</v>
      </c>
      <c r="L62" s="841" t="s">
        <v>2080</v>
      </c>
      <c r="M62" s="820"/>
      <c r="N62" s="76" t="s">
        <v>2071</v>
      </c>
    </row>
    <row r="63" spans="1:14">
      <c r="A63" t="s">
        <v>1869</v>
      </c>
      <c r="B63" s="46" t="str">
        <f>VLOOKUP(A63,TRANSPORTE!A5:D117,3,FALSE)</f>
        <v>Transporte de material de excavación</v>
      </c>
      <c r="C63" s="273"/>
      <c r="D63" s="273"/>
      <c r="E63" s="273"/>
      <c r="F63" s="273"/>
      <c r="G63" s="273"/>
      <c r="H63" s="267" t="s">
        <v>2122</v>
      </c>
      <c r="I63" s="235">
        <v>1</v>
      </c>
      <c r="J63" s="242">
        <v>1</v>
      </c>
      <c r="K63" s="235">
        <f>I63*J63</f>
        <v>1</v>
      </c>
      <c r="L63" s="842">
        <f>VLOOKUP(A63,TRANSPORTE!A5:D117,4,FALSE)</f>
        <v>1260.0181096149788</v>
      </c>
      <c r="M63" s="843"/>
      <c r="N63" s="243">
        <f>K63*L63</f>
        <v>1260.0181096149788</v>
      </c>
    </row>
    <row r="64" spans="1:14">
      <c r="B64" s="46"/>
      <c r="C64" s="47"/>
      <c r="D64" s="47"/>
      <c r="E64" s="47"/>
      <c r="F64" s="47"/>
      <c r="G64" s="47"/>
      <c r="H64" s="267"/>
      <c r="I64" s="235"/>
      <c r="J64" s="242"/>
      <c r="K64" s="235"/>
      <c r="L64" s="842"/>
      <c r="M64" s="843"/>
      <c r="N64" s="243"/>
    </row>
    <row r="65" spans="1:15">
      <c r="B65" s="46"/>
      <c r="C65" s="47"/>
      <c r="D65" s="47"/>
      <c r="E65" s="47"/>
      <c r="F65" s="47"/>
      <c r="G65" s="47"/>
      <c r="H65" s="267"/>
      <c r="I65" s="235"/>
      <c r="J65" s="242"/>
      <c r="K65" s="235"/>
      <c r="L65" s="842"/>
      <c r="M65" s="843"/>
      <c r="N65" s="243"/>
    </row>
    <row r="66" spans="1:15">
      <c r="B66" s="46"/>
      <c r="C66" s="47"/>
      <c r="D66" s="47"/>
      <c r="E66" s="47"/>
      <c r="F66" s="47"/>
      <c r="G66" s="47"/>
      <c r="H66" s="244"/>
      <c r="I66" s="235"/>
      <c r="J66" s="235"/>
      <c r="K66" s="235"/>
      <c r="L66" s="245"/>
      <c r="M66" s="246"/>
      <c r="N66" s="247"/>
    </row>
    <row r="67" spans="1:15" ht="15.75" thickBot="1">
      <c r="B67" s="265"/>
      <c r="C67" s="266"/>
      <c r="D67" s="266"/>
      <c r="E67" s="266"/>
      <c r="F67" s="266"/>
      <c r="G67" s="266"/>
      <c r="H67" s="48"/>
      <c r="I67" s="124"/>
      <c r="J67" s="124"/>
      <c r="K67" s="124"/>
      <c r="L67" s="833"/>
      <c r="M67" s="834"/>
      <c r="N67" s="125"/>
    </row>
    <row r="68" spans="1:15" ht="15.75" thickBot="1">
      <c r="B68" s="844" t="s">
        <v>2072</v>
      </c>
      <c r="C68" s="798"/>
      <c r="D68" s="798"/>
      <c r="E68" s="798"/>
      <c r="F68" s="798"/>
      <c r="G68" s="798"/>
      <c r="H68" s="798"/>
      <c r="I68" s="798"/>
      <c r="J68" s="798"/>
      <c r="K68" s="798"/>
      <c r="L68" s="798"/>
      <c r="M68" s="799"/>
      <c r="N68" s="104">
        <f>SUM(N63:N67)</f>
        <v>1260.0181096149788</v>
      </c>
    </row>
    <row r="69" spans="1:15">
      <c r="B69" s="33"/>
      <c r="C69" s="34"/>
      <c r="D69" s="34"/>
      <c r="E69" s="34"/>
      <c r="F69" s="34"/>
      <c r="G69" s="34"/>
      <c r="H69" s="34"/>
      <c r="I69" s="34"/>
      <c r="J69" s="34"/>
      <c r="K69" s="34"/>
      <c r="L69" s="34"/>
      <c r="M69" s="34"/>
      <c r="N69" s="35"/>
    </row>
    <row r="70" spans="1:15">
      <c r="B70" s="64" t="s">
        <v>2081</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794" t="s">
        <v>2108</v>
      </c>
      <c r="C72" s="795"/>
      <c r="D72" s="795"/>
      <c r="E72" s="795"/>
      <c r="F72" s="795"/>
      <c r="G72" s="795"/>
      <c r="H72" s="795"/>
      <c r="I72" s="73" t="s">
        <v>2082</v>
      </c>
      <c r="J72" s="75" t="s">
        <v>2109</v>
      </c>
      <c r="K72" s="74" t="s">
        <v>2084</v>
      </c>
      <c r="L72" s="796" t="s">
        <v>2070</v>
      </c>
      <c r="M72" s="797"/>
      <c r="N72" s="98" t="s">
        <v>2071</v>
      </c>
    </row>
    <row r="73" spans="1:15">
      <c r="A73" s="141" t="s">
        <v>710</v>
      </c>
      <c r="B73" s="49" t="str">
        <f>VLOOKUP(A73,'MANO DE OBRA'!A8:D68,3,FALSE)</f>
        <v>Obrero (4)</v>
      </c>
      <c r="C73" s="47"/>
      <c r="D73" s="47"/>
      <c r="E73" s="47"/>
      <c r="F73" s="47"/>
      <c r="G73" s="47"/>
      <c r="H73" s="47"/>
      <c r="I73" s="248">
        <f>K73/J73*100</f>
        <v>135330.79999999999</v>
      </c>
      <c r="J73" s="249">
        <v>185</v>
      </c>
      <c r="K73" s="250">
        <f>VLOOKUP(A73,'MANO DE OBRA'!A8:D99,4,FALSE)</f>
        <v>250361.97999999998</v>
      </c>
      <c r="L73" s="50"/>
      <c r="M73" s="381">
        <v>1.28</v>
      </c>
      <c r="N73" s="346">
        <f>K73/M73</f>
        <v>195595.29687499997</v>
      </c>
      <c r="O73" s="106"/>
    </row>
    <row r="74" spans="1:15">
      <c r="A74" s="141" t="s">
        <v>728</v>
      </c>
      <c r="B74" s="49" t="str">
        <f>VLOOKUP(A74,'MANO DE OBRA'!A8:D69,3,FALSE)</f>
        <v>Oficial</v>
      </c>
      <c r="C74" s="47"/>
      <c r="D74" s="47"/>
      <c r="E74" s="47"/>
      <c r="F74" s="47"/>
      <c r="G74" s="47"/>
      <c r="H74" s="47"/>
      <c r="I74" s="248">
        <f>K74/J74*100</f>
        <v>57668.23979157189</v>
      </c>
      <c r="J74" s="249">
        <v>185</v>
      </c>
      <c r="K74" s="250">
        <f>VLOOKUP(A74,'MANO DE OBRA'!A8:D100,4,FALSE)</f>
        <v>106686.24361440798</v>
      </c>
      <c r="L74" s="50"/>
      <c r="M74" s="378">
        <v>1.28</v>
      </c>
      <c r="N74" s="346">
        <f>K74/M74</f>
        <v>83348.627823756236</v>
      </c>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SUM(N73:N76)</f>
        <v>278943.92469875619</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N45+N58+N68+N77</f>
        <v>2006287.6517085112</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401257.53034170228</v>
      </c>
      <c r="M84" s="791"/>
      <c r="N84" s="51"/>
    </row>
    <row r="85" spans="1:14">
      <c r="B85" s="89" t="s">
        <v>2090</v>
      </c>
      <c r="C85" s="90"/>
      <c r="D85" s="90"/>
      <c r="E85" s="90"/>
      <c r="F85" s="90"/>
      <c r="G85" s="90"/>
      <c r="H85" s="90"/>
      <c r="I85" s="87"/>
      <c r="J85" s="88"/>
      <c r="K85" s="260">
        <v>0.05</v>
      </c>
      <c r="L85" s="790">
        <f>N79*K85</f>
        <v>100314.38258542557</v>
      </c>
      <c r="M85" s="791"/>
      <c r="N85" s="51"/>
    </row>
    <row r="86" spans="1:14" ht="15.75" thickBot="1">
      <c r="B86" s="91" t="s">
        <v>2091</v>
      </c>
      <c r="C86" s="92"/>
      <c r="D86" s="92"/>
      <c r="E86" s="92"/>
      <c r="F86" s="92"/>
      <c r="G86" s="92"/>
      <c r="H86" s="92"/>
      <c r="I86" s="93"/>
      <c r="J86" s="94"/>
      <c r="K86" s="261">
        <v>0.05</v>
      </c>
      <c r="L86" s="792">
        <f>N79*K86</f>
        <v>100314.38258542557</v>
      </c>
      <c r="M86" s="793"/>
      <c r="N86" s="51"/>
    </row>
    <row r="87" spans="1:14" ht="15.75" thickBot="1">
      <c r="B87" s="755" t="s">
        <v>2072</v>
      </c>
      <c r="C87" s="756"/>
      <c r="D87" s="756"/>
      <c r="E87" s="756"/>
      <c r="F87" s="756"/>
      <c r="G87" s="756"/>
      <c r="H87" s="756"/>
      <c r="I87" s="756"/>
      <c r="J87" s="756"/>
      <c r="K87" s="756"/>
      <c r="L87" s="756"/>
      <c r="M87" s="757"/>
      <c r="N87" s="52">
        <f>L84+L85+L86</f>
        <v>601886.29551255342</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2608173.9472210645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P124"/>
  <sheetViews>
    <sheetView topLeftCell="A28" zoomScale="75" zoomScaleNormal="75" workbookViewId="0">
      <selection activeCell="N75" sqref="N75"/>
    </sheetView>
  </sheetViews>
  <sheetFormatPr baseColWidth="10" defaultColWidth="11.42578125"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 min="16" max="16" width="13.28515625" bestFit="1" customWidth="1"/>
  </cols>
  <sheetData>
    <row r="1" spans="2:14" ht="15" hidden="1" customHeight="1" thickTop="1">
      <c r="B1" s="849"/>
      <c r="C1" s="861"/>
      <c r="D1" s="862"/>
      <c r="E1" s="862"/>
      <c r="F1" s="862"/>
      <c r="G1" s="862"/>
      <c r="H1" s="862"/>
      <c r="I1" s="862"/>
      <c r="J1" s="863"/>
      <c r="K1" s="864" t="s">
        <v>2036</v>
      </c>
      <c r="L1" s="866" t="s">
        <v>2037</v>
      </c>
      <c r="M1" s="867"/>
      <c r="N1" s="868"/>
    </row>
    <row r="2" spans="2:14" ht="38.25" customHeight="1">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394"/>
      <c r="L30" s="731" t="s">
        <v>2065</v>
      </c>
      <c r="M30" s="732"/>
      <c r="N30" s="71" t="s">
        <v>2066</v>
      </c>
    </row>
    <row r="31" spans="1:14" ht="15.75" customHeight="1" thickBot="1">
      <c r="A31" t="s">
        <v>21</v>
      </c>
      <c r="B31" s="80" t="s">
        <v>422</v>
      </c>
      <c r="C31" s="81" t="s">
        <v>2230</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791</v>
      </c>
      <c r="B36" s="804" t="str">
        <f>VLOOKUP(A36,EQUIPOS!A6:D154,3,FALSE)</f>
        <v>Bomba eléctrica para accionar la celda</v>
      </c>
      <c r="C36" s="805"/>
      <c r="D36" s="805"/>
      <c r="E36" s="805"/>
      <c r="F36" s="805"/>
      <c r="G36" s="805"/>
      <c r="H36" s="806"/>
      <c r="I36" s="223"/>
      <c r="J36" s="224"/>
      <c r="K36" s="225">
        <f>VLOOKUP(A36,EQUIPOS!A6:D163,4,FALSE)</f>
        <v>65063.384998660382</v>
      </c>
      <c r="L36" s="226"/>
      <c r="M36" s="227">
        <v>0.01</v>
      </c>
      <c r="N36" s="228">
        <f t="shared" ref="N36:N41" si="0">K36/M36</f>
        <v>6506338.4998660376</v>
      </c>
    </row>
    <row r="37" spans="1:14">
      <c r="A37" s="113" t="s">
        <v>867</v>
      </c>
      <c r="B37" s="804" t="str">
        <f>VLOOKUP(A37,EQUIPOS!A7:D154,3,FALSE)</f>
        <v>Equipo de acarreo interno</v>
      </c>
      <c r="C37" s="805"/>
      <c r="D37" s="805"/>
      <c r="E37" s="805"/>
      <c r="F37" s="805"/>
      <c r="G37" s="805"/>
      <c r="H37" s="806"/>
      <c r="I37" s="368"/>
      <c r="J37" s="369"/>
      <c r="K37" s="225">
        <f>VLOOKUP(A37,EQUIPOS!A7:D164,4,FALSE)</f>
        <v>73335.036023276843</v>
      </c>
      <c r="L37" s="291"/>
      <c r="M37" s="292">
        <v>0.05</v>
      </c>
      <c r="N37" s="228">
        <f t="shared" si="0"/>
        <v>1466700.7204655367</v>
      </c>
    </row>
    <row r="38" spans="1:14">
      <c r="A38" s="113" t="s">
        <v>893</v>
      </c>
      <c r="B38" s="804" t="str">
        <f>VLOOKUP(A38,EQUIPOS!A8:D154,3,FALSE)</f>
        <v>Equipo de soldadura y de acetileno (incluye soldadura)</v>
      </c>
      <c r="C38" s="805"/>
      <c r="D38" s="805"/>
      <c r="E38" s="805"/>
      <c r="F38" s="805"/>
      <c r="G38" s="805"/>
      <c r="H38" s="806"/>
      <c r="I38" s="368"/>
      <c r="J38" s="369"/>
      <c r="K38" s="225">
        <f>VLOOKUP(A38,EQUIPOS!A8:D165,4,FALSE)</f>
        <v>32878.512248790001</v>
      </c>
      <c r="L38" s="291"/>
      <c r="M38" s="292">
        <v>0.01</v>
      </c>
      <c r="N38" s="228">
        <f t="shared" si="0"/>
        <v>3287851.2248789999</v>
      </c>
    </row>
    <row r="39" spans="1:14">
      <c r="A39" s="113" t="s">
        <v>935</v>
      </c>
      <c r="B39" s="804" t="str">
        <f>VLOOKUP(A39,EQUIPOS!A9:D154,3,FALSE)</f>
        <v>Grúa con torre capacidad 1 ton en la punta.</v>
      </c>
      <c r="C39" s="805"/>
      <c r="D39" s="805"/>
      <c r="E39" s="805"/>
      <c r="F39" s="805"/>
      <c r="G39" s="805"/>
      <c r="H39" s="806"/>
      <c r="I39" s="368"/>
      <c r="J39" s="369"/>
      <c r="K39" s="225">
        <f>VLOOKUP(A39,EQUIPOS!A9:D166,4,FALSE)</f>
        <v>195294.20092081904</v>
      </c>
      <c r="L39" s="291"/>
      <c r="M39" s="292">
        <v>0.04</v>
      </c>
      <c r="N39" s="228">
        <f t="shared" si="0"/>
        <v>4882355.0230204761</v>
      </c>
    </row>
    <row r="40" spans="1:14">
      <c r="A40" s="113" t="s">
        <v>941</v>
      </c>
      <c r="B40" s="804" t="str">
        <f>VLOOKUP(A40,EQUIPOS!A10:D154,3,FALSE)</f>
        <v>Manómetro cable de acero para bajar la celda</v>
      </c>
      <c r="C40" s="805"/>
      <c r="D40" s="805"/>
      <c r="E40" s="805"/>
      <c r="F40" s="805"/>
      <c r="G40" s="805"/>
      <c r="H40" s="806"/>
      <c r="I40" s="284"/>
      <c r="J40" s="286"/>
      <c r="K40" s="225">
        <f>VLOOKUP(A40,EQUIPOS!A10:D167,4,FALSE)</f>
        <v>1609992.7681523522</v>
      </c>
      <c r="L40" s="370"/>
      <c r="M40" s="371">
        <v>1</v>
      </c>
      <c r="N40" s="228">
        <f t="shared" si="0"/>
        <v>1609992.7681523522</v>
      </c>
    </row>
    <row r="41" spans="1:14">
      <c r="A41" t="s">
        <v>1013</v>
      </c>
      <c r="B41" s="804" t="str">
        <f>VLOOKUP(A41,EQUIPOS!A11:D155,3,FALSE)</f>
        <v>Retroexcavadora sobre llantas, motor 62HP, Profundidad de excavación de 5.41 metros.</v>
      </c>
      <c r="C41" s="805"/>
      <c r="D41" s="805"/>
      <c r="E41" s="805"/>
      <c r="F41" s="805"/>
      <c r="G41" s="805"/>
      <c r="H41" s="806"/>
      <c r="I41" s="36"/>
      <c r="J41" s="37"/>
      <c r="K41" s="225">
        <f>VLOOKUP(A41,EQUIPOS!A11:D168,4,FALSE)</f>
        <v>144311.69775022697</v>
      </c>
      <c r="L41" s="232"/>
      <c r="M41" s="233">
        <v>0.2</v>
      </c>
      <c r="N41" s="228">
        <f t="shared" si="0"/>
        <v>721558.48875113484</v>
      </c>
    </row>
    <row r="42" spans="1:14">
      <c r="B42" s="276"/>
      <c r="C42" s="277"/>
      <c r="D42" s="277"/>
      <c r="E42" s="277"/>
      <c r="F42" s="279"/>
      <c r="G42" s="279"/>
      <c r="H42" s="123"/>
      <c r="I42" s="36"/>
      <c r="J42" s="37"/>
      <c r="K42" s="385"/>
      <c r="L42" s="232"/>
      <c r="M42" s="233"/>
      <c r="N42" s="229"/>
    </row>
    <row r="43" spans="1:14">
      <c r="B43" s="812" t="s">
        <v>2105</v>
      </c>
      <c r="C43" s="813"/>
      <c r="D43" s="813"/>
      <c r="E43" s="38"/>
      <c r="F43" s="39"/>
      <c r="G43" s="39"/>
      <c r="H43" s="40"/>
      <c r="I43" s="36"/>
      <c r="J43" s="37"/>
      <c r="K43" s="235"/>
      <c r="L43" s="232"/>
      <c r="M43" s="352">
        <v>0.01</v>
      </c>
      <c r="N43" s="296">
        <f>N81*M43</f>
        <v>6998.5517413614798</v>
      </c>
    </row>
    <row r="44" spans="1:14" ht="15.75" thickBot="1">
      <c r="B44" s="804"/>
      <c r="C44" s="805"/>
      <c r="D44" s="805"/>
      <c r="E44" s="805"/>
      <c r="F44" s="805"/>
      <c r="G44" s="805"/>
      <c r="H44" s="806"/>
      <c r="I44" s="814"/>
      <c r="J44" s="815"/>
      <c r="K44" s="41"/>
      <c r="L44" s="816"/>
      <c r="M44" s="817"/>
      <c r="N44" s="105"/>
    </row>
    <row r="45" spans="1:14" ht="15.75" thickBot="1">
      <c r="B45" s="755" t="s">
        <v>2072</v>
      </c>
      <c r="C45" s="756"/>
      <c r="D45" s="756"/>
      <c r="E45" s="756"/>
      <c r="F45" s="756"/>
      <c r="G45" s="756"/>
      <c r="H45" s="756"/>
      <c r="I45" s="756"/>
      <c r="J45" s="756"/>
      <c r="K45" s="756"/>
      <c r="L45" s="756"/>
      <c r="M45" s="757"/>
      <c r="N45" s="345">
        <f>SUM(N36:N44)</f>
        <v>18481795.276875898</v>
      </c>
    </row>
    <row r="46" spans="1:14">
      <c r="B46" s="236"/>
      <c r="C46" s="34"/>
      <c r="D46" s="34"/>
      <c r="E46" s="34"/>
      <c r="F46" s="34"/>
      <c r="G46" s="34"/>
      <c r="H46" s="34"/>
      <c r="I46" s="34"/>
      <c r="J46" s="34"/>
      <c r="K46" s="34"/>
      <c r="L46" s="34"/>
      <c r="M46" s="34"/>
      <c r="N46" s="35"/>
    </row>
    <row r="47" spans="1:14">
      <c r="B47" s="64" t="s">
        <v>2073</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00" t="s">
        <v>2063</v>
      </c>
      <c r="C49" s="801"/>
      <c r="D49" s="801"/>
      <c r="E49" s="801"/>
      <c r="F49" s="801"/>
      <c r="G49" s="801"/>
      <c r="H49" s="801"/>
      <c r="I49" s="835"/>
      <c r="J49" s="271" t="s">
        <v>2065</v>
      </c>
      <c r="K49" s="85" t="s">
        <v>2066</v>
      </c>
      <c r="L49" s="836" t="s">
        <v>2074</v>
      </c>
      <c r="M49" s="835"/>
      <c r="N49" s="86" t="s">
        <v>2071</v>
      </c>
    </row>
    <row r="50" spans="1:14">
      <c r="A50" s="108" t="s">
        <v>1214</v>
      </c>
      <c r="B50" s="43" t="str">
        <f>VLOOKUP(A50,MATERIALES!A5:D373,3,FALSE)</f>
        <v>Celda especial de carga</v>
      </c>
      <c r="C50" s="237"/>
      <c r="D50" s="237"/>
      <c r="E50" s="237"/>
      <c r="F50" s="237"/>
      <c r="G50" s="237"/>
      <c r="H50" s="237"/>
      <c r="I50" s="237"/>
      <c r="J50" s="267" t="str">
        <f>VLOOKUP(A50,MATERIALES!A6:D642,2,FALSE)</f>
        <v>u</v>
      </c>
      <c r="K50" s="238">
        <v>1</v>
      </c>
      <c r="L50" s="223"/>
      <c r="M50" s="353">
        <f>VLOOKUP(A50,MATERIALES!A5:D396,4,FALSE)</f>
        <v>21480511.097642809</v>
      </c>
      <c r="N50" s="228">
        <f t="shared" ref="N50:N55" si="1">K50*M50</f>
        <v>21480511.097642809</v>
      </c>
    </row>
    <row r="51" spans="1:14">
      <c r="A51" s="108" t="s">
        <v>1480</v>
      </c>
      <c r="B51" s="43" t="str">
        <f>VLOOKUP(A51,MATERIALES!A6:D373,3,FALSE)</f>
        <v>Manguera de alta presión</v>
      </c>
      <c r="C51" s="372"/>
      <c r="D51" s="372"/>
      <c r="E51" s="372"/>
      <c r="F51" s="372"/>
      <c r="G51" s="372"/>
      <c r="H51" s="372"/>
      <c r="I51" s="372"/>
      <c r="J51" s="268" t="str">
        <f>VLOOKUP(A51,MATERIALES!A6:D643,2,FALSE)</f>
        <v>m</v>
      </c>
      <c r="K51" s="348">
        <v>30</v>
      </c>
      <c r="L51" s="368"/>
      <c r="M51" s="353">
        <f>VLOOKUP(A51,MATERIALES!A6:D397,4,FALSE)</f>
        <v>160611.52992151122</v>
      </c>
      <c r="N51" s="228">
        <f t="shared" si="1"/>
        <v>4818345.8976453366</v>
      </c>
    </row>
    <row r="52" spans="1:14">
      <c r="A52" s="108" t="s">
        <v>1750</v>
      </c>
      <c r="B52" s="43" t="str">
        <f>VLOOKUP(A52,MATERIALES!A6:D373,3,FALSE)</f>
        <v>Transductores electrónicos (incluye cables, protección contra el concreto y panel de lectura)</v>
      </c>
      <c r="C52" s="372"/>
      <c r="D52" s="372"/>
      <c r="E52" s="372"/>
      <c r="F52" s="372"/>
      <c r="G52" s="372"/>
      <c r="H52" s="372"/>
      <c r="I52" s="372"/>
      <c r="J52" s="268" t="str">
        <f>VLOOKUP(A52,MATERIALES!A6:D644,2,FALSE)</f>
        <v>u</v>
      </c>
      <c r="K52" s="348">
        <v>2</v>
      </c>
      <c r="L52" s="368"/>
      <c r="M52" s="353">
        <f>VLOOKUP(A52,MATERIALES!A6:D398,4,FALSE)</f>
        <v>2068509.7038956666</v>
      </c>
      <c r="N52" s="228">
        <f t="shared" si="1"/>
        <v>4137019.4077913333</v>
      </c>
    </row>
    <row r="53" spans="1:14">
      <c r="A53" s="108" t="s">
        <v>1754</v>
      </c>
      <c r="B53" s="43" t="str">
        <f>VLOOKUP(A53,MATERIALES!A6:D373,3,FALSE)</f>
        <v>Transductores mecánicos (incluye cables, protección contra el concreto y panel de lectura)</v>
      </c>
      <c r="C53" s="372"/>
      <c r="D53" s="372"/>
      <c r="E53" s="372"/>
      <c r="F53" s="372"/>
      <c r="G53" s="372"/>
      <c r="H53" s="372"/>
      <c r="I53" s="372"/>
      <c r="J53" s="268" t="str">
        <f>VLOOKUP(A53,MATERIALES!A7:D645,2,FALSE)</f>
        <v>u</v>
      </c>
      <c r="K53" s="348">
        <v>5</v>
      </c>
      <c r="L53" s="368"/>
      <c r="M53" s="353">
        <f>VLOOKUP(A53,MATERIALES!A6:D399,4,FALSE)</f>
        <v>1262598.5693773811</v>
      </c>
      <c r="N53" s="228">
        <f t="shared" si="1"/>
        <v>6312992.8468869058</v>
      </c>
    </row>
    <row r="54" spans="1:14">
      <c r="A54" s="108" t="s">
        <v>1800</v>
      </c>
      <c r="B54" s="43" t="str">
        <f>VLOOKUP(A54,MATERIALES!A7:D373,3,FALSE)</f>
        <v>Tubo Metálico De Alta Resistencia</v>
      </c>
      <c r="C54" s="372"/>
      <c r="D54" s="372"/>
      <c r="E54" s="372"/>
      <c r="F54" s="372"/>
      <c r="G54" s="372"/>
      <c r="H54" s="372"/>
      <c r="I54" s="372"/>
      <c r="J54" s="268" t="str">
        <f>VLOOKUP(A54,MATERIALES!A8:D646,2,FALSE)</f>
        <v>m</v>
      </c>
      <c r="K54" s="348">
        <v>60</v>
      </c>
      <c r="L54" s="368"/>
      <c r="M54" s="353">
        <f>VLOOKUP(A54,MATERIALES!A7:D400,4,FALSE)</f>
        <v>97989.042889282835</v>
      </c>
      <c r="N54" s="228">
        <f t="shared" si="1"/>
        <v>5879342.5733569702</v>
      </c>
    </row>
    <row r="55" spans="1:14">
      <c r="A55" s="108" t="s">
        <v>1808</v>
      </c>
      <c r="B55" s="43" t="str">
        <f>VLOOKUP(A55,MATERIALES!A7:D373,3,FALSE)</f>
        <v>Uniones especiales de alta resistencia para tubería</v>
      </c>
      <c r="C55" s="372"/>
      <c r="D55" s="372"/>
      <c r="E55" s="372"/>
      <c r="F55" s="372"/>
      <c r="G55" s="372"/>
      <c r="H55" s="372"/>
      <c r="I55" s="372"/>
      <c r="J55" s="268" t="str">
        <f>VLOOKUP(A55,MATERIALES!A9:D647,2,FALSE)</f>
        <v>u</v>
      </c>
      <c r="K55" s="348">
        <v>12</v>
      </c>
      <c r="L55" s="368"/>
      <c r="M55" s="353">
        <f>VLOOKUP(A55,MATERIALES!A8:D401,4,FALSE)</f>
        <v>60175.808930526182</v>
      </c>
      <c r="N55" s="228">
        <f t="shared" si="1"/>
        <v>722109.70716631413</v>
      </c>
    </row>
    <row r="56" spans="1:14">
      <c r="A56" s="108"/>
      <c r="B56" s="43"/>
      <c r="C56" s="372"/>
      <c r="D56" s="372"/>
      <c r="E56" s="372"/>
      <c r="F56" s="372"/>
      <c r="G56" s="372"/>
      <c r="H56" s="372"/>
      <c r="I56" s="372"/>
      <c r="J56" s="267"/>
      <c r="K56" s="348"/>
      <c r="L56" s="368"/>
      <c r="M56" s="353"/>
      <c r="N56" s="228"/>
    </row>
    <row r="57" spans="1:14" ht="15.75" thickBot="1">
      <c r="B57" s="43"/>
      <c r="C57" s="266"/>
      <c r="D57" s="266"/>
      <c r="E57" s="266"/>
      <c r="F57" s="266"/>
      <c r="G57" s="266"/>
      <c r="H57" s="266"/>
      <c r="I57" s="266"/>
      <c r="J57" s="382"/>
      <c r="K57" s="124"/>
      <c r="L57" s="281"/>
      <c r="M57" s="353"/>
      <c r="N57" s="228"/>
    </row>
    <row r="58" spans="1:14" ht="15.75" thickBot="1">
      <c r="B58" s="755" t="s">
        <v>2072</v>
      </c>
      <c r="C58" s="756"/>
      <c r="D58" s="756"/>
      <c r="E58" s="756"/>
      <c r="F58" s="756"/>
      <c r="G58" s="756"/>
      <c r="H58" s="756"/>
      <c r="I58" s="756"/>
      <c r="J58" s="756"/>
      <c r="K58" s="756"/>
      <c r="L58" s="756"/>
      <c r="M58" s="757"/>
      <c r="N58" s="345">
        <f>SUM(N50:N57)</f>
        <v>43350321.530489668</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9" t="s">
        <v>2076</v>
      </c>
      <c r="C62" s="270"/>
      <c r="D62" s="270"/>
      <c r="E62" s="270"/>
      <c r="F62" s="270"/>
      <c r="G62" s="270"/>
      <c r="H62" s="73" t="s">
        <v>2065</v>
      </c>
      <c r="I62" s="74" t="s">
        <v>2077</v>
      </c>
      <c r="J62" s="75" t="s">
        <v>2106</v>
      </c>
      <c r="K62" s="73" t="s">
        <v>2107</v>
      </c>
      <c r="L62" s="841" t="s">
        <v>2080</v>
      </c>
      <c r="M62" s="820"/>
      <c r="N62" s="76" t="s">
        <v>2071</v>
      </c>
    </row>
    <row r="63" spans="1:14">
      <c r="A63" t="s">
        <v>2028</v>
      </c>
      <c r="B63" s="46" t="str">
        <f>VLOOKUP(A63,TRANSPORTE!A5:D117,3,FALSE)</f>
        <v>Transporte de tubos. celdas, etc.</v>
      </c>
      <c r="C63" s="273"/>
      <c r="D63" s="273"/>
      <c r="E63" s="273"/>
      <c r="F63" s="273"/>
      <c r="G63" s="273"/>
      <c r="H63" s="267" t="s">
        <v>2122</v>
      </c>
      <c r="I63" s="235">
        <v>1</v>
      </c>
      <c r="J63" s="242">
        <v>1</v>
      </c>
      <c r="K63" s="235">
        <f>I63*J63</f>
        <v>1</v>
      </c>
      <c r="L63" s="842">
        <f>VLOOKUP(A63,TRANSPORTE!A5:D117,4,FALSE)</f>
        <v>1319458.9538790963</v>
      </c>
      <c r="M63" s="843"/>
      <c r="N63" s="243">
        <f>K63*L63</f>
        <v>1319458.9538790963</v>
      </c>
    </row>
    <row r="64" spans="1:14">
      <c r="A64" t="s">
        <v>2012</v>
      </c>
      <c r="B64" s="46" t="str">
        <f>VLOOKUP(A64,TRANSPORTE!A6:D117,3,FALSE)</f>
        <v>Transporte de personal de montaje</v>
      </c>
      <c r="C64" s="47"/>
      <c r="D64" s="47"/>
      <c r="E64" s="47"/>
      <c r="F64" s="47"/>
      <c r="G64" s="47"/>
      <c r="H64" s="267" t="s">
        <v>2122</v>
      </c>
      <c r="I64" s="235">
        <v>8</v>
      </c>
      <c r="J64" s="242">
        <v>1</v>
      </c>
      <c r="K64" s="235">
        <f>I64*J64</f>
        <v>8</v>
      </c>
      <c r="L64" s="842">
        <f>VLOOKUP(A64,TRANSPORTE!A6:D117,4,FALSE)</f>
        <v>169571.662013069</v>
      </c>
      <c r="M64" s="843"/>
      <c r="N64" s="243">
        <f>K64*L64</f>
        <v>1356573.296104552</v>
      </c>
    </row>
    <row r="65" spans="1:15">
      <c r="A65" t="s">
        <v>1988</v>
      </c>
      <c r="B65" s="46" t="str">
        <f>VLOOKUP(A65,TRANSPORTE!A6:D117,3,FALSE)</f>
        <v>Pasajes aéreos</v>
      </c>
      <c r="C65" s="47"/>
      <c r="D65" s="47"/>
      <c r="E65" s="47"/>
      <c r="F65" s="47"/>
      <c r="G65" s="47"/>
      <c r="H65" s="267" t="s">
        <v>2065</v>
      </c>
      <c r="I65" s="235">
        <v>3</v>
      </c>
      <c r="J65" s="242">
        <v>1</v>
      </c>
      <c r="K65" s="235">
        <f>I65*J65</f>
        <v>3</v>
      </c>
      <c r="L65" s="842">
        <f>VLOOKUP(A65,TRANSPORTE!A6:D117,4,FALSE)</f>
        <v>320390.74126537365</v>
      </c>
      <c r="M65" s="843"/>
      <c r="N65" s="243">
        <f>K65*L65</f>
        <v>961172.22379612096</v>
      </c>
    </row>
    <row r="66" spans="1:15">
      <c r="B66" s="46"/>
      <c r="C66" s="47"/>
      <c r="D66" s="47"/>
      <c r="E66" s="47"/>
      <c r="F66" s="47"/>
      <c r="G66" s="47"/>
      <c r="H66" s="244"/>
      <c r="I66" s="235"/>
      <c r="J66" s="235"/>
      <c r="K66" s="235"/>
      <c r="L66" s="245"/>
      <c r="M66" s="246"/>
      <c r="N66" s="247"/>
    </row>
    <row r="67" spans="1:15" ht="15.75" thickBot="1">
      <c r="B67" s="265"/>
      <c r="C67" s="266"/>
      <c r="D67" s="266"/>
      <c r="E67" s="266"/>
      <c r="F67" s="266"/>
      <c r="G67" s="266"/>
      <c r="H67" s="48"/>
      <c r="I67" s="124"/>
      <c r="J67" s="124"/>
      <c r="K67" s="124"/>
      <c r="L67" s="833"/>
      <c r="M67" s="834"/>
      <c r="N67" s="125"/>
    </row>
    <row r="68" spans="1:15" ht="15.75" thickBot="1">
      <c r="B68" s="844" t="s">
        <v>2072</v>
      </c>
      <c r="C68" s="798"/>
      <c r="D68" s="798"/>
      <c r="E68" s="798"/>
      <c r="F68" s="798"/>
      <c r="G68" s="798"/>
      <c r="H68" s="798"/>
      <c r="I68" s="798"/>
      <c r="J68" s="798"/>
      <c r="K68" s="798"/>
      <c r="L68" s="798"/>
      <c r="M68" s="799"/>
      <c r="N68" s="104">
        <f>SUM(N63:N67)</f>
        <v>3637204.4737797691</v>
      </c>
    </row>
    <row r="69" spans="1:15">
      <c r="B69" s="33"/>
      <c r="C69" s="34"/>
      <c r="D69" s="34"/>
      <c r="E69" s="34"/>
      <c r="F69" s="34"/>
      <c r="G69" s="34"/>
      <c r="H69" s="34"/>
      <c r="I69" s="34"/>
      <c r="J69" s="34"/>
      <c r="K69" s="34"/>
      <c r="L69" s="34"/>
      <c r="M69" s="34"/>
      <c r="N69" s="35"/>
    </row>
    <row r="70" spans="1:15">
      <c r="B70" s="64" t="s">
        <v>2081</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794" t="s">
        <v>2108</v>
      </c>
      <c r="C72" s="795"/>
      <c r="D72" s="795"/>
      <c r="E72" s="795"/>
      <c r="F72" s="795"/>
      <c r="G72" s="795"/>
      <c r="H72" s="795"/>
      <c r="I72" s="73" t="s">
        <v>2082</v>
      </c>
      <c r="J72" s="75" t="s">
        <v>2109</v>
      </c>
      <c r="K72" s="74" t="s">
        <v>2084</v>
      </c>
      <c r="L72" s="796" t="s">
        <v>2070</v>
      </c>
      <c r="M72" s="797"/>
      <c r="N72" s="98" t="s">
        <v>2071</v>
      </c>
    </row>
    <row r="73" spans="1:15">
      <c r="A73" s="141" t="s">
        <v>769</v>
      </c>
      <c r="B73" s="49" t="str">
        <f>VLOOKUP(A73,'MANO DE OBRA'!A8:D68,3,FALSE)</f>
        <v xml:space="preserve">Obrero </v>
      </c>
      <c r="C73" s="47"/>
      <c r="D73" s="47"/>
      <c r="E73" s="47"/>
      <c r="F73" s="47"/>
      <c r="G73" s="47"/>
      <c r="H73" s="47"/>
      <c r="I73" s="248">
        <f t="shared" ref="I73:I76" si="2">K73/J73*100</f>
        <v>33832.699999999997</v>
      </c>
      <c r="J73" s="249">
        <v>185</v>
      </c>
      <c r="K73" s="250">
        <f>VLOOKUP(A73,'MANO DE OBRA'!A8:D99,4,FALSE)</f>
        <v>62590.494999999995</v>
      </c>
      <c r="L73" s="50"/>
      <c r="M73" s="381">
        <v>1</v>
      </c>
      <c r="N73" s="346">
        <f t="shared" ref="N73:N76" si="3">K73/M73</f>
        <v>62590.494999999995</v>
      </c>
      <c r="O73" s="106"/>
    </row>
    <row r="74" spans="1:15">
      <c r="A74" s="141" t="s">
        <v>684</v>
      </c>
      <c r="B74" s="49" t="str">
        <f>VLOOKUP(A74,'MANO DE OBRA'!A8:D69,3,FALSE)</f>
        <v>Ingeniero de Montaje y Prueba Pilote (1)</v>
      </c>
      <c r="C74" s="47"/>
      <c r="D74" s="47"/>
      <c r="E74" s="47"/>
      <c r="F74" s="47"/>
      <c r="G74" s="47"/>
      <c r="H74" s="47"/>
      <c r="I74" s="248">
        <f t="shared" si="2"/>
        <v>257965.03444028978</v>
      </c>
      <c r="J74" s="249">
        <v>185</v>
      </c>
      <c r="K74" s="250">
        <f>VLOOKUP(A74,'MANO DE OBRA'!A8:D100,4,FALSE)</f>
        <v>477235.31371453602</v>
      </c>
      <c r="L74" s="50"/>
      <c r="M74" s="378">
        <v>1</v>
      </c>
      <c r="N74" s="346">
        <f t="shared" si="3"/>
        <v>477235.31371453602</v>
      </c>
    </row>
    <row r="75" spans="1:15">
      <c r="A75" s="141"/>
      <c r="B75" s="49"/>
      <c r="C75" s="47"/>
      <c r="D75" s="47"/>
      <c r="E75" s="47"/>
      <c r="F75" s="47"/>
      <c r="G75" s="47"/>
      <c r="H75" s="47"/>
      <c r="I75" s="248"/>
      <c r="J75" s="249"/>
      <c r="K75" s="250"/>
      <c r="L75" s="50"/>
      <c r="M75" s="386"/>
      <c r="N75" s="346"/>
    </row>
    <row r="76" spans="1:15">
      <c r="A76" s="141" t="s">
        <v>766</v>
      </c>
      <c r="B76" s="49" t="str">
        <f>VLOOKUP(A76,'MANO DE OBRA'!A10:D71,3,FALSE)</f>
        <v>Soldador experto en montaje y pruebas</v>
      </c>
      <c r="C76" s="47"/>
      <c r="D76" s="47"/>
      <c r="E76" s="47"/>
      <c r="F76" s="47"/>
      <c r="G76" s="47"/>
      <c r="H76" s="47"/>
      <c r="I76" s="248">
        <f t="shared" si="2"/>
        <v>86502.359687357821</v>
      </c>
      <c r="J76" s="249">
        <v>185</v>
      </c>
      <c r="K76" s="250">
        <f>VLOOKUP(A76,'MANO DE OBRA'!A10:D102,4,FALSE)</f>
        <v>160029.36542161196</v>
      </c>
      <c r="L76" s="50"/>
      <c r="M76" s="386">
        <v>1</v>
      </c>
      <c r="N76" s="346">
        <f t="shared" si="3"/>
        <v>160029.36542161196</v>
      </c>
    </row>
    <row r="77" spans="1:15">
      <c r="A77" s="141"/>
      <c r="B77" s="49"/>
      <c r="C77" s="47"/>
      <c r="D77" s="47"/>
      <c r="E77" s="47"/>
      <c r="F77" s="47"/>
      <c r="G77" s="47"/>
      <c r="H77" s="47"/>
      <c r="I77" s="248"/>
      <c r="J77" s="249"/>
      <c r="K77" s="250"/>
      <c r="L77" s="50"/>
      <c r="M77" s="386"/>
      <c r="N77" s="346"/>
    </row>
    <row r="78" spans="1:15">
      <c r="A78" s="141"/>
      <c r="B78" s="49"/>
      <c r="C78" s="47"/>
      <c r="D78" s="47"/>
      <c r="E78" s="47"/>
      <c r="F78" s="47"/>
      <c r="G78" s="47"/>
      <c r="H78" s="47"/>
      <c r="I78" s="248"/>
      <c r="J78" s="249"/>
      <c r="K78" s="250"/>
      <c r="L78" s="50"/>
      <c r="M78" s="386"/>
      <c r="N78" s="346"/>
    </row>
    <row r="79" spans="1:15">
      <c r="B79" s="49"/>
      <c r="C79" s="47"/>
      <c r="D79" s="47"/>
      <c r="E79" s="47"/>
      <c r="F79" s="47"/>
      <c r="G79" s="47"/>
      <c r="H79" s="47"/>
      <c r="I79" s="248"/>
      <c r="J79" s="249"/>
      <c r="K79" s="250"/>
      <c r="L79" s="274"/>
      <c r="M79" s="256"/>
      <c r="N79" s="346"/>
    </row>
    <row r="80" spans="1:15" ht="15.75" thickBot="1">
      <c r="B80" s="831"/>
      <c r="C80" s="832"/>
      <c r="D80" s="832"/>
      <c r="E80" s="832"/>
      <c r="F80" s="832"/>
      <c r="G80" s="832"/>
      <c r="H80" s="832"/>
      <c r="I80" s="124"/>
      <c r="J80" s="124"/>
      <c r="K80" s="124"/>
      <c r="L80" s="845"/>
      <c r="M80" s="845"/>
      <c r="N80" s="45"/>
    </row>
    <row r="81" spans="1:16" ht="15.75" thickBot="1">
      <c r="B81" s="844" t="s">
        <v>2072</v>
      </c>
      <c r="C81" s="798"/>
      <c r="D81" s="798"/>
      <c r="E81" s="798"/>
      <c r="F81" s="798"/>
      <c r="G81" s="798"/>
      <c r="H81" s="798"/>
      <c r="I81" s="798"/>
      <c r="J81" s="798"/>
      <c r="K81" s="798"/>
      <c r="L81" s="798"/>
      <c r="M81" s="799"/>
      <c r="N81" s="257">
        <f>SUM(N73:N80)</f>
        <v>699855.17413614795</v>
      </c>
    </row>
    <row r="82" spans="1:16" ht="15.75" thickBot="1">
      <c r="B82" s="33"/>
      <c r="C82" s="34"/>
      <c r="D82" s="34"/>
      <c r="E82" s="34"/>
      <c r="F82" s="34"/>
      <c r="G82" s="34"/>
      <c r="H82" s="34"/>
      <c r="I82" s="34"/>
      <c r="J82" s="34"/>
      <c r="K82" s="34"/>
      <c r="L82" s="34"/>
      <c r="M82" s="34"/>
      <c r="N82" s="35"/>
    </row>
    <row r="83" spans="1:16" ht="15.75" thickBot="1">
      <c r="B83" s="755" t="s">
        <v>2085</v>
      </c>
      <c r="C83" s="756"/>
      <c r="D83" s="756"/>
      <c r="E83" s="756"/>
      <c r="F83" s="756"/>
      <c r="G83" s="756"/>
      <c r="H83" s="756"/>
      <c r="I83" s="756"/>
      <c r="J83" s="756"/>
      <c r="K83" s="756"/>
      <c r="L83" s="756"/>
      <c r="M83" s="757"/>
      <c r="N83" s="99">
        <f>N45+N58+N68+N81</f>
        <v>66169176.455281481</v>
      </c>
    </row>
    <row r="84" spans="1:16">
      <c r="B84" s="33"/>
      <c r="C84" s="34"/>
      <c r="D84" s="34"/>
      <c r="E84" s="34"/>
      <c r="F84" s="34"/>
      <c r="G84" s="34"/>
      <c r="H84" s="34"/>
      <c r="I84" s="34"/>
      <c r="J84" s="34"/>
      <c r="K84" s="34"/>
      <c r="L84" s="34"/>
      <c r="M84" s="34"/>
      <c r="N84" s="35"/>
    </row>
    <row r="85" spans="1:16">
      <c r="B85" s="64" t="s">
        <v>2086</v>
      </c>
      <c r="C85" s="65"/>
      <c r="D85" s="65"/>
      <c r="E85" s="65"/>
      <c r="F85" s="65"/>
      <c r="G85" s="65"/>
      <c r="H85" s="65"/>
      <c r="I85" s="65"/>
      <c r="J85" s="65"/>
      <c r="K85" s="65"/>
      <c r="L85" s="65"/>
      <c r="M85" s="65"/>
      <c r="N85" s="66"/>
    </row>
    <row r="86" spans="1:16" ht="15.75" thickBot="1">
      <c r="B86" s="68"/>
      <c r="C86" s="61"/>
      <c r="D86" s="61"/>
      <c r="E86" s="61"/>
      <c r="F86" s="61"/>
      <c r="G86" s="61"/>
      <c r="H86" s="61"/>
      <c r="I86" s="61"/>
      <c r="J86" s="61"/>
      <c r="K86" s="61"/>
      <c r="L86" s="61"/>
      <c r="M86" s="61"/>
      <c r="N86" s="63"/>
    </row>
    <row r="87" spans="1:16">
      <c r="B87" s="800" t="s">
        <v>2110</v>
      </c>
      <c r="C87" s="801"/>
      <c r="D87" s="801"/>
      <c r="E87" s="801"/>
      <c r="F87" s="801"/>
      <c r="G87" s="801"/>
      <c r="H87" s="801"/>
      <c r="I87" s="270"/>
      <c r="J87" s="290"/>
      <c r="K87" s="258" t="s">
        <v>2087</v>
      </c>
      <c r="L87" s="802" t="s">
        <v>2088</v>
      </c>
      <c r="M87" s="803"/>
      <c r="N87" s="259"/>
    </row>
    <row r="88" spans="1:16">
      <c r="B88" s="788" t="s">
        <v>2111</v>
      </c>
      <c r="C88" s="789"/>
      <c r="D88" s="789"/>
      <c r="E88" s="789"/>
      <c r="F88" s="789"/>
      <c r="G88" s="789"/>
      <c r="H88" s="789"/>
      <c r="I88" s="87"/>
      <c r="J88" s="88"/>
      <c r="K88" s="260">
        <v>0.2</v>
      </c>
      <c r="L88" s="790">
        <f>N83*K88</f>
        <v>13233835.291056298</v>
      </c>
      <c r="M88" s="791"/>
      <c r="N88" s="51"/>
    </row>
    <row r="89" spans="1:16">
      <c r="B89" s="89" t="s">
        <v>2090</v>
      </c>
      <c r="C89" s="90"/>
      <c r="D89" s="90"/>
      <c r="E89" s="90"/>
      <c r="F89" s="90"/>
      <c r="G89" s="90"/>
      <c r="H89" s="90"/>
      <c r="I89" s="87"/>
      <c r="J89" s="88"/>
      <c r="K89" s="260">
        <v>0.05</v>
      </c>
      <c r="L89" s="790">
        <f>N83*K89</f>
        <v>3308458.8227640744</v>
      </c>
      <c r="M89" s="791"/>
      <c r="N89" s="51"/>
    </row>
    <row r="90" spans="1:16" ht="15.75" thickBot="1">
      <c r="B90" s="91" t="s">
        <v>2091</v>
      </c>
      <c r="C90" s="92"/>
      <c r="D90" s="92"/>
      <c r="E90" s="92"/>
      <c r="F90" s="92"/>
      <c r="G90" s="92"/>
      <c r="H90" s="92"/>
      <c r="I90" s="93"/>
      <c r="J90" s="94"/>
      <c r="K90" s="261">
        <v>0.05</v>
      </c>
      <c r="L90" s="792">
        <f>N83*K90</f>
        <v>3308458.8227640744</v>
      </c>
      <c r="M90" s="793"/>
      <c r="N90" s="51"/>
    </row>
    <row r="91" spans="1:16" ht="15.75" thickBot="1">
      <c r="B91" s="755" t="s">
        <v>2072</v>
      </c>
      <c r="C91" s="756"/>
      <c r="D91" s="756"/>
      <c r="E91" s="756"/>
      <c r="F91" s="756"/>
      <c r="G91" s="756"/>
      <c r="H91" s="756"/>
      <c r="I91" s="756"/>
      <c r="J91" s="756"/>
      <c r="K91" s="756"/>
      <c r="L91" s="756"/>
      <c r="M91" s="757"/>
      <c r="N91" s="52">
        <f>L88+L89+L90</f>
        <v>19850752.936584447</v>
      </c>
    </row>
    <row r="92" spans="1:16" ht="15.75" thickBot="1">
      <c r="B92" s="33"/>
      <c r="C92" s="34"/>
      <c r="D92" s="34"/>
      <c r="E92" s="34"/>
      <c r="F92" s="34"/>
      <c r="G92" s="34"/>
      <c r="H92" s="34"/>
      <c r="I92" s="34"/>
      <c r="J92" s="34"/>
      <c r="K92" s="34"/>
      <c r="L92" s="34"/>
      <c r="M92" s="34"/>
      <c r="N92" s="35"/>
    </row>
    <row r="93" spans="1:16" ht="15.75" thickBot="1">
      <c r="A93" t="s">
        <v>2114</v>
      </c>
      <c r="B93" s="755" t="s">
        <v>2113</v>
      </c>
      <c r="C93" s="756"/>
      <c r="D93" s="756"/>
      <c r="E93" s="756"/>
      <c r="F93" s="756"/>
      <c r="G93" s="756"/>
      <c r="H93" s="756"/>
      <c r="I93" s="756"/>
      <c r="J93" s="756"/>
      <c r="K93" s="756"/>
      <c r="L93" s="756"/>
      <c r="M93" s="757"/>
      <c r="N93" s="166">
        <f>N83+N91</f>
        <v>86019929.391865924</v>
      </c>
      <c r="O93">
        <v>65290782.404488325</v>
      </c>
      <c r="P93" s="576">
        <f>+N93-O93</f>
        <v>20729146.987377599</v>
      </c>
    </row>
    <row r="94" spans="1:16">
      <c r="B94" s="13"/>
      <c r="C94" s="14"/>
      <c r="D94" s="14"/>
      <c r="E94" s="14"/>
      <c r="F94" s="14"/>
      <c r="G94" s="14"/>
      <c r="H94" s="14"/>
      <c r="I94" s="14"/>
      <c r="J94" s="14"/>
      <c r="K94" s="14"/>
      <c r="L94" s="14"/>
      <c r="M94" s="14"/>
      <c r="N94" s="15"/>
    </row>
    <row r="95" spans="1:16">
      <c r="B95" s="16"/>
      <c r="C95" s="12"/>
      <c r="D95" s="12"/>
      <c r="E95" s="12"/>
      <c r="F95" s="12"/>
      <c r="G95" s="12"/>
      <c r="H95" s="12"/>
      <c r="I95" s="12"/>
      <c r="J95" s="12"/>
      <c r="K95" s="12"/>
      <c r="L95" s="12"/>
      <c r="M95" s="12"/>
      <c r="N95" s="17"/>
    </row>
    <row r="96" spans="1:16">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4" t="s">
        <v>2097</v>
      </c>
      <c r="C103" s="205"/>
      <c r="D103" s="205"/>
      <c r="E103" s="205"/>
      <c r="F103" s="205"/>
      <c r="G103" s="205"/>
      <c r="H103" s="205"/>
      <c r="I103" s="205"/>
      <c r="J103" s="205"/>
      <c r="K103" s="205"/>
      <c r="L103" s="205"/>
      <c r="M103" s="205"/>
      <c r="N103" s="206"/>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c r="B106" s="207"/>
      <c r="C106" s="208"/>
      <c r="D106" s="208"/>
      <c r="E106" s="208"/>
      <c r="F106" s="208"/>
      <c r="G106" s="208"/>
      <c r="H106" s="208"/>
      <c r="I106" s="208"/>
      <c r="J106" s="208"/>
      <c r="K106" s="208"/>
      <c r="L106" s="208"/>
      <c r="M106" s="208"/>
      <c r="N106" s="209"/>
    </row>
    <row r="107" spans="2:14" ht="15.75" thickBot="1">
      <c r="B107" s="210"/>
      <c r="C107" s="211"/>
      <c r="D107" s="211"/>
      <c r="E107" s="211"/>
      <c r="F107" s="211"/>
      <c r="G107" s="211"/>
      <c r="H107" s="211"/>
      <c r="I107" s="211"/>
      <c r="J107" s="211"/>
      <c r="K107" s="211"/>
      <c r="L107" s="211"/>
      <c r="M107" s="211"/>
      <c r="N107" s="212"/>
    </row>
    <row r="108" spans="2:14">
      <c r="B108" s="213"/>
      <c r="C108" s="214"/>
      <c r="D108" s="214"/>
      <c r="E108" s="214"/>
      <c r="F108" s="214"/>
      <c r="G108" s="214"/>
      <c r="H108" s="214"/>
      <c r="I108" s="214"/>
      <c r="J108" s="214"/>
      <c r="K108" s="214"/>
      <c r="L108" s="214"/>
      <c r="M108" s="214"/>
      <c r="N108" s="215"/>
    </row>
    <row r="109" spans="2:14">
      <c r="B109" s="199" t="s">
        <v>2098</v>
      </c>
      <c r="C109" s="31"/>
      <c r="D109" s="31"/>
      <c r="E109" s="31"/>
      <c r="F109" s="31"/>
      <c r="G109" s="31"/>
      <c r="H109" s="31"/>
      <c r="I109" s="31"/>
      <c r="J109" s="31"/>
      <c r="K109" s="31"/>
      <c r="L109" s="31"/>
      <c r="M109" s="31"/>
      <c r="N109" s="32"/>
    </row>
    <row r="110" spans="2:14" ht="15" customHeight="1">
      <c r="B110" s="758" t="s">
        <v>2099</v>
      </c>
      <c r="C110" s="759"/>
      <c r="D110" s="759"/>
      <c r="E110" s="759"/>
      <c r="F110" s="759"/>
      <c r="G110" s="759"/>
      <c r="H110" s="759"/>
      <c r="I110" s="759"/>
      <c r="J110" s="759"/>
      <c r="K110" s="759"/>
      <c r="L110" s="759"/>
      <c r="M110" s="759"/>
      <c r="N110" s="760"/>
    </row>
    <row r="111" spans="2:14" ht="15" customHeight="1">
      <c r="B111" s="758"/>
      <c r="C111" s="759"/>
      <c r="D111" s="759"/>
      <c r="E111" s="759"/>
      <c r="F111" s="759"/>
      <c r="G111" s="759"/>
      <c r="H111" s="759"/>
      <c r="I111" s="759"/>
      <c r="J111" s="759"/>
      <c r="K111" s="759"/>
      <c r="L111" s="759"/>
      <c r="M111" s="759"/>
      <c r="N111" s="760"/>
    </row>
    <row r="112" spans="2:14" ht="30" customHeight="1">
      <c r="B112" s="761" t="s">
        <v>2100</v>
      </c>
      <c r="C112" s="762"/>
      <c r="D112" s="762"/>
      <c r="E112" s="762"/>
      <c r="F112" s="762"/>
      <c r="G112" s="762"/>
      <c r="H112" s="762"/>
      <c r="I112" s="762"/>
      <c r="J112" s="762"/>
      <c r="K112" s="762"/>
      <c r="L112" s="762"/>
      <c r="M112" s="762"/>
      <c r="N112" s="763"/>
    </row>
    <row r="113" spans="2:14">
      <c r="B113" s="761"/>
      <c r="C113" s="762"/>
      <c r="D113" s="762"/>
      <c r="E113" s="762"/>
      <c r="F113" s="762"/>
      <c r="G113" s="762"/>
      <c r="H113" s="762"/>
      <c r="I113" s="762"/>
      <c r="J113" s="762"/>
      <c r="K113" s="762"/>
      <c r="L113" s="762"/>
      <c r="M113" s="762"/>
      <c r="N113" s="763"/>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287"/>
      <c r="C116" s="288"/>
      <c r="D116" s="288"/>
      <c r="E116" s="288"/>
      <c r="F116" s="288"/>
      <c r="G116" s="288"/>
      <c r="H116" s="288"/>
      <c r="I116" s="288"/>
      <c r="J116" s="288"/>
      <c r="K116" s="288"/>
      <c r="L116" s="288"/>
      <c r="M116" s="288"/>
      <c r="N116" s="289"/>
    </row>
    <row r="117" spans="2:14">
      <c r="B117" s="199"/>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821"/>
      <c r="K123" s="821"/>
      <c r="L123" s="821"/>
      <c r="M123" s="821"/>
      <c r="N123" s="822"/>
    </row>
    <row r="124" spans="2:14" ht="15.75" thickBot="1">
      <c r="B124" s="217" t="s">
        <v>2103</v>
      </c>
      <c r="C124" s="344"/>
      <c r="D124" s="344"/>
      <c r="E124" s="57"/>
      <c r="F124" s="57"/>
      <c r="G124" s="57"/>
      <c r="H124" s="57"/>
      <c r="I124" s="57"/>
      <c r="J124" s="823"/>
      <c r="K124" s="823"/>
      <c r="L124" s="823"/>
      <c r="M124" s="823"/>
      <c r="N124" s="824"/>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59" zoomScale="78" zoomScaleNormal="78" workbookViewId="0">
      <selection activeCell="A75" sqref="A75"/>
    </sheetView>
  </sheetViews>
  <sheetFormatPr baseColWidth="10" defaultColWidth="11.42578125"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849"/>
      <c r="C1" s="861"/>
      <c r="D1" s="862"/>
      <c r="E1" s="862"/>
      <c r="F1" s="862"/>
      <c r="G1" s="862"/>
      <c r="H1" s="862"/>
      <c r="I1" s="862"/>
      <c r="J1" s="863"/>
      <c r="K1" s="864" t="s">
        <v>2036</v>
      </c>
      <c r="L1" s="866" t="s">
        <v>2037</v>
      </c>
      <c r="M1" s="867"/>
      <c r="N1" s="868"/>
    </row>
    <row r="2" spans="2:14" ht="27" customHeight="1">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263"/>
      <c r="L30" s="731" t="s">
        <v>2065</v>
      </c>
      <c r="M30" s="732"/>
      <c r="N30" s="71" t="s">
        <v>2066</v>
      </c>
    </row>
    <row r="31" spans="1:14" ht="15" customHeight="1" thickBot="1">
      <c r="A31" t="s">
        <v>21</v>
      </c>
      <c r="B31" s="80" t="s">
        <v>424</v>
      </c>
      <c r="C31" s="81" t="s">
        <v>2231</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6">
      <c r="B33" s="58" t="s">
        <v>2067</v>
      </c>
      <c r="C33" s="59"/>
      <c r="D33" s="59"/>
      <c r="E33" s="59"/>
      <c r="F33" s="59"/>
      <c r="G33" s="59"/>
      <c r="H33" s="59"/>
      <c r="I33" s="59"/>
      <c r="J33" s="59"/>
      <c r="K33" s="59"/>
      <c r="L33" s="59"/>
      <c r="M33" s="59"/>
      <c r="N33" s="60"/>
    </row>
    <row r="34" spans="1:16" ht="15.75" thickBot="1">
      <c r="B34" s="222"/>
      <c r="C34" s="61"/>
      <c r="D34" s="61"/>
      <c r="E34" s="61"/>
      <c r="F34" s="61"/>
      <c r="G34" s="61"/>
      <c r="H34" s="61"/>
      <c r="I34" s="62"/>
      <c r="J34" s="62"/>
      <c r="K34" s="61"/>
      <c r="L34" s="61"/>
      <c r="M34" s="61"/>
      <c r="N34" s="63"/>
    </row>
    <row r="35" spans="1:16">
      <c r="B35" s="825" t="s">
        <v>2063</v>
      </c>
      <c r="C35" s="826"/>
      <c r="D35" s="826"/>
      <c r="E35" s="826"/>
      <c r="F35" s="826"/>
      <c r="G35" s="826"/>
      <c r="H35" s="827"/>
      <c r="I35" s="828" t="s">
        <v>2068</v>
      </c>
      <c r="J35" s="829"/>
      <c r="K35" s="69" t="s">
        <v>2069</v>
      </c>
      <c r="L35" s="830" t="s">
        <v>2070</v>
      </c>
      <c r="M35" s="827"/>
      <c r="N35" s="70" t="s">
        <v>2071</v>
      </c>
    </row>
    <row r="36" spans="1:16">
      <c r="A36" s="113" t="s">
        <v>791</v>
      </c>
      <c r="B36" s="804" t="str">
        <f>VLOOKUP(A36,EQUIPOS!A6:D154,3,FALSE)</f>
        <v>Bomba eléctrica para accionar la celda</v>
      </c>
      <c r="C36" s="805"/>
      <c r="D36" s="805"/>
      <c r="E36" s="805"/>
      <c r="F36" s="805"/>
      <c r="G36" s="805"/>
      <c r="H36" s="806"/>
      <c r="I36" s="223"/>
      <c r="J36" s="224"/>
      <c r="K36" s="225">
        <f>VLOOKUP(A36,EQUIPOS!A6:D163,4,FALSE)</f>
        <v>65063.384998660382</v>
      </c>
      <c r="L36" s="226"/>
      <c r="M36" s="227">
        <v>0.01</v>
      </c>
      <c r="N36" s="228">
        <f>K36/M36</f>
        <v>6506338.4998660376</v>
      </c>
    </row>
    <row r="37" spans="1:16">
      <c r="A37" s="113" t="s">
        <v>893</v>
      </c>
      <c r="B37" s="804" t="str">
        <f>VLOOKUP(A37,EQUIPOS!A7:D154,3,FALSE)</f>
        <v>Equipo de soldadura y de acetileno (incluye soldadura)</v>
      </c>
      <c r="C37" s="805"/>
      <c r="D37" s="805"/>
      <c r="E37" s="805"/>
      <c r="F37" s="805"/>
      <c r="G37" s="805"/>
      <c r="H37" s="806"/>
      <c r="I37" s="368"/>
      <c r="J37" s="369"/>
      <c r="K37" s="225">
        <f>VLOOKUP(A37,EQUIPOS!A7:D164,4,FALSE)</f>
        <v>32878.512248790001</v>
      </c>
      <c r="L37" s="291"/>
      <c r="M37" s="292">
        <v>0.01</v>
      </c>
      <c r="N37" s="228">
        <f>K37/M37</f>
        <v>3287851.2248789999</v>
      </c>
    </row>
    <row r="38" spans="1:16">
      <c r="A38" s="113" t="s">
        <v>941</v>
      </c>
      <c r="B38" s="804" t="str">
        <f>VLOOKUP(A38,EQUIPOS!A8:D154,3,FALSE)</f>
        <v>Manómetro cable de acero para bajar la celda</v>
      </c>
      <c r="C38" s="805"/>
      <c r="D38" s="805"/>
      <c r="E38" s="805"/>
      <c r="F38" s="805"/>
      <c r="G38" s="805"/>
      <c r="H38" s="806"/>
      <c r="I38" s="368"/>
      <c r="J38" s="369"/>
      <c r="K38" s="225">
        <f>VLOOKUP(A38,EQUIPOS!A8:D165,4,FALSE)</f>
        <v>1609992.7681523522</v>
      </c>
      <c r="L38" s="291"/>
      <c r="M38" s="292">
        <v>1</v>
      </c>
      <c r="N38" s="228">
        <f>K38/M38</f>
        <v>1609992.7681523522</v>
      </c>
    </row>
    <row r="39" spans="1:16">
      <c r="A39" s="113"/>
      <c r="B39" s="804"/>
      <c r="C39" s="805"/>
      <c r="D39" s="805"/>
      <c r="E39" s="805"/>
      <c r="F39" s="805"/>
      <c r="G39" s="805"/>
      <c r="H39" s="806"/>
      <c r="I39" s="368"/>
      <c r="J39" s="369"/>
      <c r="K39" s="225"/>
      <c r="L39" s="291"/>
      <c r="M39" s="292"/>
      <c r="N39" s="228"/>
    </row>
    <row r="40" spans="1:16">
      <c r="A40" s="113"/>
      <c r="B40" s="804"/>
      <c r="C40" s="805"/>
      <c r="D40" s="805"/>
      <c r="E40" s="805"/>
      <c r="F40" s="805"/>
      <c r="G40" s="805"/>
      <c r="H40" s="806"/>
      <c r="I40" s="284"/>
      <c r="J40" s="286"/>
      <c r="K40" s="225"/>
      <c r="L40" s="370"/>
      <c r="M40" s="371"/>
      <c r="N40" s="228"/>
    </row>
    <row r="41" spans="1:16">
      <c r="B41" s="804"/>
      <c r="C41" s="805"/>
      <c r="D41" s="805"/>
      <c r="E41" s="805"/>
      <c r="F41" s="805"/>
      <c r="G41" s="805"/>
      <c r="H41" s="806"/>
      <c r="I41" s="36"/>
      <c r="J41" s="37"/>
      <c r="K41" s="225"/>
      <c r="L41" s="232"/>
      <c r="M41" s="233"/>
      <c r="N41" s="228"/>
    </row>
    <row r="42" spans="1:16">
      <c r="B42" s="276"/>
      <c r="C42" s="277"/>
      <c r="D42" s="277"/>
      <c r="E42" s="277"/>
      <c r="F42" s="279"/>
      <c r="G42" s="279"/>
      <c r="H42" s="123"/>
      <c r="I42" s="36"/>
      <c r="J42" s="37"/>
      <c r="K42" s="385"/>
      <c r="L42" s="232"/>
      <c r="M42" s="233"/>
      <c r="N42" s="229"/>
    </row>
    <row r="43" spans="1:16">
      <c r="B43" s="812" t="s">
        <v>2105</v>
      </c>
      <c r="C43" s="813"/>
      <c r="D43" s="813"/>
      <c r="E43" s="38"/>
      <c r="F43" s="39"/>
      <c r="G43" s="39"/>
      <c r="H43" s="40"/>
      <c r="I43" s="36"/>
      <c r="J43" s="37"/>
      <c r="K43" s="235"/>
      <c r="L43" s="232"/>
      <c r="M43" s="352">
        <v>0.01</v>
      </c>
      <c r="N43" s="296">
        <f>N81*M43</f>
        <v>6998.5517413614798</v>
      </c>
    </row>
    <row r="44" spans="1:16" ht="15.75" thickBot="1">
      <c r="B44" s="804"/>
      <c r="C44" s="805"/>
      <c r="D44" s="805"/>
      <c r="E44" s="805"/>
      <c r="F44" s="805"/>
      <c r="G44" s="805"/>
      <c r="H44" s="806"/>
      <c r="I44" s="814"/>
      <c r="J44" s="815"/>
      <c r="K44" s="41"/>
      <c r="L44" s="816"/>
      <c r="M44" s="817"/>
      <c r="N44" s="105"/>
    </row>
    <row r="45" spans="1:16" ht="15.75" thickBot="1">
      <c r="B45" s="755" t="s">
        <v>2072</v>
      </c>
      <c r="C45" s="756"/>
      <c r="D45" s="756"/>
      <c r="E45" s="756"/>
      <c r="F45" s="756"/>
      <c r="G45" s="756"/>
      <c r="H45" s="756"/>
      <c r="I45" s="756"/>
      <c r="J45" s="756"/>
      <c r="K45" s="756"/>
      <c r="L45" s="756"/>
      <c r="M45" s="757"/>
      <c r="N45" s="345">
        <f>SUM(N36:N44)</f>
        <v>11411181.044638751</v>
      </c>
      <c r="P45" s="114"/>
    </row>
    <row r="46" spans="1:16">
      <c r="B46" s="236"/>
      <c r="C46" s="34"/>
      <c r="D46" s="34"/>
      <c r="E46" s="34"/>
      <c r="F46" s="34"/>
      <c r="G46" s="34"/>
      <c r="H46" s="34"/>
      <c r="I46" s="34"/>
      <c r="J46" s="34"/>
      <c r="K46" s="34"/>
      <c r="L46" s="34"/>
      <c r="M46" s="34"/>
      <c r="N46" s="35"/>
    </row>
    <row r="47" spans="1:16">
      <c r="B47" s="64" t="s">
        <v>2073</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00" t="s">
        <v>2063</v>
      </c>
      <c r="C49" s="801"/>
      <c r="D49" s="801"/>
      <c r="E49" s="801"/>
      <c r="F49" s="801"/>
      <c r="G49" s="801"/>
      <c r="H49" s="801"/>
      <c r="I49" s="835"/>
      <c r="J49" s="271" t="s">
        <v>2065</v>
      </c>
      <c r="K49" s="85" t="s">
        <v>2066</v>
      </c>
      <c r="L49" s="836" t="s">
        <v>2074</v>
      </c>
      <c r="M49" s="835"/>
      <c r="N49" s="86" t="s">
        <v>2071</v>
      </c>
    </row>
    <row r="50" spans="1:14">
      <c r="A50" s="108" t="s">
        <v>1214</v>
      </c>
      <c r="B50" s="43" t="str">
        <f>VLOOKUP(A50,MATERIALES!A5:D373,3,FALSE)</f>
        <v>Celda especial de carga</v>
      </c>
      <c r="C50" s="237"/>
      <c r="D50" s="237"/>
      <c r="E50" s="237"/>
      <c r="F50" s="237"/>
      <c r="G50" s="237"/>
      <c r="H50" s="237"/>
      <c r="I50" s="237"/>
      <c r="J50" s="267" t="str">
        <f>VLOOKUP(A50,MATERIALES!A6:D642,2,FALSE)</f>
        <v>u</v>
      </c>
      <c r="K50" s="238">
        <v>1</v>
      </c>
      <c r="L50" s="223"/>
      <c r="M50" s="353">
        <f>VLOOKUP(A50,MATERIALES!A5:D396,4,FALSE)</f>
        <v>21480511.097642809</v>
      </c>
      <c r="N50" s="228">
        <f t="shared" ref="N50:N55" si="0">K50*M50</f>
        <v>21480511.097642809</v>
      </c>
    </row>
    <row r="51" spans="1:14">
      <c r="A51" s="108" t="s">
        <v>1480</v>
      </c>
      <c r="B51" s="43" t="str">
        <f>VLOOKUP(A51,MATERIALES!A6:D373,3,FALSE)</f>
        <v>Manguera de alta presión</v>
      </c>
      <c r="C51" s="372"/>
      <c r="D51" s="372"/>
      <c r="E51" s="372"/>
      <c r="F51" s="372"/>
      <c r="G51" s="372"/>
      <c r="H51" s="372"/>
      <c r="I51" s="372"/>
      <c r="J51" s="268" t="str">
        <f>VLOOKUP(A51,MATERIALES!A6:D643,2,FALSE)</f>
        <v>m</v>
      </c>
      <c r="K51" s="348">
        <v>30</v>
      </c>
      <c r="L51" s="368"/>
      <c r="M51" s="353">
        <f>VLOOKUP(A51,MATERIALES!A6:D397,4,FALSE)</f>
        <v>160611.52992151122</v>
      </c>
      <c r="N51" s="228">
        <f t="shared" si="0"/>
        <v>4818345.8976453366</v>
      </c>
    </row>
    <row r="52" spans="1:14">
      <c r="A52" s="108" t="s">
        <v>1750</v>
      </c>
      <c r="B52" s="43" t="str">
        <f>VLOOKUP(A52,MATERIALES!A6:D373,3,FALSE)</f>
        <v>Transductores electrónicos (incluye cables, protección contra el concreto y panel de lectura)</v>
      </c>
      <c r="C52" s="372"/>
      <c r="D52" s="372"/>
      <c r="E52" s="372"/>
      <c r="F52" s="372"/>
      <c r="G52" s="372"/>
      <c r="H52" s="372"/>
      <c r="I52" s="372"/>
      <c r="J52" s="268" t="str">
        <f>VLOOKUP(A52,MATERIALES!A6:D644,2,FALSE)</f>
        <v>u</v>
      </c>
      <c r="K52" s="348">
        <v>2</v>
      </c>
      <c r="L52" s="368"/>
      <c r="M52" s="353">
        <f>VLOOKUP(A52,MATERIALES!A6:D398,4,FALSE)</f>
        <v>2068509.7038956666</v>
      </c>
      <c r="N52" s="228">
        <f t="shared" si="0"/>
        <v>4137019.4077913333</v>
      </c>
    </row>
    <row r="53" spans="1:14">
      <c r="A53" s="108" t="s">
        <v>1754</v>
      </c>
      <c r="B53" s="43" t="str">
        <f>VLOOKUP(A53,MATERIALES!A6:D373,3,FALSE)</f>
        <v>Transductores mecánicos (incluye cables, protección contra el concreto y panel de lectura)</v>
      </c>
      <c r="C53" s="372"/>
      <c r="D53" s="372"/>
      <c r="E53" s="372"/>
      <c r="F53" s="372"/>
      <c r="G53" s="372"/>
      <c r="H53" s="372"/>
      <c r="I53" s="372"/>
      <c r="J53" s="268" t="str">
        <f>VLOOKUP(A53,MATERIALES!A7:D645,2,FALSE)</f>
        <v>u</v>
      </c>
      <c r="K53" s="348">
        <v>5</v>
      </c>
      <c r="L53" s="368"/>
      <c r="M53" s="353">
        <f>VLOOKUP(A53,MATERIALES!A6:D399,4,FALSE)</f>
        <v>1262598.5693773811</v>
      </c>
      <c r="N53" s="228">
        <f t="shared" si="0"/>
        <v>6312992.8468869058</v>
      </c>
    </row>
    <row r="54" spans="1:14">
      <c r="A54" s="108" t="s">
        <v>1800</v>
      </c>
      <c r="B54" s="43" t="str">
        <f>VLOOKUP(A54,MATERIALES!A7:D373,3,FALSE)</f>
        <v>Tubo Metálico De Alta Resistencia</v>
      </c>
      <c r="C54" s="372"/>
      <c r="D54" s="372"/>
      <c r="E54" s="372"/>
      <c r="F54" s="372"/>
      <c r="G54" s="372"/>
      <c r="H54" s="372"/>
      <c r="I54" s="372"/>
      <c r="J54" s="268" t="str">
        <f>VLOOKUP(A54,MATERIALES!A8:D646,2,FALSE)</f>
        <v>m</v>
      </c>
      <c r="K54" s="348">
        <v>60</v>
      </c>
      <c r="L54" s="368"/>
      <c r="M54" s="353">
        <f>VLOOKUP(A54,MATERIALES!A7:D400,4,FALSE)</f>
        <v>97989.042889282835</v>
      </c>
      <c r="N54" s="228">
        <f t="shared" si="0"/>
        <v>5879342.5733569702</v>
      </c>
    </row>
    <row r="55" spans="1:14">
      <c r="A55" s="108" t="s">
        <v>1808</v>
      </c>
      <c r="B55" s="43" t="str">
        <f>VLOOKUP(A55,MATERIALES!A8:D373,3,FALSE)</f>
        <v>Uniones especiales de alta resistencia para tubería</v>
      </c>
      <c r="C55" s="372"/>
      <c r="D55" s="372"/>
      <c r="E55" s="372"/>
      <c r="F55" s="372"/>
      <c r="G55" s="372"/>
      <c r="H55" s="372"/>
      <c r="I55" s="372"/>
      <c r="J55" s="268" t="str">
        <f>VLOOKUP(A55,MATERIALES!A9:D647,2,FALSE)</f>
        <v>u</v>
      </c>
      <c r="K55" s="348">
        <v>12</v>
      </c>
      <c r="L55" s="368"/>
      <c r="M55" s="353">
        <f>VLOOKUP(A55,MATERIALES!A8:D401,4,FALSE)</f>
        <v>60175.808930526182</v>
      </c>
      <c r="N55" s="228">
        <f t="shared" si="0"/>
        <v>722109.70716631413</v>
      </c>
    </row>
    <row r="56" spans="1:14">
      <c r="A56" s="108"/>
      <c r="B56" s="43"/>
      <c r="C56" s="372"/>
      <c r="D56" s="372"/>
      <c r="E56" s="372"/>
      <c r="F56" s="372"/>
      <c r="G56" s="372"/>
      <c r="H56" s="372"/>
      <c r="I56" s="372"/>
      <c r="J56" s="267"/>
      <c r="K56" s="348"/>
      <c r="L56" s="368"/>
      <c r="M56" s="353"/>
      <c r="N56" s="228"/>
    </row>
    <row r="57" spans="1:14" ht="15.75" thickBot="1">
      <c r="B57" s="43"/>
      <c r="C57" s="266"/>
      <c r="D57" s="266"/>
      <c r="E57" s="266"/>
      <c r="F57" s="266"/>
      <c r="G57" s="266"/>
      <c r="H57" s="266"/>
      <c r="I57" s="266"/>
      <c r="J57" s="382"/>
      <c r="K57" s="124"/>
      <c r="L57" s="281"/>
      <c r="M57" s="353"/>
      <c r="N57" s="228"/>
    </row>
    <row r="58" spans="1:14" ht="15.75" thickBot="1">
      <c r="B58" s="755" t="s">
        <v>2072</v>
      </c>
      <c r="C58" s="756"/>
      <c r="D58" s="756"/>
      <c r="E58" s="756"/>
      <c r="F58" s="756"/>
      <c r="G58" s="756"/>
      <c r="H58" s="756"/>
      <c r="I58" s="756"/>
      <c r="J58" s="756"/>
      <c r="K58" s="756"/>
      <c r="L58" s="756"/>
      <c r="M58" s="757"/>
      <c r="N58" s="345">
        <f>SUM(N50:N57)</f>
        <v>43350321.530489668</v>
      </c>
    </row>
    <row r="59" spans="1:14">
      <c r="B59" s="33"/>
      <c r="C59" s="34"/>
      <c r="D59" s="34"/>
      <c r="E59" s="34"/>
      <c r="F59" s="34"/>
      <c r="G59" s="34"/>
      <c r="H59" s="34"/>
      <c r="I59" s="34"/>
      <c r="J59" s="34"/>
      <c r="K59" s="34"/>
      <c r="L59" s="34"/>
      <c r="M59" s="34"/>
      <c r="N59" s="35"/>
    </row>
    <row r="60" spans="1:14">
      <c r="B60" s="64" t="s">
        <v>2075</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269" t="s">
        <v>2076</v>
      </c>
      <c r="C62" s="270"/>
      <c r="D62" s="270"/>
      <c r="E62" s="270"/>
      <c r="F62" s="270"/>
      <c r="G62" s="270"/>
      <c r="H62" s="73" t="s">
        <v>2065</v>
      </c>
      <c r="I62" s="74" t="s">
        <v>2077</v>
      </c>
      <c r="J62" s="75" t="s">
        <v>2106</v>
      </c>
      <c r="K62" s="73" t="s">
        <v>2107</v>
      </c>
      <c r="L62" s="841" t="s">
        <v>2080</v>
      </c>
      <c r="M62" s="820"/>
      <c r="N62" s="76" t="s">
        <v>2071</v>
      </c>
    </row>
    <row r="63" spans="1:14">
      <c r="A63" t="s">
        <v>1988</v>
      </c>
      <c r="B63" s="46" t="str">
        <f>VLOOKUP(A63,TRANSPORTE!A5:D117,3,FALSE)</f>
        <v>Pasajes aéreos</v>
      </c>
      <c r="C63" s="273"/>
      <c r="D63" s="273"/>
      <c r="E63" s="273"/>
      <c r="F63" s="273"/>
      <c r="G63" s="273"/>
      <c r="H63" s="267" t="s">
        <v>2065</v>
      </c>
      <c r="I63" s="235">
        <v>3</v>
      </c>
      <c r="J63" s="242">
        <v>1</v>
      </c>
      <c r="K63" s="235">
        <f>I63*J63</f>
        <v>3</v>
      </c>
      <c r="L63" s="842">
        <f>VLOOKUP(A63,TRANSPORTE!A5:D117,4,FALSE)</f>
        <v>320390.74126537365</v>
      </c>
      <c r="M63" s="843"/>
      <c r="N63" s="243">
        <f>K63*L63</f>
        <v>961172.22379612096</v>
      </c>
    </row>
    <row r="64" spans="1:14">
      <c r="A64" t="s">
        <v>2028</v>
      </c>
      <c r="B64" s="46" t="str">
        <f>VLOOKUP(A64,TRANSPORTE!A6:D117,3,FALSE)</f>
        <v>Transporte de tubos. celdas, etc.</v>
      </c>
      <c r="C64" s="47"/>
      <c r="D64" s="47"/>
      <c r="E64" s="47"/>
      <c r="F64" s="47"/>
      <c r="G64" s="47"/>
      <c r="H64" s="267" t="s">
        <v>2122</v>
      </c>
      <c r="I64" s="235">
        <v>1</v>
      </c>
      <c r="J64" s="242">
        <v>1</v>
      </c>
      <c r="K64" s="235">
        <f>I64*J64</f>
        <v>1</v>
      </c>
      <c r="L64" s="842">
        <f>VLOOKUP(A64,TRANSPORTE!A6:D117,4,FALSE)</f>
        <v>1319458.9538790963</v>
      </c>
      <c r="M64" s="843"/>
      <c r="N64" s="243">
        <f>K64*L64</f>
        <v>1319458.9538790963</v>
      </c>
    </row>
    <row r="65" spans="1:15">
      <c r="A65" t="s">
        <v>2012</v>
      </c>
      <c r="B65" s="46" t="str">
        <f>VLOOKUP(A65,TRANSPORTE!A6:D117,3,FALSE)</f>
        <v>Transporte de personal de montaje</v>
      </c>
      <c r="C65" s="47"/>
      <c r="D65" s="47"/>
      <c r="E65" s="47"/>
      <c r="F65" s="47"/>
      <c r="G65" s="47"/>
      <c r="H65" s="267" t="s">
        <v>2122</v>
      </c>
      <c r="I65" s="235">
        <v>8</v>
      </c>
      <c r="J65" s="242">
        <v>1</v>
      </c>
      <c r="K65" s="235">
        <f>I65*J65</f>
        <v>8</v>
      </c>
      <c r="L65" s="842">
        <f>VLOOKUP(A65,TRANSPORTE!A6:D117,4,FALSE)</f>
        <v>169571.662013069</v>
      </c>
      <c r="M65" s="843"/>
      <c r="N65" s="243">
        <f>K65*L65</f>
        <v>1356573.296104552</v>
      </c>
    </row>
    <row r="66" spans="1:15">
      <c r="B66" s="46"/>
      <c r="C66" s="47"/>
      <c r="D66" s="47"/>
      <c r="E66" s="47"/>
      <c r="F66" s="47"/>
      <c r="G66" s="47"/>
      <c r="H66" s="244"/>
      <c r="I66" s="235"/>
      <c r="J66" s="235"/>
      <c r="K66" s="235"/>
      <c r="L66" s="245"/>
      <c r="M66" s="246"/>
      <c r="N66" s="247"/>
    </row>
    <row r="67" spans="1:15" ht="15.75" thickBot="1">
      <c r="B67" s="265"/>
      <c r="C67" s="266"/>
      <c r="D67" s="266"/>
      <c r="E67" s="266"/>
      <c r="F67" s="266"/>
      <c r="G67" s="266"/>
      <c r="H67" s="48"/>
      <c r="I67" s="124"/>
      <c r="J67" s="124"/>
      <c r="K67" s="124"/>
      <c r="L67" s="833"/>
      <c r="M67" s="834"/>
      <c r="N67" s="125"/>
    </row>
    <row r="68" spans="1:15" ht="15.75" thickBot="1">
      <c r="B68" s="844" t="s">
        <v>2072</v>
      </c>
      <c r="C68" s="798"/>
      <c r="D68" s="798"/>
      <c r="E68" s="798"/>
      <c r="F68" s="798"/>
      <c r="G68" s="798"/>
      <c r="H68" s="798"/>
      <c r="I68" s="798"/>
      <c r="J68" s="798"/>
      <c r="K68" s="798"/>
      <c r="L68" s="798"/>
      <c r="M68" s="799"/>
      <c r="N68" s="104">
        <f>SUM(N63:N67)</f>
        <v>3637204.4737797696</v>
      </c>
    </row>
    <row r="69" spans="1:15">
      <c r="B69" s="33"/>
      <c r="C69" s="34"/>
      <c r="D69" s="34"/>
      <c r="E69" s="34"/>
      <c r="F69" s="34"/>
      <c r="G69" s="34"/>
      <c r="H69" s="34"/>
      <c r="I69" s="34"/>
      <c r="J69" s="34"/>
      <c r="K69" s="34"/>
      <c r="L69" s="34"/>
      <c r="M69" s="34"/>
      <c r="N69" s="35"/>
    </row>
    <row r="70" spans="1:15">
      <c r="B70" s="64" t="s">
        <v>2081</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794" t="s">
        <v>2108</v>
      </c>
      <c r="C72" s="795"/>
      <c r="D72" s="795"/>
      <c r="E72" s="795"/>
      <c r="F72" s="795"/>
      <c r="G72" s="795"/>
      <c r="H72" s="795"/>
      <c r="I72" s="73" t="s">
        <v>2082</v>
      </c>
      <c r="J72" s="75" t="s">
        <v>2109</v>
      </c>
      <c r="K72" s="74" t="s">
        <v>2084</v>
      </c>
      <c r="L72" s="796" t="s">
        <v>2070</v>
      </c>
      <c r="M72" s="797"/>
      <c r="N72" s="98" t="s">
        <v>2071</v>
      </c>
    </row>
    <row r="73" spans="1:15">
      <c r="A73" s="141" t="s">
        <v>769</v>
      </c>
      <c r="B73" s="49" t="str">
        <f>VLOOKUP(A73,'MANO DE OBRA'!A8:D68,3,FALSE)</f>
        <v xml:space="preserve">Obrero </v>
      </c>
      <c r="C73" s="47"/>
      <c r="D73" s="47"/>
      <c r="E73" s="47"/>
      <c r="F73" s="47"/>
      <c r="G73" s="47"/>
      <c r="H73" s="47"/>
      <c r="I73" s="248">
        <f t="shared" ref="I73:I76" si="1">K73/J73*100</f>
        <v>33832.699999999997</v>
      </c>
      <c r="J73" s="249">
        <v>185</v>
      </c>
      <c r="K73" s="250">
        <f>VLOOKUP(A73,'MANO DE OBRA'!A8:D99,4,FALSE)</f>
        <v>62590.494999999995</v>
      </c>
      <c r="L73" s="50"/>
      <c r="M73" s="381">
        <v>1</v>
      </c>
      <c r="N73" s="346">
        <f t="shared" ref="N73:N76" si="2">K73/M73</f>
        <v>62590.494999999995</v>
      </c>
      <c r="O73" s="106"/>
    </row>
    <row r="74" spans="1:15">
      <c r="A74" s="141" t="s">
        <v>684</v>
      </c>
      <c r="B74" s="49" t="str">
        <f>VLOOKUP(A74,'MANO DE OBRA'!A8:D69,3,FALSE)</f>
        <v>Ingeniero de Montaje y Prueba Pilote (1)</v>
      </c>
      <c r="C74" s="47"/>
      <c r="D74" s="47"/>
      <c r="E74" s="47"/>
      <c r="F74" s="47"/>
      <c r="G74" s="47"/>
      <c r="H74" s="47"/>
      <c r="I74" s="248">
        <f t="shared" si="1"/>
        <v>257965.03444028978</v>
      </c>
      <c r="J74" s="249">
        <v>185</v>
      </c>
      <c r="K74" s="250">
        <f>VLOOKUP(A74,'MANO DE OBRA'!A8:D100,4,FALSE)</f>
        <v>477235.31371453602</v>
      </c>
      <c r="L74" s="50"/>
      <c r="M74" s="378">
        <v>1</v>
      </c>
      <c r="N74" s="346">
        <f t="shared" si="2"/>
        <v>477235.31371453602</v>
      </c>
    </row>
    <row r="75" spans="1:15">
      <c r="A75" s="141"/>
      <c r="B75" s="49"/>
      <c r="C75" s="47"/>
      <c r="D75" s="47"/>
      <c r="E75" s="47"/>
      <c r="F75" s="47"/>
      <c r="G75" s="47"/>
      <c r="H75" s="47"/>
      <c r="I75" s="248"/>
      <c r="J75" s="249"/>
      <c r="K75" s="250"/>
      <c r="L75" s="50"/>
      <c r="M75" s="386"/>
      <c r="N75" s="346"/>
    </row>
    <row r="76" spans="1:15">
      <c r="A76" s="141" t="s">
        <v>766</v>
      </c>
      <c r="B76" s="49" t="str">
        <f>VLOOKUP(A76,'MANO DE OBRA'!A10:D71,3,FALSE)</f>
        <v>Soldador experto en montaje y pruebas</v>
      </c>
      <c r="C76" s="47"/>
      <c r="D76" s="47"/>
      <c r="E76" s="47"/>
      <c r="F76" s="47"/>
      <c r="G76" s="47"/>
      <c r="H76" s="47"/>
      <c r="I76" s="248">
        <f t="shared" si="1"/>
        <v>86502.359687357821</v>
      </c>
      <c r="J76" s="249">
        <v>185</v>
      </c>
      <c r="K76" s="250">
        <f>VLOOKUP(A76,'MANO DE OBRA'!A10:D102,4,FALSE)</f>
        <v>160029.36542161196</v>
      </c>
      <c r="L76" s="50"/>
      <c r="M76" s="386">
        <v>1</v>
      </c>
      <c r="N76" s="346">
        <f t="shared" si="2"/>
        <v>160029.36542161196</v>
      </c>
    </row>
    <row r="77" spans="1:15">
      <c r="A77" s="141"/>
      <c r="B77" s="49"/>
      <c r="C77" s="47"/>
      <c r="D77" s="47"/>
      <c r="E77" s="47"/>
      <c r="F77" s="47"/>
      <c r="G77" s="47"/>
      <c r="H77" s="47"/>
      <c r="I77" s="248"/>
      <c r="J77" s="249"/>
      <c r="K77" s="250"/>
      <c r="L77" s="50"/>
      <c r="M77" s="386"/>
      <c r="N77" s="346"/>
    </row>
    <row r="78" spans="1:15">
      <c r="A78" s="141"/>
      <c r="B78" s="49"/>
      <c r="C78" s="47"/>
      <c r="D78" s="47"/>
      <c r="E78" s="47"/>
      <c r="F78" s="47"/>
      <c r="G78" s="47"/>
      <c r="H78" s="47"/>
      <c r="I78" s="248"/>
      <c r="J78" s="249"/>
      <c r="K78" s="250"/>
      <c r="L78" s="50"/>
      <c r="M78" s="386"/>
      <c r="N78" s="346"/>
    </row>
    <row r="79" spans="1:15">
      <c r="B79" s="49"/>
      <c r="C79" s="47"/>
      <c r="D79" s="47"/>
      <c r="E79" s="47"/>
      <c r="F79" s="47"/>
      <c r="G79" s="47"/>
      <c r="H79" s="47"/>
      <c r="I79" s="248"/>
      <c r="J79" s="249"/>
      <c r="K79" s="250"/>
      <c r="L79" s="274"/>
      <c r="M79" s="256"/>
      <c r="N79" s="346"/>
    </row>
    <row r="80" spans="1:15" ht="15.75" thickBot="1">
      <c r="B80" s="831"/>
      <c r="C80" s="832"/>
      <c r="D80" s="832"/>
      <c r="E80" s="832"/>
      <c r="F80" s="832"/>
      <c r="G80" s="832"/>
      <c r="H80" s="832"/>
      <c r="I80" s="44"/>
      <c r="J80" s="44"/>
      <c r="K80" s="44"/>
      <c r="L80" s="900"/>
      <c r="M80" s="901"/>
      <c r="N80" s="45"/>
    </row>
    <row r="81" spans="1:14" ht="15.75" thickBot="1">
      <c r="B81" s="755" t="s">
        <v>2072</v>
      </c>
      <c r="C81" s="756"/>
      <c r="D81" s="756"/>
      <c r="E81" s="756"/>
      <c r="F81" s="756"/>
      <c r="G81" s="756"/>
      <c r="H81" s="756"/>
      <c r="I81" s="798"/>
      <c r="J81" s="798"/>
      <c r="K81" s="798"/>
      <c r="L81" s="798"/>
      <c r="M81" s="799"/>
      <c r="N81" s="257">
        <f>SUM(N73:N80)</f>
        <v>699855.17413614795</v>
      </c>
    </row>
    <row r="82" spans="1:14" ht="15.75" thickBot="1">
      <c r="B82" s="33"/>
      <c r="C82" s="34"/>
      <c r="D82" s="34"/>
      <c r="E82" s="34"/>
      <c r="F82" s="34"/>
      <c r="G82" s="34"/>
      <c r="H82" s="34"/>
      <c r="I82" s="34"/>
      <c r="J82" s="34"/>
      <c r="K82" s="34"/>
      <c r="L82" s="34"/>
      <c r="M82" s="34"/>
      <c r="N82" s="35"/>
    </row>
    <row r="83" spans="1:14" ht="15.75" thickBot="1">
      <c r="B83" s="755" t="s">
        <v>2085</v>
      </c>
      <c r="C83" s="756"/>
      <c r="D83" s="756"/>
      <c r="E83" s="756"/>
      <c r="F83" s="756"/>
      <c r="G83" s="756"/>
      <c r="H83" s="756"/>
      <c r="I83" s="756"/>
      <c r="J83" s="756"/>
      <c r="K83" s="756"/>
      <c r="L83" s="756"/>
      <c r="M83" s="757"/>
      <c r="N83" s="99">
        <f>N45+N58+N68+N81</f>
        <v>59098562.223044336</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00" t="s">
        <v>2110</v>
      </c>
      <c r="C87" s="801"/>
      <c r="D87" s="801"/>
      <c r="E87" s="801"/>
      <c r="F87" s="801"/>
      <c r="G87" s="801"/>
      <c r="H87" s="801"/>
      <c r="I87" s="270"/>
      <c r="J87" s="290"/>
      <c r="K87" s="258" t="s">
        <v>2087</v>
      </c>
      <c r="L87" s="802" t="s">
        <v>2088</v>
      </c>
      <c r="M87" s="803"/>
      <c r="N87" s="259"/>
    </row>
    <row r="88" spans="1:14">
      <c r="B88" s="788" t="s">
        <v>2111</v>
      </c>
      <c r="C88" s="789"/>
      <c r="D88" s="789"/>
      <c r="E88" s="789"/>
      <c r="F88" s="789"/>
      <c r="G88" s="789"/>
      <c r="H88" s="789"/>
      <c r="I88" s="87"/>
      <c r="J88" s="88"/>
      <c r="K88" s="260">
        <v>0.2</v>
      </c>
      <c r="L88" s="790">
        <f>N83*K88</f>
        <v>11819712.444608867</v>
      </c>
      <c r="M88" s="791"/>
      <c r="N88" s="51"/>
    </row>
    <row r="89" spans="1:14">
      <c r="B89" s="89" t="s">
        <v>2090</v>
      </c>
      <c r="C89" s="90"/>
      <c r="D89" s="90"/>
      <c r="E89" s="90"/>
      <c r="F89" s="90"/>
      <c r="G89" s="90"/>
      <c r="H89" s="90"/>
      <c r="I89" s="87"/>
      <c r="J89" s="88"/>
      <c r="K89" s="260">
        <v>0.05</v>
      </c>
      <c r="L89" s="790">
        <f>N83*K89</f>
        <v>2954928.1111522168</v>
      </c>
      <c r="M89" s="791"/>
      <c r="N89" s="51"/>
    </row>
    <row r="90" spans="1:14" ht="15.75" thickBot="1">
      <c r="B90" s="91" t="s">
        <v>2091</v>
      </c>
      <c r="C90" s="92"/>
      <c r="D90" s="92"/>
      <c r="E90" s="92"/>
      <c r="F90" s="92"/>
      <c r="G90" s="92"/>
      <c r="H90" s="92"/>
      <c r="I90" s="93"/>
      <c r="J90" s="94"/>
      <c r="K90" s="261">
        <v>0.05</v>
      </c>
      <c r="L90" s="792">
        <f>N83*K90</f>
        <v>2954928.1111522168</v>
      </c>
      <c r="M90" s="793"/>
      <c r="N90" s="51"/>
    </row>
    <row r="91" spans="1:14" ht="15.75" thickBot="1">
      <c r="B91" s="755" t="s">
        <v>2072</v>
      </c>
      <c r="C91" s="756"/>
      <c r="D91" s="756"/>
      <c r="E91" s="756"/>
      <c r="F91" s="756"/>
      <c r="G91" s="756"/>
      <c r="H91" s="756"/>
      <c r="I91" s="756"/>
      <c r="J91" s="756"/>
      <c r="K91" s="756"/>
      <c r="L91" s="756"/>
      <c r="M91" s="757"/>
      <c r="N91" s="52">
        <f>L88+L89+L90</f>
        <v>17729568.666913301</v>
      </c>
    </row>
    <row r="92" spans="1:14" ht="15.75" thickBot="1">
      <c r="B92" s="33"/>
      <c r="C92" s="34"/>
      <c r="D92" s="34"/>
      <c r="E92" s="34"/>
      <c r="F92" s="34"/>
      <c r="G92" s="34"/>
      <c r="H92" s="34"/>
      <c r="I92" s="34"/>
      <c r="J92" s="34"/>
      <c r="K92" s="34"/>
      <c r="L92" s="34"/>
      <c r="M92" s="34"/>
      <c r="N92" s="35"/>
    </row>
    <row r="93" spans="1:14" ht="15.75" thickBot="1">
      <c r="A93" t="s">
        <v>2114</v>
      </c>
      <c r="B93" s="755" t="s">
        <v>2113</v>
      </c>
      <c r="C93" s="756"/>
      <c r="D93" s="756"/>
      <c r="E93" s="756"/>
      <c r="F93" s="756"/>
      <c r="G93" s="756"/>
      <c r="H93" s="756"/>
      <c r="I93" s="756"/>
      <c r="J93" s="756"/>
      <c r="K93" s="756"/>
      <c r="L93" s="756"/>
      <c r="M93" s="757"/>
      <c r="N93" s="166">
        <f>N83+N91</f>
        <v>76828130.889957637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4" t="s">
        <v>2097</v>
      </c>
      <c r="C103" s="205"/>
      <c r="D103" s="205"/>
      <c r="E103" s="205"/>
      <c r="F103" s="205"/>
      <c r="G103" s="205"/>
      <c r="H103" s="205"/>
      <c r="I103" s="205"/>
      <c r="J103" s="205"/>
      <c r="K103" s="205"/>
      <c r="L103" s="205"/>
      <c r="M103" s="205"/>
      <c r="N103" s="206"/>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c r="B106" s="207"/>
      <c r="C106" s="208"/>
      <c r="D106" s="208"/>
      <c r="E106" s="208"/>
      <c r="F106" s="208"/>
      <c r="G106" s="208"/>
      <c r="H106" s="208"/>
      <c r="I106" s="208"/>
      <c r="J106" s="208"/>
      <c r="K106" s="208"/>
      <c r="L106" s="208"/>
      <c r="M106" s="208"/>
      <c r="N106" s="209"/>
    </row>
    <row r="107" spans="2:14" ht="15.75" thickBot="1">
      <c r="B107" s="210"/>
      <c r="C107" s="211"/>
      <c r="D107" s="211"/>
      <c r="E107" s="211"/>
      <c r="F107" s="211"/>
      <c r="G107" s="211"/>
      <c r="H107" s="211"/>
      <c r="I107" s="211"/>
      <c r="J107" s="211"/>
      <c r="K107" s="211"/>
      <c r="L107" s="211"/>
      <c r="M107" s="211"/>
      <c r="N107" s="212"/>
    </row>
    <row r="108" spans="2:14">
      <c r="B108" s="213"/>
      <c r="C108" s="214"/>
      <c r="D108" s="214"/>
      <c r="E108" s="214"/>
      <c r="F108" s="214"/>
      <c r="G108" s="214"/>
      <c r="H108" s="214"/>
      <c r="I108" s="214"/>
      <c r="J108" s="214"/>
      <c r="K108" s="214"/>
      <c r="L108" s="214"/>
      <c r="M108" s="214"/>
      <c r="N108" s="215"/>
    </row>
    <row r="109" spans="2:14">
      <c r="B109" s="199" t="s">
        <v>2098</v>
      </c>
      <c r="C109" s="31"/>
      <c r="D109" s="31"/>
      <c r="E109" s="31"/>
      <c r="F109" s="31"/>
      <c r="G109" s="31"/>
      <c r="H109" s="31"/>
      <c r="I109" s="31"/>
      <c r="J109" s="31"/>
      <c r="K109" s="31"/>
      <c r="L109" s="31"/>
      <c r="M109" s="31"/>
      <c r="N109" s="32"/>
    </row>
    <row r="110" spans="2:14" ht="15" customHeight="1">
      <c r="B110" s="758" t="s">
        <v>2099</v>
      </c>
      <c r="C110" s="759"/>
      <c r="D110" s="759"/>
      <c r="E110" s="759"/>
      <c r="F110" s="759"/>
      <c r="G110" s="759"/>
      <c r="H110" s="759"/>
      <c r="I110" s="759"/>
      <c r="J110" s="759"/>
      <c r="K110" s="759"/>
      <c r="L110" s="759"/>
      <c r="M110" s="759"/>
      <c r="N110" s="760"/>
    </row>
    <row r="111" spans="2:14" ht="15" customHeight="1">
      <c r="B111" s="758"/>
      <c r="C111" s="759"/>
      <c r="D111" s="759"/>
      <c r="E111" s="759"/>
      <c r="F111" s="759"/>
      <c r="G111" s="759"/>
      <c r="H111" s="759"/>
      <c r="I111" s="759"/>
      <c r="J111" s="759"/>
      <c r="K111" s="759"/>
      <c r="L111" s="759"/>
      <c r="M111" s="759"/>
      <c r="N111" s="760"/>
    </row>
    <row r="112" spans="2:14" ht="30" customHeight="1">
      <c r="B112" s="761" t="s">
        <v>2100</v>
      </c>
      <c r="C112" s="762"/>
      <c r="D112" s="762"/>
      <c r="E112" s="762"/>
      <c r="F112" s="762"/>
      <c r="G112" s="762"/>
      <c r="H112" s="762"/>
      <c r="I112" s="762"/>
      <c r="J112" s="762"/>
      <c r="K112" s="762"/>
      <c r="L112" s="762"/>
      <c r="M112" s="762"/>
      <c r="N112" s="763"/>
    </row>
    <row r="113" spans="2:14">
      <c r="B113" s="761"/>
      <c r="C113" s="762"/>
      <c r="D113" s="762"/>
      <c r="E113" s="762"/>
      <c r="F113" s="762"/>
      <c r="G113" s="762"/>
      <c r="H113" s="762"/>
      <c r="I113" s="762"/>
      <c r="J113" s="762"/>
      <c r="K113" s="762"/>
      <c r="L113" s="762"/>
      <c r="M113" s="762"/>
      <c r="N113" s="763"/>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287"/>
      <c r="C116" s="288"/>
      <c r="D116" s="288"/>
      <c r="E116" s="288"/>
      <c r="F116" s="288"/>
      <c r="G116" s="288"/>
      <c r="H116" s="288"/>
      <c r="I116" s="288"/>
      <c r="J116" s="288"/>
      <c r="K116" s="288"/>
      <c r="L116" s="288"/>
      <c r="M116" s="288"/>
      <c r="N116" s="289"/>
    </row>
    <row r="117" spans="2:14">
      <c r="B117" s="199"/>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821"/>
      <c r="K123" s="821"/>
      <c r="L123" s="821"/>
      <c r="M123" s="821"/>
      <c r="N123" s="822"/>
    </row>
    <row r="124" spans="2:14" ht="15.75" thickBot="1">
      <c r="B124" s="217" t="s">
        <v>2103</v>
      </c>
      <c r="C124" s="344"/>
      <c r="D124" s="344"/>
      <c r="E124" s="57"/>
      <c r="F124" s="57"/>
      <c r="G124" s="57"/>
      <c r="H124" s="57"/>
      <c r="I124" s="57"/>
      <c r="J124" s="823"/>
      <c r="K124" s="823"/>
      <c r="L124" s="823"/>
      <c r="M124" s="823"/>
      <c r="N124" s="824"/>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ColWidth="11.42578125"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849"/>
      <c r="C1" s="861"/>
      <c r="D1" s="862"/>
      <c r="E1" s="862"/>
      <c r="F1" s="862"/>
      <c r="G1" s="862"/>
      <c r="H1" s="862"/>
      <c r="I1" s="862"/>
      <c r="J1" s="863"/>
      <c r="K1" s="864" t="s">
        <v>2036</v>
      </c>
      <c r="L1" s="866" t="s">
        <v>2037</v>
      </c>
      <c r="M1" s="867"/>
      <c r="N1" s="868"/>
    </row>
    <row r="2" spans="2:14" ht="22.5" customHeight="1">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263"/>
      <c r="L30" s="731" t="s">
        <v>2065</v>
      </c>
      <c r="M30" s="732"/>
      <c r="N30" s="71" t="s">
        <v>2066</v>
      </c>
    </row>
    <row r="31" spans="1:14" ht="17.25" customHeight="1" thickBot="1">
      <c r="A31" t="s">
        <v>21</v>
      </c>
      <c r="B31" s="80" t="s">
        <v>426</v>
      </c>
      <c r="C31" s="81" t="s">
        <v>2232</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949</v>
      </c>
      <c r="B36" s="804" t="str">
        <f>VLOOKUP(A36,EQUIPOS!A6:D154,3,FALSE)</f>
        <v>Montacargas</v>
      </c>
      <c r="C36" s="805"/>
      <c r="D36" s="805"/>
      <c r="E36" s="805"/>
      <c r="F36" s="805"/>
      <c r="G36" s="805"/>
      <c r="H36" s="806"/>
      <c r="I36" s="223"/>
      <c r="J36" s="224"/>
      <c r="K36" s="225">
        <f>VLOOKUP(A36,EQUIPOS!A6:D163,4,FALSE)</f>
        <v>74739.656008589081</v>
      </c>
      <c r="L36" s="226"/>
      <c r="M36" s="292">
        <v>1.5</v>
      </c>
      <c r="N36" s="228">
        <f>K36/M36</f>
        <v>49826.43733905939</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2975.4018634534</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52801.839202512791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1208</v>
      </c>
      <c r="B48" s="43" t="str">
        <f>VLOOKUP(A48,MATERIALES!A5:D373,3,FALSE)</f>
        <v>Camisa metálica en acero A-37</v>
      </c>
      <c r="C48" s="237"/>
      <c r="D48" s="237"/>
      <c r="E48" s="237"/>
      <c r="F48" s="237"/>
      <c r="G48" s="237"/>
      <c r="H48" s="237"/>
      <c r="I48" s="224"/>
      <c r="J48" s="201" t="str">
        <f>VLOOKUP(A48,MATERIALES!A4:D640,2,FALSE)</f>
        <v>kg</v>
      </c>
      <c r="K48" s="238">
        <v>313.2010795996344</v>
      </c>
      <c r="L48" s="223"/>
      <c r="M48" s="353">
        <f>VLOOKUP(A48,MATERIALES!A5:D396,4,FALSE)</f>
        <v>13110.899480476453</v>
      </c>
      <c r="N48" s="228">
        <f>K48*M48</f>
        <v>4106347.871807511</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ht="15.75" thickBot="1">
      <c r="B54" s="43"/>
      <c r="C54" s="266"/>
      <c r="D54" s="266"/>
      <c r="E54" s="266"/>
      <c r="F54" s="266"/>
      <c r="G54" s="266"/>
      <c r="H54" s="266"/>
      <c r="I54" s="266"/>
      <c r="J54" s="382"/>
      <c r="K54" s="124"/>
      <c r="L54" s="281"/>
      <c r="M54" s="353"/>
      <c r="N54" s="228"/>
    </row>
    <row r="55" spans="1:14" ht="15.75" thickBot="1">
      <c r="B55" s="755" t="s">
        <v>2072</v>
      </c>
      <c r="C55" s="756"/>
      <c r="D55" s="756"/>
      <c r="E55" s="756"/>
      <c r="F55" s="756"/>
      <c r="G55" s="756"/>
      <c r="H55" s="756"/>
      <c r="I55" s="756"/>
      <c r="J55" s="756"/>
      <c r="K55" s="756"/>
      <c r="L55" s="756"/>
      <c r="M55" s="757"/>
      <c r="N55" s="345">
        <f>SUM(N48:N54)</f>
        <v>4106347.871807511</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718</v>
      </c>
      <c r="B71" s="49" t="str">
        <f>VLOOKUP(A71,'MANO DE OBRA'!A8:D68,3,FALSE)</f>
        <v>Obrero (8)</v>
      </c>
      <c r="C71" s="47"/>
      <c r="D71" s="47"/>
      <c r="E71" s="47"/>
      <c r="F71" s="47"/>
      <c r="G71" s="47"/>
      <c r="H71" s="47"/>
      <c r="I71" s="248">
        <f>K71/J71*100</f>
        <v>270661.59999999998</v>
      </c>
      <c r="J71" s="249">
        <v>185</v>
      </c>
      <c r="K71" s="250">
        <f>VLOOKUP(A71,'MANO DE OBRA'!A8:D99,4,FALSE)</f>
        <v>500723.95999999996</v>
      </c>
      <c r="L71" s="50"/>
      <c r="M71" s="381">
        <v>12</v>
      </c>
      <c r="N71" s="346">
        <f>K71/M71</f>
        <v>41726.996666666666</v>
      </c>
      <c r="O71" s="106"/>
    </row>
    <row r="72" spans="1:15">
      <c r="A72" s="141" t="s">
        <v>732</v>
      </c>
      <c r="B72" s="49" t="str">
        <f>VLOOKUP(A72,'MANO DE OBRA'!A8:D69,3,FALSE)</f>
        <v>Oficial (2)</v>
      </c>
      <c r="C72" s="47"/>
      <c r="D72" s="47"/>
      <c r="E72" s="47"/>
      <c r="F72" s="47"/>
      <c r="G72" s="47"/>
      <c r="H72" s="47"/>
      <c r="I72" s="248">
        <f>K72/J72*100</f>
        <v>115336.47958314378</v>
      </c>
      <c r="J72" s="249">
        <v>185</v>
      </c>
      <c r="K72" s="250">
        <f>VLOOKUP(A72,'MANO DE OBRA'!A8:D100,4,FALSE)</f>
        <v>213372.48722881597</v>
      </c>
      <c r="L72" s="50"/>
      <c r="M72" s="379">
        <v>12</v>
      </c>
      <c r="N72" s="346">
        <f>K72/M72</f>
        <v>17781.040602401332</v>
      </c>
    </row>
    <row r="73" spans="1:15">
      <c r="B73" s="49"/>
      <c r="C73" s="47"/>
      <c r="D73" s="47"/>
      <c r="E73" s="47"/>
      <c r="F73" s="47"/>
      <c r="G73" s="47"/>
      <c r="H73" s="47"/>
      <c r="I73" s="235"/>
      <c r="J73" s="253"/>
      <c r="K73" s="254"/>
      <c r="L73" s="50"/>
      <c r="M73" s="256"/>
      <c r="N73" s="252"/>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59508.037269067994</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4218657.7482790919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843731.54965581838</v>
      </c>
      <c r="M84" s="791"/>
      <c r="N84" s="51"/>
    </row>
    <row r="85" spans="1:14">
      <c r="B85" s="89" t="s">
        <v>2090</v>
      </c>
      <c r="C85" s="90"/>
      <c r="D85" s="90"/>
      <c r="E85" s="90"/>
      <c r="F85" s="90"/>
      <c r="G85" s="90"/>
      <c r="H85" s="90"/>
      <c r="I85" s="87"/>
      <c r="J85" s="88"/>
      <c r="K85" s="260">
        <v>0.05</v>
      </c>
      <c r="L85" s="790">
        <f>N79*K85</f>
        <v>210932.8874139546</v>
      </c>
      <c r="M85" s="791"/>
      <c r="N85" s="51"/>
    </row>
    <row r="86" spans="1:14" ht="15.75" thickBot="1">
      <c r="B86" s="91" t="s">
        <v>2091</v>
      </c>
      <c r="C86" s="92"/>
      <c r="D86" s="92"/>
      <c r="E86" s="92"/>
      <c r="F86" s="92"/>
      <c r="G86" s="92"/>
      <c r="H86" s="92"/>
      <c r="I86" s="93"/>
      <c r="J86" s="94"/>
      <c r="K86" s="261">
        <v>0.05</v>
      </c>
      <c r="L86" s="792">
        <f>N79*K86</f>
        <v>210932.8874139546</v>
      </c>
      <c r="M86" s="793"/>
      <c r="N86" s="51"/>
    </row>
    <row r="87" spans="1:14" ht="15.75" thickBot="1">
      <c r="B87" s="755" t="s">
        <v>2072</v>
      </c>
      <c r="C87" s="756"/>
      <c r="D87" s="756"/>
      <c r="E87" s="756"/>
      <c r="F87" s="756"/>
      <c r="G87" s="756"/>
      <c r="H87" s="756"/>
      <c r="I87" s="756"/>
      <c r="J87" s="756"/>
      <c r="K87" s="756"/>
      <c r="L87" s="756"/>
      <c r="M87" s="757"/>
      <c r="N87" s="52">
        <f>L84+L85+L86</f>
        <v>1265597.3244837276</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5484255.072762819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ColWidth="11.42578125"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263"/>
      <c r="L30" s="731" t="s">
        <v>2065</v>
      </c>
      <c r="M30" s="732"/>
      <c r="N30" s="71" t="s">
        <v>2066</v>
      </c>
    </row>
    <row r="31" spans="1:14" ht="17.25" customHeight="1" thickBot="1">
      <c r="A31" t="s">
        <v>21</v>
      </c>
      <c r="B31" s="80" t="s">
        <v>428</v>
      </c>
      <c r="C31" s="81" t="s">
        <v>2233</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957</v>
      </c>
      <c r="B36" s="804" t="str">
        <f>VLOOKUP(A36,EQUIPOS!A6:D154,3,FALSE)</f>
        <v>Motobomba de concreto</v>
      </c>
      <c r="C36" s="805"/>
      <c r="D36" s="805"/>
      <c r="E36" s="805"/>
      <c r="F36" s="805"/>
      <c r="G36" s="805"/>
      <c r="H36" s="806"/>
      <c r="I36" s="223"/>
      <c r="J36" s="224"/>
      <c r="K36" s="225">
        <f>VLOOKUP(A36,EQUIPOS!A6:D163,4,FALSE)</f>
        <v>60658.774180520792</v>
      </c>
      <c r="L36" s="226"/>
      <c r="M36" s="292">
        <v>2.5</v>
      </c>
      <c r="N36" s="228">
        <f>K36/M36</f>
        <v>24263.509672208318</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24263.509672208318</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1086</v>
      </c>
      <c r="B48" s="43" t="str">
        <f>VLOOKUP(A48,MATERIALES!A5:D373,3,FALSE)</f>
        <v>Acero PDR-60</v>
      </c>
      <c r="C48" s="237"/>
      <c r="D48" s="237"/>
      <c r="E48" s="237"/>
      <c r="F48" s="237"/>
      <c r="G48" s="237"/>
      <c r="H48" s="237"/>
      <c r="I48" s="224"/>
      <c r="J48" s="201" t="str">
        <f>VLOOKUP(A48,MATERIALES!A4:D640,2,FALSE)</f>
        <v>kg</v>
      </c>
      <c r="K48" s="238">
        <v>46.758679657867084</v>
      </c>
      <c r="L48" s="223"/>
      <c r="M48" s="353">
        <f>VLOOKUP(A48,MATERIALES!A5:D396,4,FALSE)</f>
        <v>3963.8636002327676</v>
      </c>
      <c r="N48" s="228">
        <f>K48*M48</f>
        <v>185345.0282907637</v>
      </c>
    </row>
    <row r="49" spans="1:14">
      <c r="A49" s="108" t="s">
        <v>1280</v>
      </c>
      <c r="B49" s="43" t="str">
        <f>VLOOKUP(A49,MATERIALES!A6:D373,3,FALSE)</f>
        <v>Concreto Resistencia  21 (Mpa)</v>
      </c>
      <c r="C49" s="372"/>
      <c r="D49" s="372"/>
      <c r="E49" s="372"/>
      <c r="F49" s="372"/>
      <c r="G49" s="372"/>
      <c r="H49" s="372"/>
      <c r="I49" s="369"/>
      <c r="J49" s="201" t="str">
        <f>VLOOKUP(A49,MATERIALES!A5:D641,2,FALSE)</f>
        <v>m3</v>
      </c>
      <c r="K49" s="238">
        <v>0.66798113796952974</v>
      </c>
      <c r="L49" s="368"/>
      <c r="M49" s="353">
        <f>VLOOKUP(A49,MATERIALES!A6:D397,4,FALSE)</f>
        <v>398137.78375108796</v>
      </c>
      <c r="N49" s="228">
        <f>K49*M49</f>
        <v>265948.52985871828</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ht="15.75" thickBot="1">
      <c r="B54" s="43"/>
      <c r="C54" s="266"/>
      <c r="D54" s="266"/>
      <c r="E54" s="266"/>
      <c r="F54" s="266"/>
      <c r="G54" s="266"/>
      <c r="H54" s="266"/>
      <c r="I54" s="266"/>
      <c r="J54" s="382"/>
      <c r="K54" s="124"/>
      <c r="L54" s="281"/>
      <c r="M54" s="353"/>
      <c r="N54" s="228"/>
    </row>
    <row r="55" spans="1:14" ht="15.75" thickBot="1">
      <c r="B55" s="755" t="s">
        <v>2072</v>
      </c>
      <c r="C55" s="756"/>
      <c r="D55" s="756"/>
      <c r="E55" s="756"/>
      <c r="F55" s="756"/>
      <c r="G55" s="756"/>
      <c r="H55" s="756"/>
      <c r="I55" s="756"/>
      <c r="J55" s="756"/>
      <c r="K55" s="756"/>
      <c r="L55" s="756"/>
      <c r="M55" s="757"/>
      <c r="N55" s="345">
        <f>SUM(N48:N54)</f>
        <v>451293.55814948201</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1867</v>
      </c>
      <c r="B60" s="46" t="str">
        <f>VLOOKUP(A60,TRANSPORTE!A2:D117,3,FALSE)</f>
        <v>Transporte de material de excavación</v>
      </c>
      <c r="C60" s="273"/>
      <c r="D60" s="273"/>
      <c r="E60" s="273"/>
      <c r="F60" s="273"/>
      <c r="G60" s="273"/>
      <c r="H60" s="267" t="s">
        <v>1038</v>
      </c>
      <c r="I60" s="235">
        <v>0.86837547936038872</v>
      </c>
      <c r="J60" s="242">
        <v>1</v>
      </c>
      <c r="K60" s="235">
        <f>I60*J60</f>
        <v>0.86837547936038872</v>
      </c>
      <c r="L60" s="842">
        <f>VLOOKUP(A60,TRANSPORTE!A2:D117,4,FALSE)</f>
        <v>1260.0181096149788</v>
      </c>
      <c r="M60" s="843"/>
      <c r="N60" s="243">
        <f>K60*L60</f>
        <v>1094.1688299396781</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1094.1688299396781</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c r="B71" s="49"/>
      <c r="C71" s="47"/>
      <c r="D71" s="47"/>
      <c r="E71" s="47"/>
      <c r="F71" s="47"/>
      <c r="G71" s="47"/>
      <c r="H71" s="47"/>
      <c r="I71" s="248"/>
      <c r="J71" s="249"/>
      <c r="K71" s="250"/>
      <c r="L71" s="50"/>
      <c r="M71" s="381"/>
      <c r="N71" s="346"/>
      <c r="O71" s="106"/>
    </row>
    <row r="72" spans="1:15">
      <c r="A72" s="141"/>
      <c r="B72" s="49"/>
      <c r="C72" s="47"/>
      <c r="D72" s="47"/>
      <c r="E72" s="47"/>
      <c r="F72" s="47"/>
      <c r="G72" s="47"/>
      <c r="H72" s="47"/>
      <c r="I72" s="248"/>
      <c r="J72" s="249"/>
      <c r="K72" s="250"/>
      <c r="L72" s="50"/>
      <c r="M72" s="379"/>
      <c r="N72" s="346"/>
    </row>
    <row r="73" spans="1:15">
      <c r="B73" s="49"/>
      <c r="C73" s="47"/>
      <c r="D73" s="47"/>
      <c r="E73" s="47"/>
      <c r="F73" s="47"/>
      <c r="G73" s="47"/>
      <c r="H73" s="47"/>
      <c r="I73" s="235"/>
      <c r="J73" s="253"/>
      <c r="K73" s="254"/>
      <c r="L73" s="50"/>
      <c r="M73" s="256"/>
      <c r="N73" s="252"/>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125"/>
    </row>
    <row r="77" spans="1:15" ht="15.75" thickBot="1">
      <c r="B77" s="844" t="s">
        <v>2072</v>
      </c>
      <c r="C77" s="798"/>
      <c r="D77" s="798"/>
      <c r="E77" s="798"/>
      <c r="F77" s="798"/>
      <c r="G77" s="798"/>
      <c r="H77" s="798"/>
      <c r="I77" s="798"/>
      <c r="J77" s="798"/>
      <c r="K77" s="798"/>
      <c r="L77" s="798"/>
      <c r="M77" s="799"/>
      <c r="N77" s="402"/>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476651.23665163002</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95330.247330326005</v>
      </c>
      <c r="M84" s="791"/>
      <c r="N84" s="51"/>
    </row>
    <row r="85" spans="1:14">
      <c r="B85" s="89" t="s">
        <v>2090</v>
      </c>
      <c r="C85" s="90"/>
      <c r="D85" s="90"/>
      <c r="E85" s="90"/>
      <c r="F85" s="90"/>
      <c r="G85" s="90"/>
      <c r="H85" s="90"/>
      <c r="I85" s="87"/>
      <c r="J85" s="88"/>
      <c r="K85" s="260">
        <v>0.05</v>
      </c>
      <c r="L85" s="790">
        <f>N79*K85</f>
        <v>23832.561832581501</v>
      </c>
      <c r="M85" s="791"/>
      <c r="N85" s="51"/>
    </row>
    <row r="86" spans="1:14" ht="15.75" thickBot="1">
      <c r="B86" s="91" t="s">
        <v>2091</v>
      </c>
      <c r="C86" s="92"/>
      <c r="D86" s="92"/>
      <c r="E86" s="92"/>
      <c r="F86" s="92"/>
      <c r="G86" s="92"/>
      <c r="H86" s="92"/>
      <c r="I86" s="93"/>
      <c r="J86" s="94"/>
      <c r="K86" s="261">
        <v>0.05</v>
      </c>
      <c r="L86" s="792">
        <f>N79*K86</f>
        <v>23832.561832581501</v>
      </c>
      <c r="M86" s="793"/>
      <c r="N86" s="51"/>
    </row>
    <row r="87" spans="1:14" ht="15.75" thickBot="1">
      <c r="B87" s="755" t="s">
        <v>2072</v>
      </c>
      <c r="C87" s="756"/>
      <c r="D87" s="756"/>
      <c r="E87" s="756"/>
      <c r="F87" s="756"/>
      <c r="G87" s="756"/>
      <c r="H87" s="756"/>
      <c r="I87" s="756"/>
      <c r="J87" s="756"/>
      <c r="K87" s="756"/>
      <c r="L87" s="756"/>
      <c r="M87" s="757"/>
      <c r="N87" s="52">
        <f>L84+L85+L86</f>
        <v>142995.37099548901</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619646.60764711909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4" zoomScale="77" zoomScaleNormal="77" workbookViewId="0">
      <selection activeCell="A64" sqref="A64"/>
    </sheetView>
  </sheetViews>
  <sheetFormatPr baseColWidth="10" defaultColWidth="11.42578125"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263"/>
      <c r="L30" s="731" t="s">
        <v>2065</v>
      </c>
      <c r="M30" s="732"/>
      <c r="N30" s="71" t="s">
        <v>2066</v>
      </c>
    </row>
    <row r="31" spans="1:14" ht="21.75" customHeight="1" thickBot="1">
      <c r="A31" t="s">
        <v>21</v>
      </c>
      <c r="B31" s="80" t="s">
        <v>430</v>
      </c>
      <c r="C31" s="81" t="s">
        <v>2234</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791</v>
      </c>
      <c r="B36" s="804" t="str">
        <f>VLOOKUP(A36,EQUIPOS!A6:D154,3,FALSE)</f>
        <v>Bomba eléctrica para accionar la celda</v>
      </c>
      <c r="C36" s="805"/>
      <c r="D36" s="805"/>
      <c r="E36" s="805"/>
      <c r="F36" s="805"/>
      <c r="G36" s="805"/>
      <c r="H36" s="806"/>
      <c r="I36" s="223"/>
      <c r="J36" s="224"/>
      <c r="K36" s="225">
        <f>VLOOKUP(A36,EQUIPOS!A6:D163,4,FALSE)</f>
        <v>65063.384998660382</v>
      </c>
      <c r="L36" s="226"/>
      <c r="M36" s="227">
        <v>0.01</v>
      </c>
      <c r="N36" s="228">
        <f t="shared" ref="N36:N41" si="0">K36/M36</f>
        <v>6506338.4998660376</v>
      </c>
    </row>
    <row r="37" spans="1:14">
      <c r="A37" s="113" t="s">
        <v>867</v>
      </c>
      <c r="B37" s="804" t="str">
        <f>VLOOKUP(A37,EQUIPOS!A7:D154,3,FALSE)</f>
        <v>Equipo de acarreo interno</v>
      </c>
      <c r="C37" s="805"/>
      <c r="D37" s="805"/>
      <c r="E37" s="805"/>
      <c r="F37" s="805"/>
      <c r="G37" s="805"/>
      <c r="H37" s="806"/>
      <c r="I37" s="368"/>
      <c r="J37" s="369"/>
      <c r="K37" s="225">
        <f>VLOOKUP(A37,EQUIPOS!A7:D164,4,FALSE)</f>
        <v>73335.036023276843</v>
      </c>
      <c r="L37" s="291"/>
      <c r="M37" s="292">
        <v>0.05</v>
      </c>
      <c r="N37" s="228">
        <f t="shared" si="0"/>
        <v>1466700.7204655367</v>
      </c>
    </row>
    <row r="38" spans="1:14">
      <c r="A38" s="113" t="s">
        <v>875</v>
      </c>
      <c r="B38" s="804" t="str">
        <f>VLOOKUP(A38,EQUIPOS!A8:D154,3,FALSE)</f>
        <v>Equipo de oxigeno y soldadura</v>
      </c>
      <c r="C38" s="805"/>
      <c r="D38" s="805"/>
      <c r="E38" s="805"/>
      <c r="F38" s="805"/>
      <c r="G38" s="805"/>
      <c r="H38" s="806"/>
      <c r="I38" s="368"/>
      <c r="J38" s="369"/>
      <c r="K38" s="385">
        <f>VLOOKUP(A38,EQUIPOS!A8:D165,4,FALSE)</f>
        <v>18936.358320505627</v>
      </c>
      <c r="L38" s="291"/>
      <c r="M38" s="292">
        <v>0.01</v>
      </c>
      <c r="N38" s="228">
        <f t="shared" si="0"/>
        <v>1893635.8320505626</v>
      </c>
    </row>
    <row r="39" spans="1:14">
      <c r="A39" s="113" t="s">
        <v>937</v>
      </c>
      <c r="B39" s="804" t="str">
        <f>VLOOKUP(A39,EQUIPOS!A9:D154,3,FALSE)</f>
        <v>Grúa telescópica de 50 Ton.</v>
      </c>
      <c r="C39" s="805"/>
      <c r="D39" s="805"/>
      <c r="E39" s="805"/>
      <c r="F39" s="805"/>
      <c r="G39" s="805"/>
      <c r="H39" s="806"/>
      <c r="I39" s="368"/>
      <c r="J39" s="369"/>
      <c r="K39" s="385">
        <f>VLOOKUP(A39,EQUIPOS!A9:D166,4,FALSE)</f>
        <v>325663.74474276172</v>
      </c>
      <c r="L39" s="291"/>
      <c r="M39" s="292">
        <v>0.04</v>
      </c>
      <c r="N39" s="228">
        <f t="shared" si="0"/>
        <v>8141593.6185690425</v>
      </c>
    </row>
    <row r="40" spans="1:14">
      <c r="A40" s="113" t="s">
        <v>941</v>
      </c>
      <c r="B40" s="804" t="str">
        <f>VLOOKUP(A40,EQUIPOS!A10:D154,3,FALSE)</f>
        <v>Manómetro cable de acero para bajar la celda</v>
      </c>
      <c r="C40" s="805"/>
      <c r="D40" s="805"/>
      <c r="E40" s="805"/>
      <c r="F40" s="805"/>
      <c r="G40" s="805"/>
      <c r="H40" s="806"/>
      <c r="I40" s="368"/>
      <c r="J40" s="369"/>
      <c r="K40" s="385">
        <f>VLOOKUP(A40,EQUIPOS!A10:D167,4,FALSE)</f>
        <v>1609992.7681523522</v>
      </c>
      <c r="L40" s="291"/>
      <c r="M40" s="292">
        <v>1</v>
      </c>
      <c r="N40" s="228">
        <f t="shared" si="0"/>
        <v>1609992.7681523522</v>
      </c>
    </row>
    <row r="41" spans="1:14">
      <c r="A41" s="113" t="s">
        <v>1011</v>
      </c>
      <c r="B41" s="804" t="str">
        <f>VLOOKUP(A41,EQUIPOS!A11:D155,3,FALSE)</f>
        <v xml:space="preserve">Retroexcavadora sobre llantas JD 410
</v>
      </c>
      <c r="C41" s="805"/>
      <c r="D41" s="805"/>
      <c r="E41" s="805"/>
      <c r="F41" s="805"/>
      <c r="G41" s="805"/>
      <c r="H41" s="806"/>
      <c r="I41" s="368"/>
      <c r="J41" s="369"/>
      <c r="K41" s="385">
        <f>VLOOKUP(A41,EQUIPOS!A11:D168,4,FALSE)</f>
        <v>136889.75511178706</v>
      </c>
      <c r="L41" s="291"/>
      <c r="M41" s="292">
        <v>0.2</v>
      </c>
      <c r="N41" s="228">
        <f t="shared" si="0"/>
        <v>684448.77555893525</v>
      </c>
    </row>
    <row r="42" spans="1:14">
      <c r="A42" s="113"/>
      <c r="B42" s="804"/>
      <c r="C42" s="805"/>
      <c r="D42" s="805"/>
      <c r="E42" s="805"/>
      <c r="F42" s="805"/>
      <c r="G42" s="805"/>
      <c r="H42" s="806"/>
      <c r="I42" s="284"/>
      <c r="J42" s="286"/>
      <c r="K42" s="385"/>
      <c r="L42" s="370"/>
      <c r="M42" s="371"/>
      <c r="N42" s="228"/>
    </row>
    <row r="43" spans="1:14">
      <c r="B43" s="804"/>
      <c r="C43" s="805"/>
      <c r="D43" s="805"/>
      <c r="E43" s="805"/>
      <c r="F43" s="805"/>
      <c r="G43" s="805"/>
      <c r="H43" s="806"/>
      <c r="I43" s="36"/>
      <c r="J43" s="37"/>
      <c r="K43" s="385"/>
      <c r="L43" s="232"/>
      <c r="M43" s="233"/>
      <c r="N43" s="228"/>
    </row>
    <row r="44" spans="1:14">
      <c r="B44" s="276"/>
      <c r="C44" s="277"/>
      <c r="D44" s="277"/>
      <c r="E44" s="277"/>
      <c r="F44" s="279"/>
      <c r="G44" s="279"/>
      <c r="H44" s="123"/>
      <c r="I44" s="36"/>
      <c r="J44" s="37"/>
      <c r="K44" s="385"/>
      <c r="L44" s="232"/>
      <c r="M44" s="233"/>
      <c r="N44" s="229"/>
    </row>
    <row r="45" spans="1:14">
      <c r="B45" s="812" t="s">
        <v>2105</v>
      </c>
      <c r="C45" s="813"/>
      <c r="D45" s="813"/>
      <c r="E45" s="38"/>
      <c r="F45" s="39"/>
      <c r="G45" s="39"/>
      <c r="H45" s="40"/>
      <c r="I45" s="36"/>
      <c r="J45" s="37"/>
      <c r="K45" s="235"/>
      <c r="L45" s="232"/>
      <c r="M45" s="352">
        <v>0.1</v>
      </c>
      <c r="N45" s="296">
        <f>N86*M45</f>
        <v>69985.517413614798</v>
      </c>
    </row>
    <row r="46" spans="1:14" ht="15.75" thickBot="1">
      <c r="B46" s="804"/>
      <c r="C46" s="805"/>
      <c r="D46" s="805"/>
      <c r="E46" s="805"/>
      <c r="F46" s="805"/>
      <c r="G46" s="805"/>
      <c r="H46" s="806"/>
      <c r="I46" s="814"/>
      <c r="J46" s="815"/>
      <c r="K46" s="41"/>
      <c r="L46" s="816"/>
      <c r="M46" s="817"/>
      <c r="N46" s="105"/>
    </row>
    <row r="47" spans="1:14" ht="15.75" thickBot="1">
      <c r="B47" s="755" t="s">
        <v>2072</v>
      </c>
      <c r="C47" s="756"/>
      <c r="D47" s="756"/>
      <c r="E47" s="756"/>
      <c r="F47" s="756"/>
      <c r="G47" s="756"/>
      <c r="H47" s="756"/>
      <c r="I47" s="756"/>
      <c r="J47" s="756"/>
      <c r="K47" s="756"/>
      <c r="L47" s="756"/>
      <c r="M47" s="757"/>
      <c r="N47" s="362">
        <f>SUM(N36:N45)</f>
        <v>20372695.732076082</v>
      </c>
    </row>
    <row r="48" spans="1:14">
      <c r="B48" s="236"/>
      <c r="C48" s="34"/>
      <c r="D48" s="34"/>
      <c r="E48" s="34"/>
      <c r="F48" s="34"/>
      <c r="G48" s="34"/>
      <c r="H48" s="34"/>
      <c r="I48" s="34"/>
      <c r="J48" s="34"/>
      <c r="K48" s="34"/>
      <c r="L48" s="34"/>
      <c r="M48" s="34"/>
      <c r="N48" s="35"/>
    </row>
    <row r="49" spans="1:17">
      <c r="B49" s="64" t="s">
        <v>2073</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00" t="s">
        <v>2063</v>
      </c>
      <c r="C51" s="801"/>
      <c r="D51" s="801"/>
      <c r="E51" s="801"/>
      <c r="F51" s="801"/>
      <c r="G51" s="801"/>
      <c r="H51" s="801"/>
      <c r="I51" s="835"/>
      <c r="J51" s="271" t="s">
        <v>2065</v>
      </c>
      <c r="K51" s="85" t="s">
        <v>2066</v>
      </c>
      <c r="L51" s="836" t="s">
        <v>2074</v>
      </c>
      <c r="M51" s="835"/>
      <c r="N51" s="86" t="s">
        <v>2071</v>
      </c>
    </row>
    <row r="52" spans="1:17">
      <c r="A52" s="108" t="s">
        <v>1214</v>
      </c>
      <c r="B52" s="43" t="str">
        <f>VLOOKUP(A52,MATERIALES!A5:D373,3,FALSE)</f>
        <v>Celda especial de carga</v>
      </c>
      <c r="C52" s="237"/>
      <c r="D52" s="237"/>
      <c r="E52" s="237"/>
      <c r="F52" s="237"/>
      <c r="G52" s="237"/>
      <c r="H52" s="237"/>
      <c r="I52" s="237"/>
      <c r="J52" s="267" t="str">
        <f>VLOOKUP(A52,MATERIALES!A6:D644,2,FALSE)</f>
        <v>u</v>
      </c>
      <c r="K52" s="238">
        <v>1</v>
      </c>
      <c r="L52" s="223"/>
      <c r="M52" s="353">
        <f>VLOOKUP(A52,MATERIALES!A5:D396,4,FALSE)</f>
        <v>21480511.097642809</v>
      </c>
      <c r="N52" s="228">
        <f t="shared" ref="N52:N57" si="1">K52*M52</f>
        <v>21480511.097642809</v>
      </c>
    </row>
    <row r="53" spans="1:17">
      <c r="A53" s="108" t="s">
        <v>1480</v>
      </c>
      <c r="B53" s="43" t="str">
        <f>VLOOKUP(A53,MATERIALES!A6:D373,3,FALSE)</f>
        <v>Manguera de alta presión</v>
      </c>
      <c r="C53" s="372"/>
      <c r="D53" s="372"/>
      <c r="E53" s="372"/>
      <c r="F53" s="372"/>
      <c r="G53" s="372"/>
      <c r="H53" s="372"/>
      <c r="I53" s="372"/>
      <c r="J53" s="268" t="str">
        <f>VLOOKUP(A53,MATERIALES!A7:D645,2,FALSE)</f>
        <v>m</v>
      </c>
      <c r="K53" s="348">
        <v>30</v>
      </c>
      <c r="L53" s="368"/>
      <c r="M53" s="353">
        <f>VLOOKUP(A53,MATERIALES!A6:D397,4,FALSE)</f>
        <v>160611.52992151122</v>
      </c>
      <c r="N53" s="228">
        <f t="shared" si="1"/>
        <v>4818345.8976453366</v>
      </c>
    </row>
    <row r="54" spans="1:17">
      <c r="A54" s="108" t="s">
        <v>1750</v>
      </c>
      <c r="B54" s="43" t="str">
        <f>VLOOKUP(A54,MATERIALES!A6:D373,3,FALSE)</f>
        <v>Transductores electrónicos (incluye cables, protección contra el concreto y panel de lectura)</v>
      </c>
      <c r="C54" s="372"/>
      <c r="D54" s="372"/>
      <c r="E54" s="372"/>
      <c r="F54" s="372"/>
      <c r="G54" s="372"/>
      <c r="H54" s="372"/>
      <c r="I54" s="372"/>
      <c r="J54" s="268" t="str">
        <f>VLOOKUP(A54,MATERIALES!A8:D646,2,FALSE)</f>
        <v>u</v>
      </c>
      <c r="K54" s="348">
        <v>2</v>
      </c>
      <c r="L54" s="368"/>
      <c r="M54" s="353">
        <f>VLOOKUP(A54,MATERIALES!A6:D398,4,FALSE)</f>
        <v>2068509.7038956666</v>
      </c>
      <c r="N54" s="228">
        <f t="shared" si="1"/>
        <v>4137019.4077913333</v>
      </c>
      <c r="Q54" s="106"/>
    </row>
    <row r="55" spans="1:17">
      <c r="A55" s="108" t="s">
        <v>1754</v>
      </c>
      <c r="B55" s="43" t="str">
        <f>VLOOKUP(A55,MATERIALES!A6:D373,3,FALSE)</f>
        <v>Transductores mecánicos (incluye cables, protección contra el concreto y panel de lectura)</v>
      </c>
      <c r="C55" s="372"/>
      <c r="D55" s="372"/>
      <c r="E55" s="372"/>
      <c r="F55" s="372"/>
      <c r="G55" s="372"/>
      <c r="H55" s="372"/>
      <c r="I55" s="372"/>
      <c r="J55" s="268" t="str">
        <f>VLOOKUP(A55,MATERIALES!A9:D647,2,FALSE)</f>
        <v>u</v>
      </c>
      <c r="K55" s="348">
        <v>5</v>
      </c>
      <c r="L55" s="368"/>
      <c r="M55" s="353">
        <f>VLOOKUP(A55,MATERIALES!A6:D399,4,FALSE)</f>
        <v>1262598.5693773811</v>
      </c>
      <c r="N55" s="228">
        <f t="shared" si="1"/>
        <v>6312992.8468869058</v>
      </c>
    </row>
    <row r="56" spans="1:17">
      <c r="A56" s="108" t="s">
        <v>1798</v>
      </c>
      <c r="B56" s="43" t="str">
        <f>VLOOKUP(A56,MATERIALES!A7:D373,3,FALSE)</f>
        <v>Tubo metálico de alta resistencia</v>
      </c>
      <c r="C56" s="372"/>
      <c r="D56" s="372"/>
      <c r="E56" s="372"/>
      <c r="F56" s="372"/>
      <c r="G56" s="372"/>
      <c r="H56" s="372"/>
      <c r="I56" s="372"/>
      <c r="J56" s="268" t="str">
        <f>VLOOKUP(A56,MATERIALES!A10:D648,2,FALSE)</f>
        <v>m</v>
      </c>
      <c r="K56" s="348">
        <v>60</v>
      </c>
      <c r="L56" s="368"/>
      <c r="M56" s="353">
        <f>VLOOKUP(A56,MATERIALES!A7:D400,4,FALSE)</f>
        <v>98586.736142674388</v>
      </c>
      <c r="N56" s="228">
        <f t="shared" si="1"/>
        <v>5915204.168560463</v>
      </c>
    </row>
    <row r="57" spans="1:17">
      <c r="A57" s="108" t="s">
        <v>1808</v>
      </c>
      <c r="B57" s="43" t="str">
        <f>VLOOKUP(A57,MATERIALES!A8:D373,3,FALSE)</f>
        <v>Uniones especiales de alta resistencia para tubería</v>
      </c>
      <c r="C57" s="372"/>
      <c r="D57" s="372"/>
      <c r="E57" s="372"/>
      <c r="F57" s="372"/>
      <c r="G57" s="372"/>
      <c r="H57" s="372"/>
      <c r="I57" s="372"/>
      <c r="J57" s="268" t="str">
        <f>VLOOKUP(A57,MATERIALES!A11:D649,2,FALSE)</f>
        <v>u</v>
      </c>
      <c r="K57" s="348">
        <v>12</v>
      </c>
      <c r="L57" s="368"/>
      <c r="M57" s="353">
        <f>VLOOKUP(A57,MATERIALES!A8:D401,4,FALSE)</f>
        <v>60175.808930526182</v>
      </c>
      <c r="N57" s="228">
        <f t="shared" si="1"/>
        <v>722109.70716631413</v>
      </c>
    </row>
    <row r="58" spans="1:17">
      <c r="A58" s="108"/>
      <c r="B58" s="43"/>
      <c r="C58" s="372"/>
      <c r="D58" s="372"/>
      <c r="E58" s="372"/>
      <c r="F58" s="372"/>
      <c r="G58" s="372"/>
      <c r="H58" s="372"/>
      <c r="I58" s="372"/>
      <c r="J58" s="267"/>
      <c r="K58" s="348"/>
      <c r="L58" s="368"/>
      <c r="M58" s="353"/>
      <c r="N58" s="228"/>
    </row>
    <row r="59" spans="1:17">
      <c r="A59" s="108"/>
      <c r="B59" s="43"/>
      <c r="C59" s="372"/>
      <c r="D59" s="372"/>
      <c r="E59" s="372"/>
      <c r="F59" s="372"/>
      <c r="G59" s="372"/>
      <c r="H59" s="372"/>
      <c r="I59" s="372"/>
      <c r="J59" s="267"/>
      <c r="K59" s="348"/>
      <c r="L59" s="368"/>
      <c r="M59" s="353"/>
      <c r="N59" s="228"/>
    </row>
    <row r="60" spans="1:17">
      <c r="A60" s="108"/>
      <c r="B60" s="43"/>
      <c r="C60" s="372"/>
      <c r="D60" s="372"/>
      <c r="E60" s="372"/>
      <c r="F60" s="372"/>
      <c r="G60" s="372"/>
      <c r="H60" s="372"/>
      <c r="I60" s="372"/>
      <c r="J60" s="267"/>
      <c r="K60" s="348"/>
      <c r="L60" s="368"/>
      <c r="M60" s="353"/>
      <c r="N60" s="228"/>
    </row>
    <row r="61" spans="1:17">
      <c r="A61" s="108"/>
      <c r="B61" s="43"/>
      <c r="C61" s="372"/>
      <c r="D61" s="372"/>
      <c r="E61" s="372"/>
      <c r="F61" s="372"/>
      <c r="G61" s="372"/>
      <c r="H61" s="372"/>
      <c r="I61" s="372"/>
      <c r="J61" s="267"/>
      <c r="K61" s="348"/>
      <c r="L61" s="368"/>
      <c r="M61" s="353"/>
      <c r="N61" s="228"/>
    </row>
    <row r="62" spans="1:17" ht="15.75" thickBot="1">
      <c r="B62" s="43"/>
      <c r="C62" s="266"/>
      <c r="D62" s="266"/>
      <c r="E62" s="266"/>
      <c r="F62" s="266"/>
      <c r="G62" s="266"/>
      <c r="H62" s="266"/>
      <c r="I62" s="266"/>
      <c r="J62" s="382"/>
      <c r="K62" s="124"/>
      <c r="L62" s="281"/>
      <c r="M62" s="353"/>
      <c r="N62" s="228"/>
    </row>
    <row r="63" spans="1:17" ht="15.75" thickBot="1">
      <c r="B63" s="755" t="s">
        <v>2072</v>
      </c>
      <c r="C63" s="756"/>
      <c r="D63" s="756"/>
      <c r="E63" s="756"/>
      <c r="F63" s="756"/>
      <c r="G63" s="756"/>
      <c r="H63" s="756"/>
      <c r="I63" s="756"/>
      <c r="J63" s="756"/>
      <c r="K63" s="756"/>
      <c r="L63" s="756"/>
      <c r="M63" s="757"/>
      <c r="N63" s="345">
        <f>SUM(N52:N62)</f>
        <v>43386183.125693157</v>
      </c>
    </row>
    <row r="64" spans="1:17">
      <c r="B64" s="33"/>
      <c r="C64" s="34"/>
      <c r="D64" s="34"/>
      <c r="E64" s="34"/>
      <c r="F64" s="34"/>
      <c r="G64" s="34"/>
      <c r="H64" s="34"/>
      <c r="I64" s="34"/>
      <c r="J64" s="34"/>
      <c r="K64" s="34"/>
      <c r="L64" s="34"/>
      <c r="M64" s="34"/>
      <c r="N64" s="35"/>
    </row>
    <row r="65" spans="1:15">
      <c r="B65" s="64" t="s">
        <v>2075</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269" t="s">
        <v>2076</v>
      </c>
      <c r="C67" s="270"/>
      <c r="D67" s="270"/>
      <c r="E67" s="270"/>
      <c r="F67" s="270"/>
      <c r="G67" s="270"/>
      <c r="H67" s="73" t="s">
        <v>2065</v>
      </c>
      <c r="I67" s="74" t="s">
        <v>2077</v>
      </c>
      <c r="J67" s="75" t="s">
        <v>2106</v>
      </c>
      <c r="K67" s="73" t="s">
        <v>2107</v>
      </c>
      <c r="L67" s="841" t="s">
        <v>2080</v>
      </c>
      <c r="M67" s="820"/>
      <c r="N67" s="76" t="s">
        <v>2071</v>
      </c>
    </row>
    <row r="68" spans="1:15">
      <c r="A68" t="s">
        <v>2028</v>
      </c>
      <c r="B68" s="46" t="str">
        <f>VLOOKUP(A68,TRANSPORTE!A5:D117,3,FALSE)</f>
        <v>Transporte de tubos. celdas, etc.</v>
      </c>
      <c r="C68" s="273"/>
      <c r="D68" s="273"/>
      <c r="E68" s="273"/>
      <c r="F68" s="273"/>
      <c r="G68" s="273"/>
      <c r="H68" s="267" t="s">
        <v>2122</v>
      </c>
      <c r="I68" s="235">
        <v>1</v>
      </c>
      <c r="J68" s="242">
        <v>1</v>
      </c>
      <c r="K68" s="235">
        <f>I68*J68</f>
        <v>1</v>
      </c>
      <c r="L68" s="842">
        <f>VLOOKUP(A68,TRANSPORTE!A5:D117,4,FALSE)</f>
        <v>1319458.9538790963</v>
      </c>
      <c r="M68" s="843"/>
      <c r="N68" s="243">
        <f>K68*L68</f>
        <v>1319458.9538790963</v>
      </c>
    </row>
    <row r="69" spans="1:15">
      <c r="A69" t="s">
        <v>1988</v>
      </c>
      <c r="B69" s="46" t="str">
        <f>VLOOKUP(A69,TRANSPORTE!A5:D117,3,FALSE)</f>
        <v>Pasajes aéreos</v>
      </c>
      <c r="C69" s="47"/>
      <c r="D69" s="47"/>
      <c r="E69" s="47"/>
      <c r="F69" s="47"/>
      <c r="G69" s="47"/>
      <c r="H69" s="267" t="s">
        <v>2065</v>
      </c>
      <c r="I69" s="235">
        <v>3</v>
      </c>
      <c r="J69" s="242">
        <v>1</v>
      </c>
      <c r="K69" s="235">
        <f>I69*J69</f>
        <v>3</v>
      </c>
      <c r="L69" s="842">
        <f>VLOOKUP(A69,TRANSPORTE!A5:D117,4,FALSE)</f>
        <v>320390.74126537365</v>
      </c>
      <c r="M69" s="843"/>
      <c r="N69" s="243">
        <f>K69*L69</f>
        <v>961172.22379612096</v>
      </c>
    </row>
    <row r="70" spans="1:15">
      <c r="B70" s="46"/>
      <c r="C70" s="47"/>
      <c r="D70" s="47"/>
      <c r="E70" s="47"/>
      <c r="F70" s="47"/>
      <c r="G70" s="47"/>
      <c r="H70" s="267"/>
      <c r="I70" s="235"/>
      <c r="J70" s="242"/>
      <c r="K70" s="235"/>
      <c r="L70" s="842"/>
      <c r="M70" s="843"/>
      <c r="N70" s="243"/>
    </row>
    <row r="71" spans="1:15">
      <c r="B71" s="46"/>
      <c r="C71" s="47"/>
      <c r="D71" s="47"/>
      <c r="E71" s="47"/>
      <c r="F71" s="47"/>
      <c r="G71" s="47"/>
      <c r="H71" s="267"/>
      <c r="I71" s="235"/>
      <c r="J71" s="242"/>
      <c r="K71" s="235"/>
      <c r="L71" s="842"/>
      <c r="M71" s="843"/>
      <c r="N71" s="243"/>
    </row>
    <row r="72" spans="1:15">
      <c r="B72" s="46"/>
      <c r="C72" s="47"/>
      <c r="D72" s="47"/>
      <c r="E72" s="47"/>
      <c r="F72" s="47"/>
      <c r="G72" s="47"/>
      <c r="H72" s="244"/>
      <c r="I72" s="235"/>
      <c r="J72" s="235"/>
      <c r="K72" s="235"/>
      <c r="L72" s="245"/>
      <c r="M72" s="246"/>
      <c r="N72" s="247"/>
    </row>
    <row r="73" spans="1:15" ht="15.75" thickBot="1">
      <c r="B73" s="265"/>
      <c r="C73" s="266"/>
      <c r="D73" s="266"/>
      <c r="E73" s="266"/>
      <c r="F73" s="266"/>
      <c r="G73" s="266"/>
      <c r="H73" s="48"/>
      <c r="I73" s="124"/>
      <c r="J73" s="124"/>
      <c r="K73" s="124"/>
      <c r="L73" s="833"/>
      <c r="M73" s="834"/>
      <c r="N73" s="125"/>
    </row>
    <row r="74" spans="1:15" ht="15.75" thickBot="1">
      <c r="B74" s="844" t="s">
        <v>2072</v>
      </c>
      <c r="C74" s="798"/>
      <c r="D74" s="798"/>
      <c r="E74" s="798"/>
      <c r="F74" s="798"/>
      <c r="G74" s="798"/>
      <c r="H74" s="798"/>
      <c r="I74" s="798"/>
      <c r="J74" s="798"/>
      <c r="K74" s="798"/>
      <c r="L74" s="798"/>
      <c r="M74" s="799"/>
      <c r="N74" s="104">
        <f>N68+N69+N70+N71+N72</f>
        <v>2280631.1776752174</v>
      </c>
    </row>
    <row r="75" spans="1:15">
      <c r="B75" s="33"/>
      <c r="C75" s="34"/>
      <c r="D75" s="34"/>
      <c r="E75" s="34"/>
      <c r="F75" s="34"/>
      <c r="G75" s="34"/>
      <c r="H75" s="34"/>
      <c r="I75" s="34"/>
      <c r="J75" s="34"/>
      <c r="K75" s="34"/>
      <c r="L75" s="34"/>
      <c r="M75" s="34"/>
      <c r="N75" s="35"/>
    </row>
    <row r="76" spans="1:15">
      <c r="B76" s="64" t="s">
        <v>2081</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794" t="s">
        <v>2108</v>
      </c>
      <c r="C78" s="795"/>
      <c r="D78" s="795"/>
      <c r="E78" s="795"/>
      <c r="F78" s="795"/>
      <c r="G78" s="795"/>
      <c r="H78" s="795"/>
      <c r="I78" s="73" t="s">
        <v>2082</v>
      </c>
      <c r="J78" s="75" t="s">
        <v>2109</v>
      </c>
      <c r="K78" s="74" t="s">
        <v>2084</v>
      </c>
      <c r="L78" s="796" t="s">
        <v>2070</v>
      </c>
      <c r="M78" s="797"/>
      <c r="N78" s="98" t="s">
        <v>2071</v>
      </c>
    </row>
    <row r="79" spans="1:15">
      <c r="A79" s="141" t="s">
        <v>769</v>
      </c>
      <c r="B79" s="49" t="str">
        <f>VLOOKUP(A79,'MANO DE OBRA'!A8:D68,3,FALSE)</f>
        <v xml:space="preserve">Obrero </v>
      </c>
      <c r="C79" s="47"/>
      <c r="D79" s="47"/>
      <c r="E79" s="47"/>
      <c r="F79" s="47"/>
      <c r="G79" s="47"/>
      <c r="H79" s="47"/>
      <c r="I79" s="248">
        <f t="shared" ref="I79:I82" si="2">K79/J79*100</f>
        <v>33832.699999999997</v>
      </c>
      <c r="J79" s="249">
        <v>185</v>
      </c>
      <c r="K79" s="250">
        <f>VLOOKUP(A79,'MANO DE OBRA'!A8:D99,4,FALSE)</f>
        <v>62590.494999999995</v>
      </c>
      <c r="L79" s="50"/>
      <c r="M79" s="381">
        <v>1</v>
      </c>
      <c r="N79" s="346">
        <f t="shared" ref="N79:N82" si="3">K79/M79</f>
        <v>62590.494999999995</v>
      </c>
      <c r="O79" s="106"/>
    </row>
    <row r="80" spans="1:15">
      <c r="A80" s="141" t="s">
        <v>684</v>
      </c>
      <c r="B80" s="49" t="str">
        <f>VLOOKUP(A80,'MANO DE OBRA'!A8:D69,3,FALSE)</f>
        <v>Ingeniero de Montaje y Prueba Pilote (1)</v>
      </c>
      <c r="C80" s="47"/>
      <c r="D80" s="47"/>
      <c r="E80" s="47"/>
      <c r="F80" s="47"/>
      <c r="G80" s="47"/>
      <c r="H80" s="47"/>
      <c r="I80" s="248">
        <f t="shared" si="2"/>
        <v>257965.03444028978</v>
      </c>
      <c r="J80" s="249">
        <v>185</v>
      </c>
      <c r="K80" s="250">
        <f>VLOOKUP(A80,'MANO DE OBRA'!A8:D100,4,FALSE)</f>
        <v>477235.31371453602</v>
      </c>
      <c r="L80" s="50"/>
      <c r="M80" s="381">
        <v>1</v>
      </c>
      <c r="N80" s="346">
        <f t="shared" si="3"/>
        <v>477235.31371453602</v>
      </c>
    </row>
    <row r="81" spans="1:14">
      <c r="A81" s="141"/>
      <c r="B81" s="49"/>
      <c r="C81" s="47"/>
      <c r="D81" s="47"/>
      <c r="E81" s="47"/>
      <c r="F81" s="47"/>
      <c r="G81" s="47"/>
      <c r="H81" s="47"/>
      <c r="I81" s="248"/>
      <c r="J81" s="249"/>
      <c r="K81" s="250"/>
      <c r="L81" s="50"/>
      <c r="M81" s="381"/>
      <c r="N81" s="346"/>
    </row>
    <row r="82" spans="1:14">
      <c r="A82" t="s">
        <v>766</v>
      </c>
      <c r="B82" s="49" t="str">
        <f>VLOOKUP(A82,'MANO DE OBRA'!A9:D70,3,FALSE)</f>
        <v>Soldador experto en montaje y pruebas</v>
      </c>
      <c r="C82" s="47"/>
      <c r="D82" s="47"/>
      <c r="E82" s="47"/>
      <c r="F82" s="47"/>
      <c r="G82" s="47"/>
      <c r="H82" s="47"/>
      <c r="I82" s="248">
        <f t="shared" si="2"/>
        <v>86502.359687357821</v>
      </c>
      <c r="J82" s="249">
        <v>185</v>
      </c>
      <c r="K82" s="250">
        <f>VLOOKUP(A82,'MANO DE OBRA'!A9:D101,4,FALSE)</f>
        <v>160029.36542161196</v>
      </c>
      <c r="L82" s="50"/>
      <c r="M82" s="381">
        <v>1</v>
      </c>
      <c r="N82" s="346">
        <f t="shared" si="3"/>
        <v>160029.36542161196</v>
      </c>
    </row>
    <row r="83" spans="1:14">
      <c r="B83" s="49"/>
      <c r="C83" s="47"/>
      <c r="D83" s="47"/>
      <c r="E83" s="47"/>
      <c r="F83" s="47"/>
      <c r="G83" s="47"/>
      <c r="H83" s="47"/>
      <c r="I83" s="248"/>
      <c r="J83" s="249"/>
      <c r="K83" s="250"/>
      <c r="L83" s="274"/>
      <c r="M83" s="381"/>
      <c r="N83" s="346"/>
    </row>
    <row r="84" spans="1:14">
      <c r="B84" s="49"/>
      <c r="C84" s="47"/>
      <c r="D84" s="47"/>
      <c r="E84" s="47"/>
      <c r="F84" s="47"/>
      <c r="G84" s="47"/>
      <c r="H84" s="47"/>
      <c r="I84" s="248"/>
      <c r="J84" s="249"/>
      <c r="K84" s="250"/>
      <c r="L84" s="274"/>
      <c r="M84" s="256"/>
      <c r="N84" s="252"/>
    </row>
    <row r="85" spans="1:14" ht="15.75" thickBot="1">
      <c r="B85" s="831"/>
      <c r="C85" s="832" t="e">
        <f>VLOOKUP(B85,'MANO DE OBRA'!B12:E73,3,FALSE)</f>
        <v>#N/A</v>
      </c>
      <c r="D85" s="832" t="e">
        <f>VLOOKUP(C85,'MANO DE OBRA'!C12:F73,3,FALSE)</f>
        <v>#N/A</v>
      </c>
      <c r="E85" s="832" t="e">
        <f>VLOOKUP(D85,'MANO DE OBRA'!D12:G73,3,FALSE)</f>
        <v>#N/A</v>
      </c>
      <c r="F85" s="832" t="e">
        <f>VLOOKUP(E85,'MANO DE OBRA'!E12:H73,3,FALSE)</f>
        <v>#N/A</v>
      </c>
      <c r="G85" s="832" t="e">
        <f>VLOOKUP(F85,'MANO DE OBRA'!F12:I73,3,FALSE)</f>
        <v>#N/A</v>
      </c>
      <c r="H85" s="832" t="e">
        <f>VLOOKUP(G85,'MANO DE OBRA'!G12:J73,3,FALSE)</f>
        <v>#N/A</v>
      </c>
      <c r="I85" s="412"/>
      <c r="J85" s="413"/>
      <c r="K85" s="414"/>
      <c r="L85" s="902"/>
      <c r="M85" s="902"/>
      <c r="N85" s="415"/>
    </row>
    <row r="86" spans="1:14" ht="15.75" thickBot="1">
      <c r="B86" s="844" t="s">
        <v>2072</v>
      </c>
      <c r="C86" s="798"/>
      <c r="D86" s="798"/>
      <c r="E86" s="798"/>
      <c r="F86" s="798"/>
      <c r="G86" s="798"/>
      <c r="H86" s="798"/>
      <c r="I86" s="798"/>
      <c r="J86" s="798"/>
      <c r="K86" s="798"/>
      <c r="L86" s="798"/>
      <c r="M86" s="799"/>
      <c r="N86" s="402">
        <f>SUM(N79:N85)</f>
        <v>699855.17413614795</v>
      </c>
    </row>
    <row r="87" spans="1:14" ht="15.75" thickBot="1">
      <c r="B87" s="33"/>
      <c r="C87" s="34"/>
      <c r="D87" s="34"/>
      <c r="E87" s="34"/>
      <c r="F87" s="34"/>
      <c r="G87" s="34"/>
      <c r="H87" s="34"/>
      <c r="I87" s="34"/>
      <c r="J87" s="34"/>
      <c r="K87" s="34"/>
      <c r="L87" s="34"/>
      <c r="M87" s="34"/>
      <c r="N87" s="35"/>
    </row>
    <row r="88" spans="1:14" ht="15.75" thickBot="1">
      <c r="B88" s="755" t="s">
        <v>2085</v>
      </c>
      <c r="C88" s="756"/>
      <c r="D88" s="756"/>
      <c r="E88" s="756"/>
      <c r="F88" s="756"/>
      <c r="G88" s="756"/>
      <c r="H88" s="756"/>
      <c r="I88" s="756"/>
      <c r="J88" s="756"/>
      <c r="K88" s="756"/>
      <c r="L88" s="756"/>
      <c r="M88" s="757"/>
      <c r="N88" s="99">
        <f>N86+N74+N63+N47</f>
        <v>66739365.2095806</v>
      </c>
    </row>
    <row r="89" spans="1:14">
      <c r="B89" s="33"/>
      <c r="C89" s="34"/>
      <c r="D89" s="34"/>
      <c r="E89" s="34"/>
      <c r="F89" s="34"/>
      <c r="G89" s="34"/>
      <c r="H89" s="34"/>
      <c r="I89" s="34"/>
      <c r="J89" s="34"/>
      <c r="K89" s="34"/>
      <c r="L89" s="34"/>
      <c r="M89" s="34"/>
      <c r="N89" s="35"/>
    </row>
    <row r="90" spans="1:14">
      <c r="B90" s="64" t="s">
        <v>2086</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00" t="s">
        <v>2110</v>
      </c>
      <c r="C92" s="801"/>
      <c r="D92" s="801"/>
      <c r="E92" s="801"/>
      <c r="F92" s="801"/>
      <c r="G92" s="801"/>
      <c r="H92" s="801"/>
      <c r="I92" s="270"/>
      <c r="J92" s="290"/>
      <c r="K92" s="258" t="s">
        <v>2087</v>
      </c>
      <c r="L92" s="802" t="s">
        <v>2088</v>
      </c>
      <c r="M92" s="803"/>
      <c r="N92" s="259"/>
    </row>
    <row r="93" spans="1:14">
      <c r="B93" s="788" t="s">
        <v>2111</v>
      </c>
      <c r="C93" s="789"/>
      <c r="D93" s="789"/>
      <c r="E93" s="789"/>
      <c r="F93" s="789"/>
      <c r="G93" s="789"/>
      <c r="H93" s="789"/>
      <c r="I93" s="87"/>
      <c r="J93" s="88"/>
      <c r="K93" s="260">
        <v>0.2</v>
      </c>
      <c r="L93" s="790">
        <f>N88*K93</f>
        <v>13347873.041916121</v>
      </c>
      <c r="M93" s="791"/>
      <c r="N93" s="51"/>
    </row>
    <row r="94" spans="1:14">
      <c r="B94" s="89" t="s">
        <v>2090</v>
      </c>
      <c r="C94" s="90"/>
      <c r="D94" s="90"/>
      <c r="E94" s="90"/>
      <c r="F94" s="90"/>
      <c r="G94" s="90"/>
      <c r="H94" s="90"/>
      <c r="I94" s="87"/>
      <c r="J94" s="88"/>
      <c r="K94" s="260">
        <v>0.05</v>
      </c>
      <c r="L94" s="790">
        <f>N88*K94</f>
        <v>3336968.2604790302</v>
      </c>
      <c r="M94" s="791"/>
      <c r="N94" s="51"/>
    </row>
    <row r="95" spans="1:14" ht="15.75" thickBot="1">
      <c r="B95" s="91" t="s">
        <v>2091</v>
      </c>
      <c r="C95" s="92"/>
      <c r="D95" s="92"/>
      <c r="E95" s="92"/>
      <c r="F95" s="92"/>
      <c r="G95" s="92"/>
      <c r="H95" s="92"/>
      <c r="I95" s="93"/>
      <c r="J95" s="94"/>
      <c r="K95" s="261">
        <v>0.05</v>
      </c>
      <c r="L95" s="792">
        <f>N88*K95</f>
        <v>3336968.2604790302</v>
      </c>
      <c r="M95" s="793"/>
      <c r="N95" s="51"/>
    </row>
    <row r="96" spans="1:14" ht="15.75" thickBot="1">
      <c r="B96" s="755" t="s">
        <v>2072</v>
      </c>
      <c r="C96" s="756"/>
      <c r="D96" s="756"/>
      <c r="E96" s="756"/>
      <c r="F96" s="756"/>
      <c r="G96" s="756"/>
      <c r="H96" s="756"/>
      <c r="I96" s="756"/>
      <c r="J96" s="756"/>
      <c r="K96" s="756"/>
      <c r="L96" s="756"/>
      <c r="M96" s="757"/>
      <c r="N96" s="52">
        <f>L93+L94+L95</f>
        <v>20021809.562874179</v>
      </c>
    </row>
    <row r="97" spans="1:14" ht="15.75" thickBot="1">
      <c r="B97" s="33"/>
      <c r="C97" s="34"/>
      <c r="D97" s="34"/>
      <c r="E97" s="34"/>
      <c r="F97" s="34"/>
      <c r="G97" s="34"/>
      <c r="H97" s="34"/>
      <c r="I97" s="34"/>
      <c r="J97" s="34"/>
      <c r="K97" s="34"/>
      <c r="L97" s="34"/>
      <c r="M97" s="34"/>
      <c r="N97" s="35"/>
    </row>
    <row r="98" spans="1:14" ht="15.75" thickBot="1">
      <c r="A98" t="s">
        <v>2114</v>
      </c>
      <c r="B98" s="755" t="s">
        <v>2113</v>
      </c>
      <c r="C98" s="756"/>
      <c r="D98" s="756"/>
      <c r="E98" s="756"/>
      <c r="F98" s="756"/>
      <c r="G98" s="756"/>
      <c r="H98" s="756"/>
      <c r="I98" s="756"/>
      <c r="J98" s="756"/>
      <c r="K98" s="756"/>
      <c r="L98" s="756"/>
      <c r="M98" s="757"/>
      <c r="N98" s="166">
        <f>N88+N96</f>
        <v>86761174.772454783</v>
      </c>
    </row>
    <row r="99" spans="1:14">
      <c r="B99" s="13"/>
      <c r="C99" s="14"/>
      <c r="D99" s="14"/>
      <c r="E99" s="14"/>
      <c r="F99" s="14"/>
      <c r="G99" s="14"/>
      <c r="H99" s="14"/>
      <c r="I99" s="14"/>
      <c r="J99" s="14"/>
      <c r="K99" s="14"/>
      <c r="L99" s="14"/>
      <c r="M99" s="14"/>
      <c r="N99" s="15"/>
    </row>
    <row r="100" spans="1:14">
      <c r="B100" s="16"/>
      <c r="C100" s="12"/>
      <c r="D100" s="12"/>
      <c r="E100" s="12"/>
      <c r="F100" s="12"/>
      <c r="G100" s="12"/>
      <c r="H100" s="12"/>
      <c r="I100" s="12"/>
      <c r="J100" s="12"/>
      <c r="K100" s="12"/>
      <c r="L100" s="12"/>
      <c r="M100" s="12"/>
      <c r="N100" s="17"/>
    </row>
    <row r="101" spans="1:14">
      <c r="B101" s="16"/>
      <c r="C101" s="12"/>
      <c r="D101" s="12"/>
      <c r="E101" s="12"/>
      <c r="F101" s="12"/>
      <c r="G101" s="12"/>
      <c r="H101" s="12"/>
      <c r="I101" s="12"/>
      <c r="J101" s="12"/>
      <c r="K101" s="12"/>
      <c r="L101" s="12"/>
      <c r="M101" s="12"/>
      <c r="N101" s="17"/>
    </row>
    <row r="102" spans="1:14">
      <c r="B102" s="16"/>
      <c r="C102" s="12"/>
      <c r="D102" s="12"/>
      <c r="E102" s="12"/>
      <c r="F102" s="12"/>
      <c r="G102" s="12"/>
      <c r="H102" s="12"/>
      <c r="I102" s="12"/>
      <c r="J102" s="12"/>
      <c r="K102" s="12"/>
      <c r="L102" s="12"/>
      <c r="M102" s="12"/>
      <c r="N102" s="17"/>
    </row>
    <row r="103" spans="1:14">
      <c r="B103" s="16"/>
      <c r="C103" s="12"/>
      <c r="D103" s="12"/>
      <c r="E103" s="53" t="s">
        <v>2093</v>
      </c>
      <c r="F103" s="53"/>
      <c r="G103" s="53"/>
      <c r="H103" s="53"/>
      <c r="I103" s="53"/>
      <c r="J103" s="53"/>
      <c r="K103" s="12"/>
      <c r="L103" s="12"/>
      <c r="M103" s="12"/>
      <c r="N103" s="17"/>
    </row>
    <row r="104" spans="1:14">
      <c r="B104" s="16"/>
      <c r="C104" s="12"/>
      <c r="D104" s="12"/>
      <c r="E104" s="12" t="s">
        <v>2094</v>
      </c>
      <c r="F104" s="12"/>
      <c r="G104" s="12"/>
      <c r="H104" s="12"/>
      <c r="I104" s="12"/>
      <c r="J104" s="12"/>
      <c r="K104" s="12"/>
      <c r="L104" s="12"/>
      <c r="M104" s="12"/>
      <c r="N104" s="17"/>
    </row>
    <row r="105" spans="1:14">
      <c r="B105" s="16"/>
      <c r="C105" s="12"/>
      <c r="D105" s="12"/>
      <c r="E105" s="12" t="s">
        <v>2095</v>
      </c>
      <c r="F105" s="12"/>
      <c r="G105" s="12"/>
      <c r="H105" s="12"/>
      <c r="I105" s="12"/>
      <c r="J105" s="12"/>
      <c r="K105" s="12"/>
      <c r="L105" s="12"/>
      <c r="M105" s="12"/>
      <c r="N105" s="17"/>
    </row>
    <row r="106" spans="1:14">
      <c r="B106" s="16"/>
      <c r="C106" s="12"/>
      <c r="D106" s="12"/>
      <c r="E106" s="12" t="s">
        <v>2096</v>
      </c>
      <c r="F106" s="12"/>
      <c r="G106" s="12"/>
      <c r="H106" s="12"/>
      <c r="I106" s="12"/>
      <c r="J106" s="12"/>
      <c r="K106" s="12"/>
      <c r="L106" s="12"/>
      <c r="M106" s="12"/>
      <c r="N106" s="17"/>
    </row>
    <row r="107" spans="1:14" ht="15.75" thickBot="1">
      <c r="B107" s="16"/>
      <c r="C107" s="12"/>
      <c r="D107" s="12"/>
      <c r="E107" s="12"/>
      <c r="F107" s="12" t="s">
        <v>7</v>
      </c>
      <c r="G107" s="12"/>
      <c r="H107" s="12"/>
      <c r="I107" s="12"/>
      <c r="J107" s="12"/>
      <c r="K107" s="12"/>
      <c r="L107" s="12"/>
      <c r="M107" s="12"/>
      <c r="N107" s="17"/>
    </row>
    <row r="108" spans="1:14">
      <c r="B108" s="204" t="s">
        <v>2097</v>
      </c>
      <c r="C108" s="205"/>
      <c r="D108" s="205"/>
      <c r="E108" s="205"/>
      <c r="F108" s="205"/>
      <c r="G108" s="205"/>
      <c r="H108" s="205"/>
      <c r="I108" s="205"/>
      <c r="J108" s="205"/>
      <c r="K108" s="205"/>
      <c r="L108" s="205"/>
      <c r="M108" s="205"/>
      <c r="N108" s="206"/>
    </row>
    <row r="109" spans="1:14">
      <c r="B109" s="207"/>
      <c r="C109" s="208"/>
      <c r="D109" s="208"/>
      <c r="E109" s="208"/>
      <c r="F109" s="208"/>
      <c r="G109" s="208"/>
      <c r="H109" s="208"/>
      <c r="I109" s="208"/>
      <c r="J109" s="208"/>
      <c r="K109" s="208"/>
      <c r="L109" s="208"/>
      <c r="M109" s="208"/>
      <c r="N109" s="209"/>
    </row>
    <row r="110" spans="1:14">
      <c r="B110" s="207"/>
      <c r="C110" s="208"/>
      <c r="D110" s="208"/>
      <c r="E110" s="208"/>
      <c r="F110" s="208"/>
      <c r="G110" s="208"/>
      <c r="H110" s="208"/>
      <c r="I110" s="208"/>
      <c r="J110" s="208"/>
      <c r="K110" s="208"/>
      <c r="L110" s="208"/>
      <c r="M110" s="208"/>
      <c r="N110" s="209"/>
    </row>
    <row r="111" spans="1:14">
      <c r="B111" s="207"/>
      <c r="C111" s="208"/>
      <c r="D111" s="208"/>
      <c r="E111" s="208"/>
      <c r="F111" s="208"/>
      <c r="G111" s="208"/>
      <c r="H111" s="208"/>
      <c r="I111" s="208"/>
      <c r="J111" s="208"/>
      <c r="K111" s="208"/>
      <c r="L111" s="208"/>
      <c r="M111" s="208"/>
      <c r="N111" s="209"/>
    </row>
    <row r="112" spans="1:14" ht="15.75" thickBot="1">
      <c r="B112" s="210"/>
      <c r="C112" s="211"/>
      <c r="D112" s="211"/>
      <c r="E112" s="211"/>
      <c r="F112" s="211"/>
      <c r="G112" s="211"/>
      <c r="H112" s="211"/>
      <c r="I112" s="211"/>
      <c r="J112" s="211"/>
      <c r="K112" s="211"/>
      <c r="L112" s="211"/>
      <c r="M112" s="211"/>
      <c r="N112" s="212"/>
    </row>
    <row r="113" spans="2:14">
      <c r="B113" s="213"/>
      <c r="C113" s="214"/>
      <c r="D113" s="214"/>
      <c r="E113" s="214"/>
      <c r="F113" s="214"/>
      <c r="G113" s="214"/>
      <c r="H113" s="214"/>
      <c r="I113" s="214"/>
      <c r="J113" s="214"/>
      <c r="K113" s="214"/>
      <c r="L113" s="214"/>
      <c r="M113" s="214"/>
      <c r="N113" s="215"/>
    </row>
    <row r="114" spans="2:14">
      <c r="B114" s="199" t="s">
        <v>2098</v>
      </c>
      <c r="C114" s="31"/>
      <c r="D114" s="31"/>
      <c r="E114" s="31"/>
      <c r="F114" s="31"/>
      <c r="G114" s="31"/>
      <c r="H114" s="31"/>
      <c r="I114" s="31"/>
      <c r="J114" s="31"/>
      <c r="K114" s="31"/>
      <c r="L114" s="31"/>
      <c r="M114" s="31"/>
      <c r="N114" s="32"/>
    </row>
    <row r="115" spans="2:14" ht="15" customHeight="1">
      <c r="B115" s="758" t="s">
        <v>2099</v>
      </c>
      <c r="C115" s="759"/>
      <c r="D115" s="759"/>
      <c r="E115" s="759"/>
      <c r="F115" s="759"/>
      <c r="G115" s="759"/>
      <c r="H115" s="759"/>
      <c r="I115" s="759"/>
      <c r="J115" s="759"/>
      <c r="K115" s="759"/>
      <c r="L115" s="759"/>
      <c r="M115" s="759"/>
      <c r="N115" s="760"/>
    </row>
    <row r="116" spans="2:14" ht="15" customHeight="1">
      <c r="B116" s="758"/>
      <c r="C116" s="759"/>
      <c r="D116" s="759"/>
      <c r="E116" s="759"/>
      <c r="F116" s="759"/>
      <c r="G116" s="759"/>
      <c r="H116" s="759"/>
      <c r="I116" s="759"/>
      <c r="J116" s="759"/>
      <c r="K116" s="759"/>
      <c r="L116" s="759"/>
      <c r="M116" s="759"/>
      <c r="N116" s="760"/>
    </row>
    <row r="117" spans="2:14" ht="30" customHeight="1">
      <c r="B117" s="761" t="s">
        <v>2100</v>
      </c>
      <c r="C117" s="762"/>
      <c r="D117" s="762"/>
      <c r="E117" s="762"/>
      <c r="F117" s="762"/>
      <c r="G117" s="762"/>
      <c r="H117" s="762"/>
      <c r="I117" s="762"/>
      <c r="J117" s="762"/>
      <c r="K117" s="762"/>
      <c r="L117" s="762"/>
      <c r="M117" s="762"/>
      <c r="N117" s="763"/>
    </row>
    <row r="118" spans="2:14">
      <c r="B118" s="761"/>
      <c r="C118" s="762"/>
      <c r="D118" s="762"/>
      <c r="E118" s="762"/>
      <c r="F118" s="762"/>
      <c r="G118" s="762"/>
      <c r="H118" s="762"/>
      <c r="I118" s="762"/>
      <c r="J118" s="762"/>
      <c r="K118" s="762"/>
      <c r="L118" s="762"/>
      <c r="M118" s="762"/>
      <c r="N118" s="763"/>
    </row>
    <row r="119" spans="2:14">
      <c r="B119" s="287"/>
      <c r="C119" s="288"/>
      <c r="D119" s="288"/>
      <c r="E119" s="288"/>
      <c r="F119" s="288"/>
      <c r="G119" s="288"/>
      <c r="H119" s="288"/>
      <c r="I119" s="288"/>
      <c r="J119" s="288"/>
      <c r="K119" s="288"/>
      <c r="L119" s="288"/>
      <c r="M119" s="288"/>
      <c r="N119" s="289"/>
    </row>
    <row r="120" spans="2:14">
      <c r="B120" s="287"/>
      <c r="C120" s="288"/>
      <c r="D120" s="288"/>
      <c r="E120" s="288"/>
      <c r="F120" s="288"/>
      <c r="G120" s="288"/>
      <c r="H120" s="288"/>
      <c r="I120" s="288"/>
      <c r="J120" s="288"/>
      <c r="K120" s="288"/>
      <c r="L120" s="288"/>
      <c r="M120" s="288"/>
      <c r="N120" s="289"/>
    </row>
    <row r="121" spans="2:14">
      <c r="B121" s="287"/>
      <c r="C121" s="288"/>
      <c r="D121" s="288"/>
      <c r="E121" s="288"/>
      <c r="F121" s="288"/>
      <c r="G121" s="288"/>
      <c r="H121" s="288"/>
      <c r="I121" s="288"/>
      <c r="J121" s="288"/>
      <c r="K121" s="288"/>
      <c r="L121" s="288"/>
      <c r="M121" s="288"/>
      <c r="N121" s="289"/>
    </row>
    <row r="122" spans="2:14">
      <c r="B122" s="199"/>
      <c r="C122" s="31"/>
      <c r="D122" s="31"/>
      <c r="E122" s="31"/>
      <c r="F122" s="31"/>
      <c r="G122" s="31"/>
      <c r="H122" s="31"/>
      <c r="I122" s="31"/>
      <c r="J122" s="31"/>
      <c r="K122" s="31"/>
      <c r="L122" s="31"/>
      <c r="M122" s="31"/>
      <c r="N122" s="32"/>
    </row>
    <row r="123" spans="2:14">
      <c r="B123" s="16"/>
      <c r="C123" s="12"/>
      <c r="D123" s="12"/>
      <c r="E123" s="12" t="s">
        <v>2093</v>
      </c>
      <c r="F123" s="53"/>
      <c r="G123" s="53"/>
      <c r="H123" s="12"/>
      <c r="I123" s="12"/>
      <c r="J123" s="12"/>
      <c r="K123" s="12"/>
      <c r="L123" s="12"/>
      <c r="M123" s="12"/>
      <c r="N123" s="17"/>
    </row>
    <row r="124" spans="2:14">
      <c r="B124" s="16"/>
      <c r="C124" s="12"/>
      <c r="D124" s="12"/>
      <c r="E124" s="54" t="s">
        <v>2094</v>
      </c>
      <c r="F124" s="12"/>
      <c r="G124" s="12"/>
      <c r="H124" s="54"/>
      <c r="I124" s="54"/>
      <c r="J124" s="54"/>
      <c r="K124" s="12"/>
      <c r="L124" s="12"/>
      <c r="M124" s="12"/>
      <c r="N124" s="17"/>
    </row>
    <row r="125" spans="2:14">
      <c r="B125" s="16"/>
      <c r="C125" s="12"/>
      <c r="D125" s="12"/>
      <c r="E125" s="55" t="s">
        <v>2101</v>
      </c>
      <c r="F125" s="12"/>
      <c r="G125" s="12"/>
      <c r="H125" s="55"/>
      <c r="I125" s="55"/>
      <c r="J125" s="55"/>
      <c r="K125" s="12"/>
      <c r="L125" s="12"/>
      <c r="M125" s="12"/>
      <c r="N125" s="17"/>
    </row>
    <row r="126" spans="2:14">
      <c r="B126" s="56"/>
      <c r="C126" s="31"/>
      <c r="D126" s="31"/>
      <c r="E126" s="12" t="s">
        <v>2096</v>
      </c>
      <c r="F126" s="12"/>
      <c r="G126" s="12"/>
      <c r="H126" s="12"/>
      <c r="I126" s="12"/>
      <c r="J126" s="12"/>
      <c r="K126" s="31"/>
      <c r="L126" s="31"/>
      <c r="M126" s="31"/>
      <c r="N126" s="32"/>
    </row>
    <row r="127" spans="2:14">
      <c r="B127" s="56"/>
      <c r="C127" s="31"/>
      <c r="D127" s="31"/>
      <c r="E127" s="31"/>
      <c r="F127" s="12"/>
      <c r="G127" s="12"/>
      <c r="H127" s="12"/>
      <c r="I127" s="12"/>
      <c r="J127" s="12"/>
      <c r="K127" s="31"/>
      <c r="L127" s="31"/>
      <c r="M127" s="31"/>
      <c r="N127" s="32"/>
    </row>
    <row r="128" spans="2:14">
      <c r="B128" s="56" t="s">
        <v>2102</v>
      </c>
      <c r="C128" s="55"/>
      <c r="D128" s="55"/>
      <c r="E128" s="12"/>
      <c r="F128" s="12"/>
      <c r="G128" s="12"/>
      <c r="H128" s="12"/>
      <c r="I128" s="12"/>
      <c r="J128" s="821"/>
      <c r="K128" s="821"/>
      <c r="L128" s="821"/>
      <c r="M128" s="821"/>
      <c r="N128" s="822"/>
    </row>
    <row r="129" spans="2:14" ht="15.75" thickBot="1">
      <c r="B129" s="217" t="s">
        <v>2103</v>
      </c>
      <c r="C129" s="344"/>
      <c r="D129" s="344"/>
      <c r="E129" s="57"/>
      <c r="F129" s="57"/>
      <c r="G129" s="57"/>
      <c r="H129" s="57"/>
      <c r="I129" s="57"/>
      <c r="J129" s="823"/>
      <c r="K129" s="823"/>
      <c r="L129" s="823"/>
      <c r="M129" s="823"/>
      <c r="N129" s="824"/>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topLeftCell="H57" zoomScale="75" zoomScaleNormal="75" workbookViewId="0">
      <selection activeCell="O71" sqref="O71"/>
    </sheetView>
  </sheetViews>
  <sheetFormatPr baseColWidth="10" defaultColWidth="11.42578125"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432</v>
      </c>
      <c r="C31" s="81" t="s">
        <v>2235</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1023</v>
      </c>
      <c r="B36" s="804" t="str">
        <f>VLOOKUP(A36,EQUIPOS!A6:D154,3,FALSE)</f>
        <v>Sensor de Impacto para prueba de integridad tipo</v>
      </c>
      <c r="C36" s="805"/>
      <c r="D36" s="805"/>
      <c r="E36" s="805"/>
      <c r="F36" s="805"/>
      <c r="G36" s="805"/>
      <c r="H36" s="806"/>
      <c r="I36" s="223"/>
      <c r="J36" s="224"/>
      <c r="K36" s="225">
        <f>VLOOKUP(A36,EQUIPOS!A6:D163,4,FALSE)</f>
        <v>141016.91013035882</v>
      </c>
      <c r="L36" s="226"/>
      <c r="M36" s="292">
        <v>1</v>
      </c>
      <c r="N36" s="228">
        <f>K36/M36</f>
        <v>141016.91013035882</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141016.91013035882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c r="B48" s="43"/>
      <c r="C48" s="237"/>
      <c r="D48" s="237"/>
      <c r="E48" s="237"/>
      <c r="F48" s="237"/>
      <c r="G48" s="237"/>
      <c r="H48" s="237"/>
      <c r="I48" s="224"/>
      <c r="J48" s="201"/>
      <c r="K48" s="238"/>
      <c r="L48" s="223"/>
      <c r="M48" s="353"/>
      <c r="N48" s="228"/>
    </row>
    <row r="49" spans="1:14">
      <c r="A49" s="108"/>
      <c r="B49" s="43"/>
      <c r="C49" s="372"/>
      <c r="D49" s="372"/>
      <c r="E49" s="372"/>
      <c r="F49" s="372"/>
      <c r="G49" s="372"/>
      <c r="H49" s="372"/>
      <c r="I49" s="372"/>
      <c r="J49" s="267"/>
      <c r="K49" s="23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ht="15.75" thickBot="1">
      <c r="B54" s="43"/>
      <c r="C54" s="266"/>
      <c r="D54" s="266"/>
      <c r="E54" s="266"/>
      <c r="F54" s="266"/>
      <c r="G54" s="266"/>
      <c r="H54" s="266"/>
      <c r="I54" s="266"/>
      <c r="J54" s="382"/>
      <c r="K54" s="124"/>
      <c r="L54" s="281"/>
      <c r="M54" s="353"/>
      <c r="N54" s="228"/>
    </row>
    <row r="55" spans="1:14" ht="15.75" thickBot="1">
      <c r="B55" s="755" t="s">
        <v>2072</v>
      </c>
      <c r="C55" s="756"/>
      <c r="D55" s="756"/>
      <c r="E55" s="756"/>
      <c r="F55" s="756"/>
      <c r="G55" s="756"/>
      <c r="H55" s="756"/>
      <c r="I55" s="756"/>
      <c r="J55" s="756"/>
      <c r="K55" s="756"/>
      <c r="L55" s="756"/>
      <c r="M55" s="757"/>
      <c r="N55" s="345"/>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c r="B71" s="49"/>
      <c r="C71" s="47"/>
      <c r="D71" s="47"/>
      <c r="E71" s="47"/>
      <c r="F71" s="47"/>
      <c r="G71" s="47"/>
      <c r="H71" s="47"/>
      <c r="I71" s="248"/>
      <c r="J71" s="249"/>
      <c r="K71" s="250"/>
      <c r="L71" s="50"/>
      <c r="M71" s="381"/>
      <c r="N71" s="346"/>
      <c r="O71" s="106"/>
    </row>
    <row r="72" spans="1:15">
      <c r="A72" s="141" t="s">
        <v>742</v>
      </c>
      <c r="B72" s="49" t="str">
        <f>VLOOKUP(A72,'MANO DE OBRA'!A7:D67,3,FALSE)</f>
        <v>Operador prueba de integridad</v>
      </c>
      <c r="C72" s="47"/>
      <c r="D72" s="47"/>
      <c r="E72" s="47"/>
      <c r="F72" s="47"/>
      <c r="G72" s="47"/>
      <c r="H72" s="47"/>
      <c r="I72" s="248">
        <f>K72/J72*100</f>
        <v>72085.299739464841</v>
      </c>
      <c r="J72" s="249">
        <v>185</v>
      </c>
      <c r="K72" s="250">
        <f>VLOOKUP(A72,'MANO DE OBRA'!A7:D98,4,FALSE)</f>
        <v>133357.80451800997</v>
      </c>
      <c r="L72" s="50"/>
      <c r="M72" s="379">
        <v>0.33333332999999998</v>
      </c>
      <c r="N72" s="346">
        <f>K72/M72</f>
        <v>400073.41755476414</v>
      </c>
    </row>
    <row r="73" spans="1:15">
      <c r="B73" s="49"/>
      <c r="C73" s="47"/>
      <c r="D73" s="47"/>
      <c r="E73" s="47"/>
      <c r="F73" s="47"/>
      <c r="G73" s="47"/>
      <c r="H73" s="47"/>
      <c r="I73" s="235"/>
      <c r="J73" s="253"/>
      <c r="K73" s="254"/>
      <c r="L73" s="50"/>
      <c r="M73" s="256"/>
      <c r="N73" s="252"/>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400073.41755476414</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541090.32768512296</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108218.06553702459</v>
      </c>
      <c r="M84" s="791"/>
      <c r="N84" s="51"/>
    </row>
    <row r="85" spans="1:14">
      <c r="B85" s="89" t="s">
        <v>2090</v>
      </c>
      <c r="C85" s="90"/>
      <c r="D85" s="90"/>
      <c r="E85" s="90"/>
      <c r="F85" s="90"/>
      <c r="G85" s="90"/>
      <c r="H85" s="90"/>
      <c r="I85" s="87"/>
      <c r="J85" s="88"/>
      <c r="K85" s="260">
        <v>0.05</v>
      </c>
      <c r="L85" s="790">
        <f>N79*K85</f>
        <v>27054.516384256149</v>
      </c>
      <c r="M85" s="791"/>
      <c r="N85" s="51"/>
    </row>
    <row r="86" spans="1:14" ht="15.75" thickBot="1">
      <c r="B86" s="91" t="s">
        <v>2091</v>
      </c>
      <c r="C86" s="92"/>
      <c r="D86" s="92"/>
      <c r="E86" s="92"/>
      <c r="F86" s="92"/>
      <c r="G86" s="92"/>
      <c r="H86" s="92"/>
      <c r="I86" s="93"/>
      <c r="J86" s="94"/>
      <c r="K86" s="261">
        <v>0.05</v>
      </c>
      <c r="L86" s="792">
        <f>N79*K86</f>
        <v>27054.516384256149</v>
      </c>
      <c r="M86" s="793"/>
      <c r="N86" s="51"/>
    </row>
    <row r="87" spans="1:14" ht="15.75" thickBot="1">
      <c r="B87" s="755" t="s">
        <v>2072</v>
      </c>
      <c r="C87" s="756"/>
      <c r="D87" s="756"/>
      <c r="E87" s="756"/>
      <c r="F87" s="756"/>
      <c r="G87" s="756"/>
      <c r="H87" s="756"/>
      <c r="I87" s="756"/>
      <c r="J87" s="756"/>
      <c r="K87" s="756"/>
      <c r="L87" s="756"/>
      <c r="M87" s="757"/>
      <c r="N87" s="52">
        <f>L84+L85+L86</f>
        <v>162327.0983055369</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703417.42599065986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434</v>
      </c>
      <c r="C31" s="81" t="s">
        <v>2236</v>
      </c>
      <c r="D31" s="82"/>
      <c r="E31" s="82"/>
      <c r="F31" s="82"/>
      <c r="G31" s="82"/>
      <c r="H31" s="82"/>
      <c r="I31" s="82"/>
      <c r="J31" s="82"/>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1013</v>
      </c>
      <c r="B36" s="804" t="str">
        <f>VLOOKUP(A36,EQUIPOS!A6:D154,3,FALSE)</f>
        <v>Retroexcavadora sobre llantas, motor 62HP, Profundidad de excavación de 5.41 metros.</v>
      </c>
      <c r="C36" s="805"/>
      <c r="D36" s="805"/>
      <c r="E36" s="805"/>
      <c r="F36" s="805"/>
      <c r="G36" s="805"/>
      <c r="H36" s="806"/>
      <c r="I36" s="223"/>
      <c r="J36" s="224"/>
      <c r="K36" s="225">
        <f>VLOOKUP(A36,EQUIPOS!A6:D163,4,FALSE)</f>
        <v>144311.69775022697</v>
      </c>
      <c r="L36" s="226"/>
      <c r="M36" s="292">
        <v>10</v>
      </c>
      <c r="N36" s="228">
        <f>K36/M36</f>
        <v>14431.169775022698</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v>
      </c>
      <c r="N41" s="296">
        <f>N77*M41</f>
        <v>368.07216076801001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14799.241935790707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1599</v>
      </c>
      <c r="B48" s="43" t="str">
        <f>VLOOKUP(A48,MATERIALES!A5:D373,3,FALSE)</f>
        <v>Paral en madera rolliza de 5´´ y 4,5m de longitud (tablestacados)</v>
      </c>
      <c r="C48" s="237"/>
      <c r="D48" s="237"/>
      <c r="E48" s="237"/>
      <c r="F48" s="237"/>
      <c r="G48" s="237"/>
      <c r="H48" s="237"/>
      <c r="I48" s="224"/>
      <c r="J48" s="201" t="str">
        <f>VLOOKUP(A48,MATERIALES!A4:D640,2,FALSE)</f>
        <v>u</v>
      </c>
      <c r="K48" s="238">
        <v>0.48888888888888893</v>
      </c>
      <c r="L48" s="223"/>
      <c r="M48" s="353">
        <f>VLOOKUP(A48,MATERIALES!A5:D396,4,FALSE)</f>
        <v>42256.017035700504</v>
      </c>
      <c r="N48" s="228">
        <f>K48*M48</f>
        <v>20658.497217453583</v>
      </c>
    </row>
    <row r="49" spans="1:14">
      <c r="A49" s="108" t="s">
        <v>1720</v>
      </c>
      <c r="B49" s="43" t="str">
        <f>VLOOKUP(A49,MATERIALES!A6:D373,3,FALSE)</f>
        <v>Tablestaca en madera aserrada (0,25*0,05*3)</v>
      </c>
      <c r="C49" s="372"/>
      <c r="D49" s="372"/>
      <c r="E49" s="372"/>
      <c r="F49" s="372"/>
      <c r="G49" s="372"/>
      <c r="H49" s="372"/>
      <c r="I49" s="372"/>
      <c r="J49" s="267" t="str">
        <f>VLOOKUP(A49,MATERIALES!A5:D641,2,FALSE)</f>
        <v>u</v>
      </c>
      <c r="K49" s="348">
        <v>1.3333333333333333</v>
      </c>
      <c r="L49" s="368"/>
      <c r="M49" s="353">
        <f>VLOOKUP(A49,MATERIALES!A6:D397,4,FALSE)</f>
        <v>36224.74507070797</v>
      </c>
      <c r="N49" s="228">
        <f>K49*M49</f>
        <v>48299.660094277293</v>
      </c>
    </row>
    <row r="50" spans="1:14">
      <c r="A50" s="108" t="s">
        <v>1143</v>
      </c>
      <c r="B50" s="43" t="str">
        <f>VLOOKUP(A50,MATERIALES!A6:D373,3,FALSE)</f>
        <v>Alambre Negro Para Amarre</v>
      </c>
      <c r="C50" s="372"/>
      <c r="D50" s="372"/>
      <c r="E50" s="372"/>
      <c r="F50" s="372"/>
      <c r="G50" s="372"/>
      <c r="H50" s="372"/>
      <c r="I50" s="372"/>
      <c r="J50" s="267" t="str">
        <f>VLOOKUP(A50,MATERIALES!A6:D642,2,FALSE)</f>
        <v>kg</v>
      </c>
      <c r="K50" s="348">
        <v>1.5</v>
      </c>
      <c r="L50" s="368"/>
      <c r="M50" s="353">
        <f>VLOOKUP(A50,MATERIALES!A6:D398,4,FALSE)</f>
        <v>5010.8065181309321</v>
      </c>
      <c r="N50" s="228">
        <f>K50*M50</f>
        <v>7516.2097771963981</v>
      </c>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ht="15.75" thickBot="1">
      <c r="B54" s="43"/>
      <c r="C54" s="266"/>
      <c r="D54" s="266"/>
      <c r="E54" s="266"/>
      <c r="F54" s="266"/>
      <c r="G54" s="266"/>
      <c r="H54" s="266"/>
      <c r="I54" s="266"/>
      <c r="J54" s="382"/>
      <c r="K54" s="124"/>
      <c r="L54" s="281"/>
      <c r="M54" s="353"/>
      <c r="N54" s="228"/>
    </row>
    <row r="55" spans="1:14" ht="15.75" thickBot="1">
      <c r="B55" s="755" t="s">
        <v>2072</v>
      </c>
      <c r="C55" s="756"/>
      <c r="D55" s="756"/>
      <c r="E55" s="756"/>
      <c r="F55" s="756"/>
      <c r="G55" s="756"/>
      <c r="H55" s="756"/>
      <c r="I55" s="756"/>
      <c r="J55" s="756"/>
      <c r="K55" s="756"/>
      <c r="L55" s="756"/>
      <c r="M55" s="757"/>
      <c r="N55" s="345">
        <f>SUM(N48:N54)</f>
        <v>76474.367088927276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708</v>
      </c>
      <c r="B71" s="49" t="str">
        <f>VLOOKUP(A71,'MANO DE OBRA'!A8:D68,3,FALSE)</f>
        <v>Obrero (3)</v>
      </c>
      <c r="C71" s="47"/>
      <c r="D71" s="47"/>
      <c r="E71" s="47"/>
      <c r="F71" s="47"/>
      <c r="G71" s="47"/>
      <c r="H71" s="47"/>
      <c r="I71" s="248">
        <f>K71/J71*100</f>
        <v>101498.09999999999</v>
      </c>
      <c r="J71" s="249">
        <v>185</v>
      </c>
      <c r="K71" s="250">
        <f>VLOOKUP(A71,'MANO DE OBRA'!A8:D99,4,FALSE)</f>
        <v>187771.48499999999</v>
      </c>
      <c r="L71" s="50"/>
      <c r="M71" s="381">
        <v>80</v>
      </c>
      <c r="N71" s="346">
        <f>K71/M71</f>
        <v>2347.1435624999999</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79">
        <v>80</v>
      </c>
      <c r="N72" s="346">
        <f>K72/M72</f>
        <v>1333.5780451800997</v>
      </c>
    </row>
    <row r="73" spans="1:15">
      <c r="B73" s="49"/>
      <c r="C73" s="47"/>
      <c r="D73" s="47"/>
      <c r="E73" s="47"/>
      <c r="F73" s="47"/>
      <c r="G73" s="47"/>
      <c r="H73" s="47"/>
      <c r="I73" s="235"/>
      <c r="J73" s="253"/>
      <c r="K73" s="254"/>
      <c r="L73" s="50"/>
      <c r="M73" s="256"/>
      <c r="N73" s="252"/>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3680.7216076800996</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94954.33063239808</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18990.866126479617</v>
      </c>
      <c r="M84" s="791"/>
      <c r="N84" s="51"/>
    </row>
    <row r="85" spans="1:14">
      <c r="B85" s="89" t="s">
        <v>2090</v>
      </c>
      <c r="C85" s="90"/>
      <c r="D85" s="90"/>
      <c r="E85" s="90"/>
      <c r="F85" s="90"/>
      <c r="G85" s="90"/>
      <c r="H85" s="90"/>
      <c r="I85" s="87"/>
      <c r="J85" s="88"/>
      <c r="K85" s="260">
        <v>0.05</v>
      </c>
      <c r="L85" s="790">
        <f>N79*K85</f>
        <v>4747.7165316199043</v>
      </c>
      <c r="M85" s="791"/>
      <c r="N85" s="51"/>
    </row>
    <row r="86" spans="1:14" ht="15.75" thickBot="1">
      <c r="B86" s="91" t="s">
        <v>2091</v>
      </c>
      <c r="C86" s="92"/>
      <c r="D86" s="92"/>
      <c r="E86" s="92"/>
      <c r="F86" s="92"/>
      <c r="G86" s="92"/>
      <c r="H86" s="92"/>
      <c r="I86" s="93"/>
      <c r="J86" s="94"/>
      <c r="K86" s="261">
        <v>0.05</v>
      </c>
      <c r="L86" s="792">
        <f>N79*K86</f>
        <v>4747.7165316199043</v>
      </c>
      <c r="M86" s="793"/>
      <c r="N86" s="51"/>
    </row>
    <row r="87" spans="1:14" ht="15.75" thickBot="1">
      <c r="B87" s="755" t="s">
        <v>2072</v>
      </c>
      <c r="C87" s="756"/>
      <c r="D87" s="756"/>
      <c r="E87" s="756"/>
      <c r="F87" s="756"/>
      <c r="G87" s="756"/>
      <c r="H87" s="756"/>
      <c r="I87" s="756"/>
      <c r="J87" s="756"/>
      <c r="K87" s="756"/>
      <c r="L87" s="756"/>
      <c r="M87" s="757"/>
      <c r="N87" s="52">
        <f>L84+L85+L86</f>
        <v>28486.299189719422</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123440.62982211751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ht="27" customHeight="1">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436</v>
      </c>
      <c r="C31" s="81" t="s">
        <v>2237</v>
      </c>
      <c r="D31" s="82"/>
      <c r="E31" s="82"/>
      <c r="F31" s="82"/>
      <c r="G31" s="82"/>
      <c r="H31" s="82"/>
      <c r="I31" s="82"/>
      <c r="J31" s="82"/>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887</v>
      </c>
      <c r="B36" s="804" t="str">
        <f>VLOOKUP(A36,EQUIPOS!A6:D154,3,FALSE)</f>
        <v xml:space="preserve">Equipo de soldadura 250 AMP
</v>
      </c>
      <c r="C36" s="805"/>
      <c r="D36" s="805"/>
      <c r="E36" s="805"/>
      <c r="F36" s="805"/>
      <c r="G36" s="805"/>
      <c r="H36" s="806"/>
      <c r="I36" s="223"/>
      <c r="J36" s="224"/>
      <c r="K36" s="225">
        <f>VLOOKUP(A36,EQUIPOS!A6:D163,4,FALSE)</f>
        <v>10383.783298826715</v>
      </c>
      <c r="L36" s="226"/>
      <c r="M36" s="292">
        <v>10</v>
      </c>
      <c r="N36" s="228">
        <f>K36/M36</f>
        <v>1038.3783298826716</v>
      </c>
    </row>
    <row r="37" spans="1:14">
      <c r="A37" s="113" t="s">
        <v>1013</v>
      </c>
      <c r="B37" s="804" t="str">
        <f>VLOOKUP(A37,EQUIPOS!A7:D154,3,FALSE)</f>
        <v>Retroexcavadora sobre llantas, motor 62HP, Profundidad de excavación de 5.41 metros.</v>
      </c>
      <c r="C37" s="805"/>
      <c r="D37" s="805"/>
      <c r="E37" s="805"/>
      <c r="F37" s="805"/>
      <c r="G37" s="805"/>
      <c r="H37" s="806"/>
      <c r="I37" s="368"/>
      <c r="J37" s="369"/>
      <c r="K37" s="225">
        <f>VLOOKUP(A37,EQUIPOS!A7:D164,4,FALSE)</f>
        <v>144311.69775022697</v>
      </c>
      <c r="L37" s="291"/>
      <c r="M37" s="292">
        <v>10</v>
      </c>
      <c r="N37" s="228">
        <f>K37/M37</f>
        <v>14431.169775022698</v>
      </c>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v>
      </c>
      <c r="N41" s="296">
        <f>N77*M41</f>
        <v>423.19184653601991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15892.739951441388</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1696</v>
      </c>
      <c r="B48" s="43" t="str">
        <f>VLOOKUP(A48,MATERIALES!A5:D373,3,FALSE)</f>
        <v>Soldadura 7018</v>
      </c>
      <c r="C48" s="237"/>
      <c r="D48" s="237"/>
      <c r="E48" s="237"/>
      <c r="F48" s="237"/>
      <c r="G48" s="237"/>
      <c r="H48" s="237"/>
      <c r="I48" s="237"/>
      <c r="J48" s="267" t="str">
        <f>VLOOKUP(A48,MATERIALES!A4:D640,2,FALSE)</f>
        <v>kg</v>
      </c>
      <c r="K48" s="238">
        <v>3.3000000000000002E-2</v>
      </c>
      <c r="L48" s="223"/>
      <c r="M48" s="353">
        <f>VLOOKUP(A48,MATERIALES!A5:D396,4,FALSE)</f>
        <v>11220.630070584259</v>
      </c>
      <c r="N48" s="228">
        <f>K48*M48</f>
        <v>370.28079232928053</v>
      </c>
    </row>
    <row r="49" spans="1:14">
      <c r="A49" s="108" t="s">
        <v>1724</v>
      </c>
      <c r="B49" s="43" t="str">
        <f>VLOOKUP(A49,MATERIALES!A6:D373,3,FALSE)</f>
        <v>Tablestaca metálica (riel de 70 lb/yarda)</v>
      </c>
      <c r="C49" s="372"/>
      <c r="D49" s="372"/>
      <c r="E49" s="372"/>
      <c r="F49" s="372"/>
      <c r="G49" s="372"/>
      <c r="H49" s="372"/>
      <c r="I49" s="372"/>
      <c r="J49" s="268" t="str">
        <f>VLOOKUP(A49,MATERIALES!A5:D641,2,FALSE)</f>
        <v>u</v>
      </c>
      <c r="K49" s="348">
        <v>3</v>
      </c>
      <c r="L49" s="368"/>
      <c r="M49" s="353">
        <f>VLOOKUP(A49,MATERIALES!A6:D397,4,FALSE)</f>
        <v>207627.45700310729</v>
      </c>
      <c r="N49" s="228">
        <f>K49*M49</f>
        <v>622882.37100932188</v>
      </c>
    </row>
    <row r="50" spans="1:14">
      <c r="A50" s="108" t="s">
        <v>1736</v>
      </c>
      <c r="B50" s="43" t="str">
        <f>VLOOKUP(A50,MATERIALES!A6:D373,3,FALSE)</f>
        <v>Tornillos de Unión de D= 12 mm</v>
      </c>
      <c r="C50" s="372"/>
      <c r="D50" s="372"/>
      <c r="E50" s="372"/>
      <c r="F50" s="372"/>
      <c r="G50" s="372"/>
      <c r="H50" s="372"/>
      <c r="I50" s="372"/>
      <c r="J50" s="268" t="str">
        <f>VLOOKUP(A50,MATERIALES!A6:D642,2,FALSE)</f>
        <v>u</v>
      </c>
      <c r="K50" s="348">
        <v>10</v>
      </c>
      <c r="L50" s="368"/>
      <c r="M50" s="353">
        <f>VLOOKUP(A50,MATERIALES!A6:D398,4,FALSE)</f>
        <v>3601.4477043220204</v>
      </c>
      <c r="N50" s="228">
        <f>K50*M50</f>
        <v>36014.477043220206</v>
      </c>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ht="15.75" thickBot="1">
      <c r="B54" s="43"/>
      <c r="C54" s="266"/>
      <c r="D54" s="266"/>
      <c r="E54" s="266"/>
      <c r="F54" s="266"/>
      <c r="G54" s="266"/>
      <c r="H54" s="266"/>
      <c r="I54" s="266"/>
      <c r="J54" s="382"/>
      <c r="K54" s="124"/>
      <c r="L54" s="281"/>
      <c r="M54" s="353"/>
      <c r="N54" s="228"/>
    </row>
    <row r="55" spans="1:14" ht="15.75" thickBot="1">
      <c r="B55" s="755" t="s">
        <v>2072</v>
      </c>
      <c r="C55" s="756"/>
      <c r="D55" s="756"/>
      <c r="E55" s="756"/>
      <c r="F55" s="756"/>
      <c r="G55" s="756"/>
      <c r="H55" s="756"/>
      <c r="I55" s="756"/>
      <c r="J55" s="756"/>
      <c r="K55" s="756"/>
      <c r="L55" s="756"/>
      <c r="M55" s="757"/>
      <c r="N55" s="345">
        <f>SUM(N48:N54)</f>
        <v>659267.1288448713</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706</v>
      </c>
      <c r="B71" s="49" t="str">
        <f>VLOOKUP(A71,'MANO DE OBRA'!A8:D68,3,FALSE)</f>
        <v>Obrero (2)</v>
      </c>
      <c r="C71" s="47"/>
      <c r="D71" s="47"/>
      <c r="E71" s="47"/>
      <c r="F71" s="47"/>
      <c r="G71" s="47"/>
      <c r="H71" s="47"/>
      <c r="I71" s="248">
        <f>K71/J71*100</f>
        <v>67665.399999999994</v>
      </c>
      <c r="J71" s="249">
        <v>185</v>
      </c>
      <c r="K71" s="250">
        <f>VLOOKUP(A71,'MANO DE OBRA'!A8:D99,4,FALSE)</f>
        <v>125180.98999999999</v>
      </c>
      <c r="L71" s="50"/>
      <c r="M71" s="378">
        <v>80</v>
      </c>
      <c r="N71" s="346">
        <f>K71/M71</f>
        <v>1564.7623749999998</v>
      </c>
      <c r="O71" s="106"/>
    </row>
    <row r="72" spans="1:15">
      <c r="A72" s="141" t="s">
        <v>758</v>
      </c>
      <c r="B72" s="49" t="str">
        <f>VLOOKUP(A72,'MANO DE OBRA'!A8:D69,3,FALSE)</f>
        <v>Soldador</v>
      </c>
      <c r="C72" s="47"/>
      <c r="D72" s="47"/>
      <c r="E72" s="47"/>
      <c r="F72" s="47"/>
      <c r="G72" s="47"/>
      <c r="H72" s="47"/>
      <c r="I72" s="248">
        <f>K72/J72*100</f>
        <v>57668.23979157189</v>
      </c>
      <c r="J72" s="249">
        <v>185</v>
      </c>
      <c r="K72" s="250">
        <f>VLOOKUP(A72,'MANO DE OBRA'!A8:D100,4,FALSE)</f>
        <v>106686.24361440798</v>
      </c>
      <c r="L72" s="50"/>
      <c r="M72" s="378">
        <v>80</v>
      </c>
      <c r="N72" s="346">
        <f>K72/M72</f>
        <v>1333.5780451800997</v>
      </c>
    </row>
    <row r="73" spans="1:15">
      <c r="A73" t="s">
        <v>728</v>
      </c>
      <c r="B73" s="49" t="str">
        <f>VLOOKUP(A73,'MANO DE OBRA'!A9:D70,3,FALSE)</f>
        <v>Oficial</v>
      </c>
      <c r="C73" s="47"/>
      <c r="D73" s="47"/>
      <c r="E73" s="47"/>
      <c r="F73" s="47"/>
      <c r="G73" s="47"/>
      <c r="H73" s="47"/>
      <c r="I73" s="248">
        <f>K73/J73*100</f>
        <v>57668.23979157189</v>
      </c>
      <c r="J73" s="249">
        <v>185</v>
      </c>
      <c r="K73" s="250">
        <f>VLOOKUP(A73,'MANO DE OBRA'!A9:D101,4,FALSE)</f>
        <v>106686.24361440798</v>
      </c>
      <c r="L73" s="50"/>
      <c r="M73" s="379">
        <v>80</v>
      </c>
      <c r="N73" s="346">
        <f>K73/M73</f>
        <v>1333.5780451800997</v>
      </c>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4231.9184653601988</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679391.7872616729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135878.35745233457</v>
      </c>
      <c r="M84" s="791"/>
      <c r="N84" s="51"/>
    </row>
    <row r="85" spans="1:14">
      <c r="B85" s="89" t="s">
        <v>2090</v>
      </c>
      <c r="C85" s="90"/>
      <c r="D85" s="90"/>
      <c r="E85" s="90"/>
      <c r="F85" s="90"/>
      <c r="G85" s="90"/>
      <c r="H85" s="90"/>
      <c r="I85" s="87"/>
      <c r="J85" s="88"/>
      <c r="K85" s="260">
        <v>0.05</v>
      </c>
      <c r="L85" s="790">
        <f>N79*K85</f>
        <v>33969.589363083644</v>
      </c>
      <c r="M85" s="791"/>
      <c r="N85" s="51"/>
    </row>
    <row r="86" spans="1:14" ht="15.75" thickBot="1">
      <c r="B86" s="91" t="s">
        <v>2091</v>
      </c>
      <c r="C86" s="92"/>
      <c r="D86" s="92"/>
      <c r="E86" s="92"/>
      <c r="F86" s="92"/>
      <c r="G86" s="92"/>
      <c r="H86" s="92"/>
      <c r="I86" s="93"/>
      <c r="J86" s="94"/>
      <c r="K86" s="261">
        <v>0.05</v>
      </c>
      <c r="L86" s="792">
        <f>N79*K86</f>
        <v>33969.589363083644</v>
      </c>
      <c r="M86" s="793"/>
      <c r="N86" s="51"/>
    </row>
    <row r="87" spans="1:14" ht="15.75" thickBot="1">
      <c r="B87" s="755" t="s">
        <v>2072</v>
      </c>
      <c r="C87" s="756"/>
      <c r="D87" s="756"/>
      <c r="E87" s="756"/>
      <c r="F87" s="756"/>
      <c r="G87" s="756"/>
      <c r="H87" s="756"/>
      <c r="I87" s="756"/>
      <c r="J87" s="756"/>
      <c r="K87" s="756"/>
      <c r="L87" s="756"/>
      <c r="M87" s="757"/>
      <c r="N87" s="52">
        <f>L84+L85+L86</f>
        <v>203817.53617850188</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883209.32344017481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849"/>
      <c r="C1" s="861"/>
      <c r="D1" s="862"/>
      <c r="E1" s="862"/>
      <c r="F1" s="862"/>
      <c r="G1" s="862"/>
      <c r="H1" s="862"/>
      <c r="I1" s="862"/>
      <c r="J1" s="863"/>
      <c r="K1" s="864" t="s">
        <v>2036</v>
      </c>
      <c r="L1" s="866" t="s">
        <v>2037</v>
      </c>
      <c r="M1" s="867"/>
      <c r="N1" s="868"/>
    </row>
    <row r="2" spans="2:14" ht="22.5" customHeight="1">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438</v>
      </c>
      <c r="C31" s="81" t="s">
        <v>2238</v>
      </c>
      <c r="D31" s="82"/>
      <c r="E31" s="82"/>
      <c r="F31" s="82"/>
      <c r="G31" s="82"/>
      <c r="H31" s="82"/>
      <c r="I31" s="82"/>
      <c r="J31" s="82"/>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973</v>
      </c>
      <c r="B36" s="804" t="str">
        <f>VLOOKUP(A36,EQUIPOS!A6:D154,3,FALSE)</f>
        <v>Piloteadora potencia 250KW, RPM 1800, fuerza elevadora 200KN</v>
      </c>
      <c r="C36" s="805"/>
      <c r="D36" s="805"/>
      <c r="E36" s="805"/>
      <c r="F36" s="805"/>
      <c r="G36" s="805"/>
      <c r="H36" s="806"/>
      <c r="I36" s="223"/>
      <c r="J36" s="224"/>
      <c r="K36" s="225">
        <f>VLOOKUP(A36,EQUIPOS!A6:D163,4,FALSE)</f>
        <v>541767.1306311693</v>
      </c>
      <c r="L36" s="226"/>
      <c r="M36" s="292">
        <v>2</v>
      </c>
      <c r="N36" s="228">
        <f>K36/M36</f>
        <v>270883.56531558465</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v>
      </c>
      <c r="N41" s="296">
        <f>N77*M41</f>
        <v>5245.4839826800999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276129.04929826473</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1086</v>
      </c>
      <c r="B48" s="43" t="str">
        <f>VLOOKUP(A48,MATERIALES!A5:D373,3,FALSE)</f>
        <v>Acero PDR-60</v>
      </c>
      <c r="C48" s="237"/>
      <c r="D48" s="237"/>
      <c r="E48" s="237"/>
      <c r="F48" s="237"/>
      <c r="G48" s="237"/>
      <c r="H48" s="237"/>
      <c r="I48" s="224"/>
      <c r="J48" s="201" t="str">
        <f>VLOOKUP(A48,MATERIALES!A4:D640,2,FALSE)</f>
        <v>kg</v>
      </c>
      <c r="K48" s="238">
        <v>28</v>
      </c>
      <c r="L48" s="223"/>
      <c r="M48" s="353">
        <f>VLOOKUP(A48,MATERIALES!A5:D396,4,FALSE)</f>
        <v>3963.8636002327676</v>
      </c>
      <c r="N48" s="228">
        <f>K48*M48</f>
        <v>110988.18080651748</v>
      </c>
    </row>
    <row r="49" spans="1:14">
      <c r="A49" s="108" t="s">
        <v>1284</v>
      </c>
      <c r="B49" s="43" t="str">
        <f>VLOOKUP(A49,MATERIALES!A6:D373,3,FALSE)</f>
        <v>Concreto Resistencia  28 (Mpa)</v>
      </c>
      <c r="C49" s="372"/>
      <c r="D49" s="372"/>
      <c r="E49" s="372"/>
      <c r="F49" s="372"/>
      <c r="G49" s="372"/>
      <c r="H49" s="372"/>
      <c r="I49" s="372"/>
      <c r="J49" s="267" t="str">
        <f>VLOOKUP(A49,MATERIALES!A5:D641,2,FALSE)</f>
        <v>m3</v>
      </c>
      <c r="K49" s="348">
        <v>0.35</v>
      </c>
      <c r="L49" s="368"/>
      <c r="M49" s="353">
        <f>VLOOKUP(A49,MATERIALES!A6:D397,4,FALSE)</f>
        <v>419191.30626726296</v>
      </c>
      <c r="N49" s="228">
        <f>K49*M49</f>
        <v>146716.95719354204</v>
      </c>
    </row>
    <row r="50" spans="1:14">
      <c r="A50" s="108" t="s">
        <v>1365</v>
      </c>
      <c r="B50" s="43" t="str">
        <f>VLOOKUP(A50,MATERIALES!A6:D373,3,FALSE)</f>
        <v>Formaleta concreto clase A,B y C</v>
      </c>
      <c r="C50" s="372"/>
      <c r="D50" s="372"/>
      <c r="E50" s="372"/>
      <c r="F50" s="372"/>
      <c r="G50" s="372"/>
      <c r="H50" s="372"/>
      <c r="I50" s="372"/>
      <c r="J50" s="268" t="str">
        <f>VLOOKUP(A50,MATERIALES!A6:D642,2,FALSE)</f>
        <v>m2</v>
      </c>
      <c r="K50" s="348">
        <v>3</v>
      </c>
      <c r="L50" s="368"/>
      <c r="M50" s="353">
        <f>VLOOKUP(A50,MATERIALES!A6:D398,4,FALSE)</f>
        <v>26162.753235176508</v>
      </c>
      <c r="N50" s="228">
        <f>K50*M50</f>
        <v>78488.259705529519</v>
      </c>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ht="15.75" thickBot="1">
      <c r="B54" s="43"/>
      <c r="C54" s="266"/>
      <c r="D54" s="266"/>
      <c r="E54" s="266"/>
      <c r="F54" s="266"/>
      <c r="G54" s="266"/>
      <c r="H54" s="266"/>
      <c r="I54" s="266"/>
      <c r="J54" s="382"/>
      <c r="K54" s="124"/>
      <c r="L54" s="281"/>
      <c r="M54" s="353"/>
      <c r="N54" s="228"/>
    </row>
    <row r="55" spans="1:14" ht="15.75" thickBot="1">
      <c r="B55" s="755" t="s">
        <v>2072</v>
      </c>
      <c r="C55" s="756"/>
      <c r="D55" s="756"/>
      <c r="E55" s="756"/>
      <c r="F55" s="756"/>
      <c r="G55" s="756"/>
      <c r="H55" s="756"/>
      <c r="I55" s="756"/>
      <c r="J55" s="756"/>
      <c r="K55" s="756"/>
      <c r="L55" s="756"/>
      <c r="M55" s="757"/>
      <c r="N55" s="345">
        <f>SUM(N48:N54)</f>
        <v>336193.39770558907</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1846</v>
      </c>
      <c r="B60" s="46" t="str">
        <f>VLOOKUP(A60,TRANSPORTE!A2:D117,3,FALSE)</f>
        <v>Transporte de concreto</v>
      </c>
      <c r="C60" s="273"/>
      <c r="D60" s="273"/>
      <c r="E60" s="273"/>
      <c r="F60" s="273"/>
      <c r="G60" s="273"/>
      <c r="H60" s="267" t="s">
        <v>1038</v>
      </c>
      <c r="I60" s="235">
        <v>0.35</v>
      </c>
      <c r="J60" s="242">
        <v>1</v>
      </c>
      <c r="K60" s="235">
        <f>I60*J60</f>
        <v>0.35</v>
      </c>
      <c r="L60" s="842">
        <f>VLOOKUP(A60,TRANSPORTE!A2:D117,4,FALSE)</f>
        <v>1294.9704856658377</v>
      </c>
      <c r="M60" s="843"/>
      <c r="N60" s="243">
        <f>K60*L60</f>
        <v>453.23966998304314</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453.23966998304314</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712</v>
      </c>
      <c r="B71" s="49" t="str">
        <f>VLOOKUP(A71,'MANO DE OBRA'!A8:D68,3,FALSE)</f>
        <v>Obrero (5)</v>
      </c>
      <c r="C71" s="47"/>
      <c r="D71" s="47"/>
      <c r="E71" s="47"/>
      <c r="F71" s="47"/>
      <c r="G71" s="47"/>
      <c r="H71" s="47"/>
      <c r="I71" s="248">
        <f>K71/J71*100</f>
        <v>169163.49999999997</v>
      </c>
      <c r="J71" s="249">
        <v>185</v>
      </c>
      <c r="K71" s="250">
        <f>VLOOKUP(A71,'MANO DE OBRA'!A8:D99,4,FALSE)</f>
        <v>312952.47499999998</v>
      </c>
      <c r="L71" s="50"/>
      <c r="M71" s="381">
        <v>8</v>
      </c>
      <c r="N71" s="346">
        <f>K71/M71</f>
        <v>39119.059374999997</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78">
        <v>8</v>
      </c>
      <c r="N72" s="346">
        <f>K72/M72</f>
        <v>13335.780451800998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52454.839826800991</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665230.52650063776</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133046.10530012756</v>
      </c>
      <c r="M84" s="791"/>
      <c r="N84" s="51"/>
    </row>
    <row r="85" spans="1:14">
      <c r="B85" s="89" t="s">
        <v>2090</v>
      </c>
      <c r="C85" s="90"/>
      <c r="D85" s="90"/>
      <c r="E85" s="90"/>
      <c r="F85" s="90"/>
      <c r="G85" s="90"/>
      <c r="H85" s="90"/>
      <c r="I85" s="87"/>
      <c r="J85" s="88"/>
      <c r="K85" s="260">
        <v>0.05</v>
      </c>
      <c r="L85" s="790">
        <f>N79*K85</f>
        <v>33261.526325031889</v>
      </c>
      <c r="M85" s="791"/>
      <c r="N85" s="51"/>
    </row>
    <row r="86" spans="1:14" ht="15.75" thickBot="1">
      <c r="B86" s="91" t="s">
        <v>2091</v>
      </c>
      <c r="C86" s="92"/>
      <c r="D86" s="92"/>
      <c r="E86" s="92"/>
      <c r="F86" s="92"/>
      <c r="G86" s="92"/>
      <c r="H86" s="92"/>
      <c r="I86" s="93"/>
      <c r="J86" s="94"/>
      <c r="K86" s="261">
        <v>0.05</v>
      </c>
      <c r="L86" s="792">
        <f>N79*K86</f>
        <v>33261.526325031889</v>
      </c>
      <c r="M86" s="793"/>
      <c r="N86" s="51"/>
    </row>
    <row r="87" spans="1:14" ht="15.75" thickBot="1">
      <c r="B87" s="755" t="s">
        <v>2072</v>
      </c>
      <c r="C87" s="756"/>
      <c r="D87" s="756"/>
      <c r="E87" s="756"/>
      <c r="F87" s="756"/>
      <c r="G87" s="756"/>
      <c r="H87" s="756"/>
      <c r="I87" s="756"/>
      <c r="J87" s="756"/>
      <c r="K87" s="756"/>
      <c r="L87" s="756"/>
      <c r="M87" s="757"/>
      <c r="N87" s="52">
        <f>L84+L85+L86</f>
        <v>199569.15795019132</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864799.68445082905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440</v>
      </c>
      <c r="C31" s="81" t="s">
        <v>2239</v>
      </c>
      <c r="D31" s="82"/>
      <c r="E31" s="82"/>
      <c r="F31" s="82"/>
      <c r="G31" s="82"/>
      <c r="H31" s="82"/>
      <c r="I31" s="82"/>
      <c r="J31" s="82"/>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973</v>
      </c>
      <c r="B36" s="804" t="str">
        <f>VLOOKUP(A36,EQUIPOS!A6:D154,3,FALSE)</f>
        <v>Piloteadora potencia 250KW, RPM 1800, fuerza elevadora 200KN</v>
      </c>
      <c r="C36" s="805"/>
      <c r="D36" s="805"/>
      <c r="E36" s="805"/>
      <c r="F36" s="805"/>
      <c r="G36" s="805"/>
      <c r="H36" s="806"/>
      <c r="I36" s="223"/>
      <c r="J36" s="224"/>
      <c r="K36" s="225">
        <f>VLOOKUP(A36,EQUIPOS!A6:D163,4,FALSE)</f>
        <v>541767.1306311693</v>
      </c>
      <c r="L36" s="226"/>
      <c r="M36" s="292">
        <v>2</v>
      </c>
      <c r="N36" s="228">
        <f>K36/M36</f>
        <v>270883.56531558465</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v>
      </c>
      <c r="N41" s="296">
        <f>N77*M41</f>
        <v>5245.4839826800999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276129.04929826473</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1086</v>
      </c>
      <c r="B48" s="43" t="str">
        <f>VLOOKUP(A48,MATERIALES!A5:D373,3,FALSE)</f>
        <v>Acero PDR-60</v>
      </c>
      <c r="C48" s="237"/>
      <c r="D48" s="237"/>
      <c r="E48" s="237"/>
      <c r="F48" s="237"/>
      <c r="G48" s="237"/>
      <c r="H48" s="237"/>
      <c r="I48" s="224"/>
      <c r="J48" s="201" t="str">
        <f>VLOOKUP(A48,MATERIALES!A4:D640,2,FALSE)</f>
        <v>kg</v>
      </c>
      <c r="K48" s="238">
        <v>28</v>
      </c>
      <c r="L48" s="223"/>
      <c r="M48" s="353">
        <f>VLOOKUP(A48,MATERIALES!A5:D396,4,FALSE)</f>
        <v>3963.8636002327676</v>
      </c>
      <c r="N48" s="228">
        <f>K48*M48</f>
        <v>110988.18080651748</v>
      </c>
    </row>
    <row r="49" spans="1:14">
      <c r="A49" s="108" t="s">
        <v>1287</v>
      </c>
      <c r="B49" s="43" t="str">
        <f>VLOOKUP(A49,MATERIALES!A6:D373,3,FALSE)</f>
        <v>Concreto Resistencia  35 (Mpa)</v>
      </c>
      <c r="C49" s="372"/>
      <c r="D49" s="372"/>
      <c r="E49" s="372"/>
      <c r="F49" s="372"/>
      <c r="G49" s="372"/>
      <c r="H49" s="372"/>
      <c r="I49" s="372"/>
      <c r="J49" s="267" t="str">
        <f>VLOOKUP(A49,MATERIALES!A5:D641,2,FALSE)</f>
        <v>m3</v>
      </c>
      <c r="K49" s="348">
        <v>0.35</v>
      </c>
      <c r="L49" s="368"/>
      <c r="M49" s="353">
        <f>VLOOKUP(A49,MATERIALES!A6:D397,4,FALSE)</f>
        <v>442235.73940308142</v>
      </c>
      <c r="N49" s="228">
        <f>K49*M49</f>
        <v>154782.50879107849</v>
      </c>
    </row>
    <row r="50" spans="1:14">
      <c r="A50" s="108" t="s">
        <v>1365</v>
      </c>
      <c r="B50" s="43" t="str">
        <f>VLOOKUP(A50,MATERIALES!A6:D373,3,FALSE)</f>
        <v>Formaleta concreto clase A,B y C</v>
      </c>
      <c r="C50" s="372"/>
      <c r="D50" s="372"/>
      <c r="E50" s="372"/>
      <c r="F50" s="372"/>
      <c r="G50" s="372"/>
      <c r="H50" s="372"/>
      <c r="I50" s="372"/>
      <c r="J50" s="268" t="str">
        <f>VLOOKUP(A50,MATERIALES!A6:D642,2,FALSE)</f>
        <v>m2</v>
      </c>
      <c r="K50" s="348">
        <v>2</v>
      </c>
      <c r="L50" s="368"/>
      <c r="M50" s="353">
        <f>VLOOKUP(A50,MATERIALES!A6:D398,4,FALSE)</f>
        <v>26162.753235176508</v>
      </c>
      <c r="N50" s="228">
        <f>K50*M50</f>
        <v>52325.506470353015</v>
      </c>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ht="15.75" thickBot="1">
      <c r="B54" s="43"/>
      <c r="C54" s="266"/>
      <c r="D54" s="266"/>
      <c r="E54" s="266"/>
      <c r="F54" s="266"/>
      <c r="G54" s="266"/>
      <c r="H54" s="266"/>
      <c r="I54" s="266"/>
      <c r="J54" s="382"/>
      <c r="K54" s="124"/>
      <c r="L54" s="281"/>
      <c r="M54" s="353"/>
      <c r="N54" s="228"/>
    </row>
    <row r="55" spans="1:14" ht="15.75" thickBot="1">
      <c r="B55" s="755" t="s">
        <v>2072</v>
      </c>
      <c r="C55" s="756"/>
      <c r="D55" s="756"/>
      <c r="E55" s="756"/>
      <c r="F55" s="756"/>
      <c r="G55" s="756"/>
      <c r="H55" s="756"/>
      <c r="I55" s="756"/>
      <c r="J55" s="756"/>
      <c r="K55" s="756"/>
      <c r="L55" s="756"/>
      <c r="M55" s="757"/>
      <c r="N55" s="345">
        <f>SUM(N48:N54)</f>
        <v>318096.19606794894</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1846</v>
      </c>
      <c r="B60" s="46" t="str">
        <f>VLOOKUP(A60,TRANSPORTE!A2:D117,3,FALSE)</f>
        <v>Transporte de concreto</v>
      </c>
      <c r="C60" s="273"/>
      <c r="D60" s="273"/>
      <c r="E60" s="273"/>
      <c r="F60" s="273"/>
      <c r="G60" s="273"/>
      <c r="H60" s="267" t="s">
        <v>1038</v>
      </c>
      <c r="I60" s="235">
        <v>0.35</v>
      </c>
      <c r="J60" s="242">
        <v>1</v>
      </c>
      <c r="K60" s="235">
        <f>I60*J60</f>
        <v>0.35</v>
      </c>
      <c r="L60" s="842">
        <f>VLOOKUP(A60,TRANSPORTE!A2:D117,4,FALSE)</f>
        <v>1294.9704856658377</v>
      </c>
      <c r="M60" s="843"/>
      <c r="N60" s="243">
        <f>K60*L60</f>
        <v>453.23966998304314</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453.23966998304314</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712</v>
      </c>
      <c r="B71" s="49" t="str">
        <f>VLOOKUP(A71,'MANO DE OBRA'!A8:D68,3,FALSE)</f>
        <v>Obrero (5)</v>
      </c>
      <c r="C71" s="47"/>
      <c r="D71" s="47"/>
      <c r="E71" s="47"/>
      <c r="F71" s="47"/>
      <c r="G71" s="47"/>
      <c r="H71" s="47"/>
      <c r="I71" s="248">
        <f>K71/J71*100</f>
        <v>169163.49999999997</v>
      </c>
      <c r="J71" s="249">
        <v>185</v>
      </c>
      <c r="K71" s="250">
        <f>VLOOKUP(A71,'MANO DE OBRA'!A8:D99,4,FALSE)</f>
        <v>312952.47499999998</v>
      </c>
      <c r="L71" s="50"/>
      <c r="M71" s="381">
        <v>8</v>
      </c>
      <c r="N71" s="346">
        <f>K71/M71</f>
        <v>39119.059374999997</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78">
        <v>8</v>
      </c>
      <c r="N72" s="346">
        <f>K72/M72</f>
        <v>13335.780451800998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52454.839826800991</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647133.32486299763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129426.66497259954</v>
      </c>
      <c r="M84" s="791"/>
      <c r="N84" s="51"/>
    </row>
    <row r="85" spans="1:14">
      <c r="B85" s="89" t="s">
        <v>2090</v>
      </c>
      <c r="C85" s="90"/>
      <c r="D85" s="90"/>
      <c r="E85" s="90"/>
      <c r="F85" s="90"/>
      <c r="G85" s="90"/>
      <c r="H85" s="90"/>
      <c r="I85" s="87"/>
      <c r="J85" s="88"/>
      <c r="K85" s="260">
        <v>0.05</v>
      </c>
      <c r="L85" s="790">
        <f>N79*K85</f>
        <v>32356.666243149884</v>
      </c>
      <c r="M85" s="791"/>
      <c r="N85" s="51"/>
    </row>
    <row r="86" spans="1:14" ht="15.75" thickBot="1">
      <c r="B86" s="91" t="s">
        <v>2091</v>
      </c>
      <c r="C86" s="92"/>
      <c r="D86" s="92"/>
      <c r="E86" s="92"/>
      <c r="F86" s="92"/>
      <c r="G86" s="92"/>
      <c r="H86" s="92"/>
      <c r="I86" s="93"/>
      <c r="J86" s="94"/>
      <c r="K86" s="261">
        <v>0.05</v>
      </c>
      <c r="L86" s="792">
        <f>N79*K86</f>
        <v>32356.666243149884</v>
      </c>
      <c r="M86" s="793"/>
      <c r="N86" s="51"/>
    </row>
    <row r="87" spans="1:14" ht="15.75" thickBot="1">
      <c r="B87" s="755" t="s">
        <v>2072</v>
      </c>
      <c r="C87" s="756"/>
      <c r="D87" s="756"/>
      <c r="E87" s="756"/>
      <c r="F87" s="756"/>
      <c r="G87" s="756"/>
      <c r="H87" s="756"/>
      <c r="I87" s="756"/>
      <c r="J87" s="756"/>
      <c r="K87" s="756"/>
      <c r="L87" s="756"/>
      <c r="M87" s="757"/>
      <c r="N87" s="52">
        <f>L84+L85+L86</f>
        <v>194139.99745889934</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841273.32232189691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6.5" customHeight="1" thickBot="1">
      <c r="A31" t="s">
        <v>21</v>
      </c>
      <c r="B31" s="80" t="s">
        <v>442</v>
      </c>
      <c r="C31" s="81" t="s">
        <v>2240</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873</v>
      </c>
      <c r="B36" s="804" t="str">
        <f>VLOOKUP(A36,EQUIPOS!A6:D154,3,FALSE)</f>
        <v xml:space="preserve">Equipo de oxicorte, Capacidad de corte: hasta 6´´ (152mm) </v>
      </c>
      <c r="C36" s="805"/>
      <c r="D36" s="805"/>
      <c r="E36" s="805"/>
      <c r="F36" s="805"/>
      <c r="G36" s="805"/>
      <c r="H36" s="806"/>
      <c r="I36" s="223"/>
      <c r="J36" s="224"/>
      <c r="K36" s="225">
        <f>VLOOKUP(A36,EQUIPOS!A6:D163,4,FALSE)</f>
        <v>4532.9341254397186</v>
      </c>
      <c r="L36" s="226"/>
      <c r="M36" s="292">
        <v>1.1299999999999999</v>
      </c>
      <c r="N36" s="228">
        <f>K36/M36</f>
        <v>4011.4461287077161</v>
      </c>
    </row>
    <row r="37" spans="1:14">
      <c r="A37" s="113" t="s">
        <v>1029</v>
      </c>
      <c r="B37" s="804" t="str">
        <f>VLOOKUP(A37,EQUIPOS!A7:D154,3,FALSE)</f>
        <v xml:space="preserve">Taladro de 1/2´´, pulidora, lijadora y circular
</v>
      </c>
      <c r="C37" s="805"/>
      <c r="D37" s="805"/>
      <c r="E37" s="805"/>
      <c r="F37" s="805"/>
      <c r="G37" s="805"/>
      <c r="H37" s="806"/>
      <c r="I37" s="368"/>
      <c r="J37" s="369"/>
      <c r="K37" s="225">
        <f>VLOOKUP(A37,EQUIPOS!A7:D164,4,FALSE)</f>
        <v>6867.03103930424</v>
      </c>
      <c r="L37" s="291"/>
      <c r="M37" s="292">
        <v>0.53</v>
      </c>
      <c r="N37" s="228">
        <f>K37/M37</f>
        <v>12956.662338309887</v>
      </c>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v>
      </c>
      <c r="N41" s="296">
        <f>N77*M41</f>
        <v>2821.2789769067999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19789.387443924403</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1200</v>
      </c>
      <c r="B48" s="43" t="str">
        <f>VLOOKUP(A48,MATERIALES!A5:D373,3,FALSE)</f>
        <v>Botella de gas propano (40 lb) (5% de oxígeno)</v>
      </c>
      <c r="C48" s="237"/>
      <c r="D48" s="237"/>
      <c r="E48" s="237"/>
      <c r="F48" s="237"/>
      <c r="G48" s="237"/>
      <c r="H48" s="237"/>
      <c r="I48" s="237"/>
      <c r="J48" s="267" t="str">
        <f>VLOOKUP(A48,MATERIALES!A4:D640,2,FALSE)</f>
        <v>u</v>
      </c>
      <c r="K48" s="238">
        <v>0.02</v>
      </c>
      <c r="L48" s="223"/>
      <c r="M48" s="353">
        <f>VLOOKUP(A48,MATERIALES!A5:D396,4,FALSE)</f>
        <v>122759.99587347245</v>
      </c>
      <c r="N48" s="228">
        <f>K48*M48</f>
        <v>2455.1999174694492</v>
      </c>
    </row>
    <row r="49" spans="1:14">
      <c r="A49" s="108" t="s">
        <v>1434</v>
      </c>
      <c r="B49" s="43" t="str">
        <f>VLOOKUP(A49,MATERIALES!A6:D373,3,FALSE)</f>
        <v>Grata de limpieza</v>
      </c>
      <c r="C49" s="372"/>
      <c r="D49" s="372"/>
      <c r="E49" s="372"/>
      <c r="F49" s="372"/>
      <c r="G49" s="372"/>
      <c r="H49" s="372"/>
      <c r="I49" s="372"/>
      <c r="J49" s="268" t="str">
        <f>VLOOKUP(A49,MATERIALES!A5:D641,2,FALSE)</f>
        <v>u</v>
      </c>
      <c r="K49" s="348">
        <v>0.5</v>
      </c>
      <c r="L49" s="368"/>
      <c r="M49" s="353">
        <f>VLOOKUP(A49,MATERIALES!A6:D397,4,FALSE)</f>
        <v>30619.531066259249</v>
      </c>
      <c r="N49" s="228">
        <f>K49*M49</f>
        <v>15309.765533129625</v>
      </c>
    </row>
    <row r="50" spans="1:14">
      <c r="A50" s="108" t="s">
        <v>1202</v>
      </c>
      <c r="B50" s="43" t="str">
        <f>VLOOKUP(A50,MATERIALES!A6:D373,3,FALSE)</f>
        <v>Botella de oxígeno (1800 lb)</v>
      </c>
      <c r="C50" s="372"/>
      <c r="D50" s="372"/>
      <c r="E50" s="372"/>
      <c r="F50" s="372"/>
      <c r="G50" s="372"/>
      <c r="H50" s="372"/>
      <c r="I50" s="372"/>
      <c r="J50" s="268" t="str">
        <f>VLOOKUP(A50,MATERIALES!A6:D642,2,FALSE)</f>
        <v>u</v>
      </c>
      <c r="K50" s="348">
        <v>0.08</v>
      </c>
      <c r="L50" s="368"/>
      <c r="M50" s="353">
        <f>VLOOKUP(A50,MATERIALES!A6:D398,4,FALSE)</f>
        <v>79702.751828286957</v>
      </c>
      <c r="N50" s="228">
        <f>K50*M50</f>
        <v>6376.2201462629564</v>
      </c>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ht="15.75" thickBot="1">
      <c r="B54" s="43"/>
      <c r="C54" s="266"/>
      <c r="D54" s="266"/>
      <c r="E54" s="266"/>
      <c r="F54" s="266"/>
      <c r="G54" s="266"/>
      <c r="H54" s="266"/>
      <c r="I54" s="266"/>
      <c r="J54" s="382"/>
      <c r="K54" s="124"/>
      <c r="L54" s="281"/>
      <c r="M54" s="353"/>
      <c r="N54" s="228"/>
    </row>
    <row r="55" spans="1:14" ht="15.75" thickBot="1">
      <c r="B55" s="755" t="s">
        <v>2072</v>
      </c>
      <c r="C55" s="756"/>
      <c r="D55" s="756"/>
      <c r="E55" s="756"/>
      <c r="F55" s="756"/>
      <c r="G55" s="756"/>
      <c r="H55" s="756"/>
      <c r="I55" s="756"/>
      <c r="J55" s="756"/>
      <c r="K55" s="756"/>
      <c r="L55" s="756"/>
      <c r="M55" s="757"/>
      <c r="N55" s="345">
        <f>SUM(N48:N54)</f>
        <v>24141.185596862029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769</v>
      </c>
      <c r="B71" s="49" t="str">
        <f>VLOOKUP(A71,'MANO DE OBRA'!A8:D68,3,FALSE)</f>
        <v xml:space="preserve">Obrero </v>
      </c>
      <c r="C71" s="47"/>
      <c r="D71" s="47"/>
      <c r="E71" s="47"/>
      <c r="F71" s="47"/>
      <c r="G71" s="47"/>
      <c r="H71" s="47"/>
      <c r="I71" s="248">
        <f>K71/J71*100</f>
        <v>33832.699999999997</v>
      </c>
      <c r="J71" s="249">
        <v>185</v>
      </c>
      <c r="K71" s="250">
        <f>VLOOKUP(A71,'MANO DE OBRA'!A8:D99,4,FALSE)</f>
        <v>62590.494999999995</v>
      </c>
      <c r="L71" s="50"/>
      <c r="M71" s="381">
        <v>6</v>
      </c>
      <c r="N71" s="346">
        <f>K71/M71</f>
        <v>10431.749166666666</v>
      </c>
      <c r="O71" s="106"/>
    </row>
    <row r="72" spans="1:15">
      <c r="A72" s="141" t="s">
        <v>758</v>
      </c>
      <c r="B72" s="49" t="str">
        <f>VLOOKUP(A72,'MANO DE OBRA'!A8:D69,3,FALSE)</f>
        <v>Soldador</v>
      </c>
      <c r="C72" s="47"/>
      <c r="D72" s="47"/>
      <c r="E72" s="47"/>
      <c r="F72" s="47"/>
      <c r="G72" s="47"/>
      <c r="H72" s="47"/>
      <c r="I72" s="248">
        <f>K72/J72*100</f>
        <v>57668.23979157189</v>
      </c>
      <c r="J72" s="249">
        <v>185</v>
      </c>
      <c r="K72" s="250">
        <f>VLOOKUP(A72,'MANO DE OBRA'!A8:D100,4,FALSE)</f>
        <v>106686.24361440798</v>
      </c>
      <c r="L72" s="50"/>
      <c r="M72" s="378">
        <v>6</v>
      </c>
      <c r="N72" s="346">
        <f>K72/M72</f>
        <v>17781.040602401332</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28212.789769067997</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72143.362809854429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14428.672561970887</v>
      </c>
      <c r="M84" s="791"/>
      <c r="N84" s="51"/>
    </row>
    <row r="85" spans="1:14">
      <c r="B85" s="89" t="s">
        <v>2090</v>
      </c>
      <c r="C85" s="90"/>
      <c r="D85" s="90"/>
      <c r="E85" s="90"/>
      <c r="F85" s="90"/>
      <c r="G85" s="90"/>
      <c r="H85" s="90"/>
      <c r="I85" s="87"/>
      <c r="J85" s="88"/>
      <c r="K85" s="260">
        <v>0.05</v>
      </c>
      <c r="L85" s="790">
        <f>N79*K85</f>
        <v>3607.1681404927217</v>
      </c>
      <c r="M85" s="791"/>
      <c r="N85" s="51"/>
    </row>
    <row r="86" spans="1:14" ht="15.75" thickBot="1">
      <c r="B86" s="91" t="s">
        <v>2091</v>
      </c>
      <c r="C86" s="92"/>
      <c r="D86" s="92"/>
      <c r="E86" s="92"/>
      <c r="F86" s="92"/>
      <c r="G86" s="92"/>
      <c r="H86" s="92"/>
      <c r="I86" s="93"/>
      <c r="J86" s="94"/>
      <c r="K86" s="261">
        <v>0.05</v>
      </c>
      <c r="L86" s="792">
        <f>N79*K86</f>
        <v>3607.1681404927217</v>
      </c>
      <c r="M86" s="793"/>
      <c r="N86" s="51"/>
    </row>
    <row r="87" spans="1:14" ht="15.75" thickBot="1">
      <c r="B87" s="755" t="s">
        <v>2072</v>
      </c>
      <c r="C87" s="756"/>
      <c r="D87" s="756"/>
      <c r="E87" s="756"/>
      <c r="F87" s="756"/>
      <c r="G87" s="756"/>
      <c r="H87" s="756"/>
      <c r="I87" s="756"/>
      <c r="J87" s="756"/>
      <c r="K87" s="756"/>
      <c r="L87" s="756"/>
      <c r="M87" s="757"/>
      <c r="N87" s="52">
        <f>L84+L85+L86</f>
        <v>21643.008842956329</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93786.371652810762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7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6.5" customHeight="1" thickBot="1">
      <c r="A31" t="s">
        <v>21</v>
      </c>
      <c r="B31" s="80" t="s">
        <v>444</v>
      </c>
      <c r="C31" s="81" t="s">
        <v>2241</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789</v>
      </c>
      <c r="B36" s="804" t="str">
        <f>VLOOKUP(A36,EQUIPOS!A6:D154,3,FALSE)</f>
        <v>Bomba de inyección de lechada</v>
      </c>
      <c r="C36" s="805"/>
      <c r="D36" s="805"/>
      <c r="E36" s="805"/>
      <c r="F36" s="805"/>
      <c r="G36" s="805"/>
      <c r="H36" s="806"/>
      <c r="I36" s="223"/>
      <c r="J36" s="224"/>
      <c r="K36" s="225">
        <f>VLOOKUP(A36,EQUIPOS!A6:D163,4,FALSE)</f>
        <v>70855.274814639211</v>
      </c>
      <c r="L36" s="226"/>
      <c r="M36" s="292">
        <v>12</v>
      </c>
      <c r="N36" s="228">
        <f t="shared" ref="N36:N42" si="0">K36/M36</f>
        <v>5904.6062345532673</v>
      </c>
    </row>
    <row r="37" spans="1:14">
      <c r="A37" s="113" t="s">
        <v>979</v>
      </c>
      <c r="B37" s="804" t="str">
        <f>VLOOKUP(A37,EQUIPOS!A7:D154,3,FALSE)</f>
        <v xml:space="preserve">Planta eléctrica </v>
      </c>
      <c r="C37" s="805"/>
      <c r="D37" s="805"/>
      <c r="E37" s="805"/>
      <c r="F37" s="805"/>
      <c r="G37" s="805"/>
      <c r="H37" s="806"/>
      <c r="I37" s="223"/>
      <c r="J37" s="224"/>
      <c r="K37" s="225">
        <f>VLOOKUP(A37,EQUIPOS!A7:D164,4,FALSE)</f>
        <v>17791.853147288257</v>
      </c>
      <c r="L37" s="226"/>
      <c r="M37" s="292">
        <v>1.3</v>
      </c>
      <c r="N37" s="228">
        <f t="shared" si="0"/>
        <v>13686.040882529427</v>
      </c>
    </row>
    <row r="38" spans="1:14">
      <c r="A38" s="113" t="s">
        <v>793</v>
      </c>
      <c r="B38" s="804" t="str">
        <f>VLOOKUP(A38,EQUIPOS!A8:D154,3,FALSE)</f>
        <v>Bomba para gato de tensionamiento</v>
      </c>
      <c r="C38" s="805"/>
      <c r="D38" s="805"/>
      <c r="E38" s="805"/>
      <c r="F38" s="805"/>
      <c r="G38" s="805"/>
      <c r="H38" s="806"/>
      <c r="I38" s="223"/>
      <c r="J38" s="224"/>
      <c r="K38" s="225">
        <f>VLOOKUP(A38,EQUIPOS!A8:D165,4,FALSE)</f>
        <v>541125.51409466867</v>
      </c>
      <c r="L38" s="226"/>
      <c r="M38" s="292">
        <v>12</v>
      </c>
      <c r="N38" s="228">
        <f t="shared" si="0"/>
        <v>45093.792841222392</v>
      </c>
    </row>
    <row r="39" spans="1:14">
      <c r="A39" s="113" t="s">
        <v>847</v>
      </c>
      <c r="B39" s="804" t="str">
        <f>VLOOKUP(A39,EQUIPOS!A9:D154,3,FALSE)</f>
        <v>Compresor 120 HP, con martillo.</v>
      </c>
      <c r="C39" s="805"/>
      <c r="D39" s="805"/>
      <c r="E39" s="805"/>
      <c r="F39" s="805"/>
      <c r="G39" s="805"/>
      <c r="H39" s="806"/>
      <c r="I39" s="223"/>
      <c r="J39" s="224"/>
      <c r="K39" s="225">
        <f>VLOOKUP(A39,EQUIPOS!A9:D166,4,FALSE)</f>
        <v>93467.922479418819</v>
      </c>
      <c r="L39" s="226"/>
      <c r="M39" s="292">
        <v>1.3</v>
      </c>
      <c r="N39" s="228">
        <f t="shared" si="0"/>
        <v>71898.40190724525</v>
      </c>
    </row>
    <row r="40" spans="1:14">
      <c r="A40" s="113" t="s">
        <v>877</v>
      </c>
      <c r="B40" s="804" t="str">
        <f>VLOOKUP(A40,EQUIPOS!A10:D154,3,FALSE)</f>
        <v>Equipo de perforación (TRACKDRILL), potencia 40 HP, 2100 golpes / minuto</v>
      </c>
      <c r="C40" s="805"/>
      <c r="D40" s="805"/>
      <c r="E40" s="805"/>
      <c r="F40" s="805"/>
      <c r="G40" s="805"/>
      <c r="H40" s="806"/>
      <c r="I40" s="223"/>
      <c r="J40" s="224"/>
      <c r="K40" s="225">
        <f>VLOOKUP(A40,EQUIPOS!A10:D167,4,FALSE)</f>
        <v>183953.19511348329</v>
      </c>
      <c r="L40" s="226"/>
      <c r="M40" s="292">
        <v>1.3</v>
      </c>
      <c r="N40" s="228">
        <f t="shared" si="0"/>
        <v>141502.45777960253</v>
      </c>
    </row>
    <row r="41" spans="1:14">
      <c r="A41" s="113" t="s">
        <v>873</v>
      </c>
      <c r="B41" s="804" t="str">
        <f>VLOOKUP(A41,EQUIPOS!A11:D155,3,FALSE)</f>
        <v xml:space="preserve">Equipo de oxicorte, Capacidad de corte: hasta 6´´ (152mm) </v>
      </c>
      <c r="C41" s="805"/>
      <c r="D41" s="805"/>
      <c r="E41" s="805"/>
      <c r="F41" s="805"/>
      <c r="G41" s="805"/>
      <c r="H41" s="806"/>
      <c r="I41" s="223"/>
      <c r="J41" s="224"/>
      <c r="K41" s="225">
        <f>VLOOKUP(A41,EQUIPOS!A11:D168,4,FALSE)</f>
        <v>4532.9341254397186</v>
      </c>
      <c r="L41" s="226"/>
      <c r="M41" s="292">
        <v>15</v>
      </c>
      <c r="N41" s="228">
        <f t="shared" si="0"/>
        <v>302.19560836264793</v>
      </c>
    </row>
    <row r="42" spans="1:14">
      <c r="A42" s="113" t="s">
        <v>921</v>
      </c>
      <c r="B42" s="804" t="str">
        <f>VLOOKUP(A42,EQUIPOS!A12:D156,3,FALSE)</f>
        <v>Gato para tensionamiento, fuerza Max 200 ton, área de tensión 314 cm2.</v>
      </c>
      <c r="C42" s="805"/>
      <c r="D42" s="805"/>
      <c r="E42" s="805"/>
      <c r="F42" s="805"/>
      <c r="G42" s="805"/>
      <c r="H42" s="806"/>
      <c r="I42" s="223"/>
      <c r="J42" s="224"/>
      <c r="K42" s="225">
        <f>VLOOKUP(A42,EQUIPOS!A12:D169,4,FALSE)</f>
        <v>205698.79340461339</v>
      </c>
      <c r="L42" s="226"/>
      <c r="M42" s="292">
        <v>12</v>
      </c>
      <c r="N42" s="228">
        <f t="shared" si="0"/>
        <v>17141.566117051116</v>
      </c>
    </row>
    <row r="43" spans="1:14">
      <c r="A43" s="113"/>
      <c r="B43" s="804"/>
      <c r="C43" s="805"/>
      <c r="D43" s="805"/>
      <c r="E43" s="805"/>
      <c r="F43" s="805"/>
      <c r="G43" s="805"/>
      <c r="H43" s="806"/>
      <c r="I43" s="368"/>
      <c r="J43" s="369"/>
      <c r="K43" s="225"/>
      <c r="L43" s="291"/>
      <c r="M43" s="292"/>
      <c r="N43" s="228"/>
    </row>
    <row r="44" spans="1:14">
      <c r="A44" s="113"/>
      <c r="B44" s="804"/>
      <c r="C44" s="805"/>
      <c r="D44" s="805"/>
      <c r="E44" s="805"/>
      <c r="F44" s="805"/>
      <c r="G44" s="805"/>
      <c r="H44" s="806"/>
      <c r="I44" s="284"/>
      <c r="J44" s="286"/>
      <c r="K44" s="225"/>
      <c r="L44" s="370"/>
      <c r="M44" s="371"/>
      <c r="N44" s="228"/>
    </row>
    <row r="45" spans="1:14">
      <c r="B45" s="804"/>
      <c r="C45" s="805"/>
      <c r="D45" s="805"/>
      <c r="E45" s="805"/>
      <c r="F45" s="805"/>
      <c r="G45" s="805"/>
      <c r="H45" s="806"/>
      <c r="I45" s="36"/>
      <c r="J45" s="37"/>
      <c r="K45" s="225"/>
      <c r="L45" s="232"/>
      <c r="M45" s="292"/>
      <c r="N45" s="228"/>
    </row>
    <row r="46" spans="1:14">
      <c r="B46" s="276"/>
      <c r="C46" s="277"/>
      <c r="D46" s="277"/>
      <c r="E46" s="277"/>
      <c r="F46" s="279"/>
      <c r="G46" s="279"/>
      <c r="H46" s="123"/>
      <c r="I46" s="36"/>
      <c r="J46" s="37"/>
      <c r="K46" s="225"/>
      <c r="L46" s="232"/>
      <c r="M46" s="233"/>
      <c r="N46" s="229"/>
    </row>
    <row r="47" spans="1:14">
      <c r="B47" s="293" t="s">
        <v>2105</v>
      </c>
      <c r="C47" s="294"/>
      <c r="D47" s="294"/>
      <c r="E47" s="38"/>
      <c r="F47" s="39"/>
      <c r="G47" s="39"/>
      <c r="H47" s="40"/>
      <c r="I47" s="36"/>
      <c r="J47" s="37"/>
      <c r="K47" s="235"/>
      <c r="L47" s="232"/>
      <c r="M47" s="352">
        <v>0.1</v>
      </c>
      <c r="N47" s="296">
        <f>N91*M47</f>
        <v>4458.9852618155373</v>
      </c>
    </row>
    <row r="48" spans="1:14" ht="15.75" thickBot="1">
      <c r="B48" s="804"/>
      <c r="C48" s="805"/>
      <c r="D48" s="805"/>
      <c r="E48" s="805"/>
      <c r="F48" s="805"/>
      <c r="G48" s="805"/>
      <c r="H48" s="806"/>
      <c r="I48" s="814"/>
      <c r="J48" s="815"/>
      <c r="K48" s="41"/>
      <c r="L48" s="816"/>
      <c r="M48" s="817"/>
      <c r="N48" s="105"/>
    </row>
    <row r="49" spans="1:14" ht="15.75" thickBot="1">
      <c r="B49" s="755" t="s">
        <v>2072</v>
      </c>
      <c r="C49" s="756"/>
      <c r="D49" s="756"/>
      <c r="E49" s="756"/>
      <c r="F49" s="756"/>
      <c r="G49" s="756"/>
      <c r="H49" s="756"/>
      <c r="I49" s="756"/>
      <c r="J49" s="756"/>
      <c r="K49" s="756"/>
      <c r="L49" s="756"/>
      <c r="M49" s="757"/>
      <c r="N49" s="345">
        <f>SUM(N36:N48)</f>
        <v>299988.0466323822</v>
      </c>
    </row>
    <row r="50" spans="1:14">
      <c r="B50" s="236"/>
      <c r="C50" s="34"/>
      <c r="D50" s="34"/>
      <c r="E50" s="34"/>
      <c r="F50" s="34"/>
      <c r="G50" s="34"/>
      <c r="H50" s="34"/>
      <c r="I50" s="34"/>
      <c r="J50" s="34"/>
      <c r="K50" s="34"/>
      <c r="L50" s="34"/>
      <c r="M50" s="34"/>
      <c r="N50" s="35"/>
    </row>
    <row r="51" spans="1:14">
      <c r="B51" s="64" t="s">
        <v>2073</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00" t="s">
        <v>2063</v>
      </c>
      <c r="C53" s="801"/>
      <c r="D53" s="801"/>
      <c r="E53" s="801"/>
      <c r="F53" s="801"/>
      <c r="G53" s="801"/>
      <c r="H53" s="801"/>
      <c r="I53" s="835"/>
      <c r="J53" s="271" t="s">
        <v>2065</v>
      </c>
      <c r="K53" s="85" t="s">
        <v>2066</v>
      </c>
      <c r="L53" s="836" t="s">
        <v>2074</v>
      </c>
      <c r="M53" s="835"/>
      <c r="N53" s="86" t="s">
        <v>2071</v>
      </c>
    </row>
    <row r="54" spans="1:14">
      <c r="A54" s="108" t="s">
        <v>1145</v>
      </c>
      <c r="B54" s="43" t="str">
        <f>VLOOKUP(A54,MATERIALES!A5:D373,3,FALSE)</f>
        <v>Alambre negro para amarre calibre 18</v>
      </c>
      <c r="C54" s="237"/>
      <c r="D54" s="237"/>
      <c r="E54" s="237"/>
      <c r="F54" s="237"/>
      <c r="G54" s="237"/>
      <c r="H54" s="237"/>
      <c r="I54" s="237"/>
      <c r="J54" s="267" t="str">
        <f>VLOOKUP(A54,MATERIALES!A8:D646,2,FALSE)</f>
        <v>kg</v>
      </c>
      <c r="K54" s="238">
        <v>0.2</v>
      </c>
      <c r="L54" s="223"/>
      <c r="M54" s="353">
        <f>VLOOKUP(A54,MATERIALES!A5:D396,4,FALSE)</f>
        <v>5108.2816193319577</v>
      </c>
      <c r="N54" s="228">
        <f>K54*M54</f>
        <v>1021.6563238663916</v>
      </c>
    </row>
    <row r="55" spans="1:14">
      <c r="A55" s="108" t="s">
        <v>1740</v>
      </c>
      <c r="B55" s="43" t="str">
        <f>VLOOKUP(A55,MATERIALES!A6:D373,3,FALSE)</f>
        <v>Torón de tensionmiento 1/2´´ o 5/8´´</v>
      </c>
      <c r="C55" s="372"/>
      <c r="D55" s="372"/>
      <c r="E55" s="372"/>
      <c r="F55" s="372"/>
      <c r="G55" s="372"/>
      <c r="H55" s="372"/>
      <c r="I55" s="372"/>
      <c r="J55" s="268" t="str">
        <f>VLOOKUP(A55,MATERIALES!A9:D647,2,FALSE)</f>
        <v>kg</v>
      </c>
      <c r="K55" s="348">
        <v>5.53</v>
      </c>
      <c r="L55" s="368"/>
      <c r="M55" s="353">
        <f>VLOOKUP(A55,MATERIALES!A6:D397,4,FALSE)</f>
        <v>8800.6311919620694</v>
      </c>
      <c r="N55" s="228">
        <f t="shared" ref="N55:N67" si="1">K55*M55</f>
        <v>48667.490491550248</v>
      </c>
    </row>
    <row r="56" spans="1:14">
      <c r="A56" s="108" t="s">
        <v>1458</v>
      </c>
      <c r="B56" s="43" t="str">
        <f>VLOOKUP(A56,MATERIALES!A6:D373,3,FALSE)</f>
        <v>Limpiador 1/4 de galón (anclajes)</v>
      </c>
      <c r="C56" s="372"/>
      <c r="D56" s="372"/>
      <c r="E56" s="372"/>
      <c r="F56" s="372"/>
      <c r="G56" s="372"/>
      <c r="H56" s="372"/>
      <c r="I56" s="372"/>
      <c r="J56" s="268" t="str">
        <f>VLOOKUP(A56,MATERIALES!A10:D648,2,FALSE)</f>
        <v>u</v>
      </c>
      <c r="K56" s="348">
        <v>8.0000000000000002E-3</v>
      </c>
      <c r="L56" s="368"/>
      <c r="M56" s="353">
        <f>VLOOKUP(A56,MATERIALES!A6:D398,4,FALSE)</f>
        <v>34527.806242346844</v>
      </c>
      <c r="N56" s="228">
        <f t="shared" si="1"/>
        <v>276.22244993877473</v>
      </c>
    </row>
    <row r="57" spans="1:14">
      <c r="A57" s="108" t="s">
        <v>1700</v>
      </c>
      <c r="B57" s="43" t="str">
        <f>VLOOKUP(A57,MATERIALES!A6:D373,3,FALSE)</f>
        <v>Soldadura en PVC 1/8 de galón (anclajes)</v>
      </c>
      <c r="C57" s="372"/>
      <c r="D57" s="372"/>
      <c r="E57" s="372"/>
      <c r="F57" s="372"/>
      <c r="G57" s="372"/>
      <c r="H57" s="372"/>
      <c r="I57" s="372"/>
      <c r="J57" s="268" t="str">
        <f>VLOOKUP(A57,MATERIALES!A11:D649,2,FALSE)</f>
        <v>u</v>
      </c>
      <c r="K57" s="348">
        <v>2.1999999999999999E-2</v>
      </c>
      <c r="L57" s="368"/>
      <c r="M57" s="353">
        <f>VLOOKUP(A57,MATERIALES!A6:D399,4,FALSE)</f>
        <v>38831.7350528959</v>
      </c>
      <c r="N57" s="228">
        <f t="shared" si="1"/>
        <v>854.29817116370975</v>
      </c>
    </row>
    <row r="58" spans="1:14">
      <c r="A58" s="108" t="s">
        <v>1806</v>
      </c>
      <c r="B58" s="43" t="str">
        <f>VLOOKUP(A58,MATERIALES!A7:D373,3,FALSE)</f>
        <v>Unión en PVC RD21 de 1´´ (para anclajes)</v>
      </c>
      <c r="C58" s="372"/>
      <c r="D58" s="372"/>
      <c r="E58" s="372"/>
      <c r="F58" s="372"/>
      <c r="G58" s="372"/>
      <c r="H58" s="372"/>
      <c r="I58" s="372"/>
      <c r="J58" s="268" t="str">
        <f>VLOOKUP(A58,MATERIALES!A11:D650,2,FALSE)</f>
        <v>u</v>
      </c>
      <c r="K58" s="348">
        <v>0.3</v>
      </c>
      <c r="L58" s="368"/>
      <c r="M58" s="353">
        <f>VLOOKUP(A58,MATERIALES!A7:D400,4,FALSE)</f>
        <v>833.6686286929845</v>
      </c>
      <c r="N58" s="228">
        <f t="shared" si="1"/>
        <v>250.10058860789533</v>
      </c>
    </row>
    <row r="59" spans="1:14">
      <c r="A59" s="108" t="s">
        <v>1730</v>
      </c>
      <c r="B59" s="43" t="str">
        <f>VLOOKUP(A59,MATERIALES!A8:D373,3,FALSE)</f>
        <v>Tapón en PVC RD21 de 1´´ (para anclaje)</v>
      </c>
      <c r="C59" s="372"/>
      <c r="D59" s="372"/>
      <c r="E59" s="372"/>
      <c r="F59" s="372"/>
      <c r="G59" s="372"/>
      <c r="H59" s="372"/>
      <c r="I59" s="372"/>
      <c r="J59" s="268" t="str">
        <f>VLOOKUP(A59,MATERIALES!A12:D651,2,FALSE)</f>
        <v>u</v>
      </c>
      <c r="K59" s="348">
        <v>0.1</v>
      </c>
      <c r="L59" s="368"/>
      <c r="M59" s="353">
        <f>VLOOKUP(A59,MATERIALES!A8:D401,4,FALSE)</f>
        <v>1950.683720286826</v>
      </c>
      <c r="N59" s="228">
        <f t="shared" si="1"/>
        <v>195.0683720286826</v>
      </c>
    </row>
    <row r="60" spans="1:14">
      <c r="A60" s="108" t="s">
        <v>1153</v>
      </c>
      <c r="B60" s="43" t="str">
        <f>VLOOKUP(A60,MATERIALES!A9:D373,3,FALSE)</f>
        <v>Anclajes o Cuñas para el tensionamiento</v>
      </c>
      <c r="C60" s="372"/>
      <c r="D60" s="372"/>
      <c r="E60" s="372"/>
      <c r="F60" s="372"/>
      <c r="G60" s="372"/>
      <c r="H60" s="372"/>
      <c r="I60" s="372"/>
      <c r="J60" s="268" t="str">
        <f>VLOOKUP(A60,MATERIALES!A13:D652,2,FALSE)</f>
        <v>u</v>
      </c>
      <c r="K60" s="348">
        <v>0.5</v>
      </c>
      <c r="L60" s="368"/>
      <c r="M60" s="353">
        <f>VLOOKUP(A60,MATERIALES!A9:D402,4,FALSE)</f>
        <v>19543.78903149168</v>
      </c>
      <c r="N60" s="228">
        <f t="shared" si="1"/>
        <v>9771.8945157458402</v>
      </c>
    </row>
    <row r="61" spans="1:14">
      <c r="A61" s="108" t="s">
        <v>1758</v>
      </c>
      <c r="B61" s="43" t="str">
        <f>VLOOKUP(A61,MATERIALES!A10:D373,3,FALSE)</f>
        <v>Trompetas de 12 torones (tensionamiento)</v>
      </c>
      <c r="C61" s="372"/>
      <c r="D61" s="372"/>
      <c r="E61" s="372"/>
      <c r="F61" s="372"/>
      <c r="G61" s="372"/>
      <c r="H61" s="372"/>
      <c r="I61" s="372"/>
      <c r="J61" s="268" t="s">
        <v>680</v>
      </c>
      <c r="K61" s="348">
        <v>0.1</v>
      </c>
      <c r="L61" s="368"/>
      <c r="M61" s="353">
        <f>VLOOKUP(A61,MATERIALES!A10:D403,4,FALSE)</f>
        <v>102078.78002621507</v>
      </c>
      <c r="N61" s="228">
        <f t="shared" si="1"/>
        <v>10207.878002621508</v>
      </c>
    </row>
    <row r="62" spans="1:14">
      <c r="A62" s="108" t="s">
        <v>1454</v>
      </c>
      <c r="B62" s="43" t="str">
        <f>VLOOKUP(A62,MATERIALES!A11:D373,3,FALSE)</f>
        <v>Lechada Para Ductos (Acero De Preesfuerzo)</v>
      </c>
      <c r="C62" s="372"/>
      <c r="D62" s="372"/>
      <c r="E62" s="372"/>
      <c r="F62" s="372"/>
      <c r="G62" s="372"/>
      <c r="H62" s="372"/>
      <c r="I62" s="372"/>
      <c r="J62" s="268" t="s">
        <v>1103</v>
      </c>
      <c r="K62" s="348">
        <v>10</v>
      </c>
      <c r="L62" s="368"/>
      <c r="M62" s="353">
        <f>VLOOKUP(A62,MATERIALES!A11:D404,4,FALSE)</f>
        <v>1228.6993019813526</v>
      </c>
      <c r="N62" s="228">
        <f t="shared" si="1"/>
        <v>12286.993019813526</v>
      </c>
    </row>
    <row r="63" spans="1:14">
      <c r="A63" s="108" t="s">
        <v>1316</v>
      </c>
      <c r="B63" s="43" t="str">
        <f>VLOOKUP(A63,MATERIALES!A11:D373,3,FALSE)</f>
        <v>Ductos para tensionimiento</v>
      </c>
      <c r="C63" s="372"/>
      <c r="D63" s="372"/>
      <c r="E63" s="372"/>
      <c r="F63" s="372"/>
      <c r="G63" s="372"/>
      <c r="H63" s="372"/>
      <c r="I63" s="372"/>
      <c r="J63" s="268" t="str">
        <f>VLOOKUP(A63,MATERIALES!A14:D655,2,FALSE)</f>
        <v>m</v>
      </c>
      <c r="K63" s="348">
        <v>1</v>
      </c>
      <c r="L63" s="368"/>
      <c r="M63" s="353">
        <f>VLOOKUP(A63,MATERIALES!A11:D405,4,FALSE)</f>
        <v>21187.697359425922</v>
      </c>
      <c r="N63" s="228">
        <f t="shared" si="1"/>
        <v>21187.697359425922</v>
      </c>
    </row>
    <row r="64" spans="1:14">
      <c r="A64" s="108" t="s">
        <v>1595</v>
      </c>
      <c r="B64" s="43" t="str">
        <f>VLOOKUP(A64,MATERIALES!A12:D373,3,FALSE)</f>
        <v>Oxigeno industrial</v>
      </c>
      <c r="C64" s="372"/>
      <c r="D64" s="372"/>
      <c r="E64" s="372"/>
      <c r="F64" s="372"/>
      <c r="G64" s="372"/>
      <c r="H64" s="372"/>
      <c r="I64" s="372"/>
      <c r="J64" s="268" t="str">
        <f>VLOOKUP(A64,MATERIALES!A15:D656,2,FALSE)</f>
        <v>kg</v>
      </c>
      <c r="K64" s="348">
        <v>0.5</v>
      </c>
      <c r="L64" s="368"/>
      <c r="M64" s="353">
        <f>VLOOKUP(A64,MATERIALES!A12:D406,4,FALSE)</f>
        <v>10008.662874846876</v>
      </c>
      <c r="N64" s="228">
        <f t="shared" si="1"/>
        <v>5004.3314374234378</v>
      </c>
    </row>
    <row r="65" spans="1:14">
      <c r="A65" s="108" t="s">
        <v>1482</v>
      </c>
      <c r="B65" s="43" t="str">
        <f>VLOOKUP(A65,MATERIALES!A13:D374,3,FALSE)</f>
        <v>Manguera de polietileno de 3´´</v>
      </c>
      <c r="C65" s="372"/>
      <c r="D65" s="372"/>
      <c r="E65" s="372"/>
      <c r="F65" s="372"/>
      <c r="G65" s="372"/>
      <c r="H65" s="372"/>
      <c r="I65" s="372"/>
      <c r="J65" s="268" t="str">
        <f>VLOOKUP(A65,MATERIALES!A16:D657,2,FALSE)</f>
        <v>m</v>
      </c>
      <c r="K65" s="348">
        <v>0.55000000000000004</v>
      </c>
      <c r="L65" s="368"/>
      <c r="M65" s="353">
        <f>VLOOKUP(A65,MATERIALES!A13:D407,4,FALSE)</f>
        <v>17216.604804983228</v>
      </c>
      <c r="N65" s="228">
        <f t="shared" si="1"/>
        <v>9469.1326427407766</v>
      </c>
    </row>
    <row r="66" spans="1:14">
      <c r="A66" s="108" t="s">
        <v>1143</v>
      </c>
      <c r="B66" s="43" t="str">
        <f>VLOOKUP(A66,MATERIALES!A13:D375,3,FALSE)</f>
        <v>Alambre Negro Para Amarre</v>
      </c>
      <c r="C66" s="372"/>
      <c r="D66" s="372"/>
      <c r="E66" s="372"/>
      <c r="F66" s="372"/>
      <c r="G66" s="372"/>
      <c r="H66" s="372"/>
      <c r="I66" s="372"/>
      <c r="J66" s="268" t="str">
        <f>VLOOKUP(A66,MATERIALES!A17:D658,2,FALSE)</f>
        <v>kg</v>
      </c>
      <c r="K66" s="348">
        <v>0.05</v>
      </c>
      <c r="L66" s="368"/>
      <c r="M66" s="353">
        <f>VLOOKUP(A66,MATERIALES!A13:D408,4,FALSE)</f>
        <v>5010.8065181309321</v>
      </c>
      <c r="N66" s="228">
        <f t="shared" si="1"/>
        <v>250.54032590654663</v>
      </c>
    </row>
    <row r="67" spans="1:14">
      <c r="A67" s="108" t="s">
        <v>1778</v>
      </c>
      <c r="B67" s="43" t="str">
        <f>VLOOKUP(A67,MATERIALES!A13:D376,3,FALSE)</f>
        <v>Tubería PVC RD21 de 1´´ (para anclajes)</v>
      </c>
      <c r="C67" s="372"/>
      <c r="D67" s="372"/>
      <c r="E67" s="372"/>
      <c r="F67" s="372"/>
      <c r="G67" s="372"/>
      <c r="H67" s="372"/>
      <c r="I67" s="372"/>
      <c r="J67" s="268" t="str">
        <f>VLOOKUP(A67,MATERIALES!A18:D659,2,FALSE)</f>
        <v>m</v>
      </c>
      <c r="K67" s="348">
        <v>1</v>
      </c>
      <c r="L67" s="368"/>
      <c r="M67" s="353">
        <f>VLOOKUP(A67,MATERIALES!A13:D409,4,FALSE)</f>
        <v>4794.2358985451947</v>
      </c>
      <c r="N67" s="228">
        <f t="shared" si="1"/>
        <v>4794.2358985451947</v>
      </c>
    </row>
    <row r="68" spans="1:14" ht="15.75" thickBot="1">
      <c r="B68" s="43"/>
      <c r="C68" s="266"/>
      <c r="D68" s="266"/>
      <c r="E68" s="266"/>
      <c r="F68" s="266"/>
      <c r="G68" s="266"/>
      <c r="H68" s="266"/>
      <c r="I68" s="266"/>
      <c r="J68" s="382"/>
      <c r="K68" s="124"/>
      <c r="L68" s="281"/>
      <c r="M68" s="353"/>
      <c r="N68" s="228"/>
    </row>
    <row r="69" spans="1:14" ht="15.75" thickBot="1">
      <c r="B69" s="755" t="s">
        <v>2072</v>
      </c>
      <c r="C69" s="756"/>
      <c r="D69" s="756"/>
      <c r="E69" s="756"/>
      <c r="F69" s="756"/>
      <c r="G69" s="756"/>
      <c r="H69" s="756"/>
      <c r="I69" s="756"/>
      <c r="J69" s="756"/>
      <c r="K69" s="756"/>
      <c r="L69" s="756"/>
      <c r="M69" s="757"/>
      <c r="N69" s="345">
        <f>SUM(N54:N68)</f>
        <v>124237.53959937846</v>
      </c>
    </row>
    <row r="70" spans="1:14">
      <c r="B70" s="33"/>
      <c r="C70" s="34"/>
      <c r="D70" s="34"/>
      <c r="E70" s="34"/>
      <c r="F70" s="34"/>
      <c r="G70" s="34"/>
      <c r="H70" s="34"/>
      <c r="I70" s="34"/>
      <c r="J70" s="34"/>
      <c r="K70" s="34"/>
      <c r="L70" s="34"/>
      <c r="M70" s="34"/>
      <c r="N70" s="35"/>
    </row>
    <row r="71" spans="1:14">
      <c r="B71" s="64" t="s">
        <v>2075</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269" t="s">
        <v>2076</v>
      </c>
      <c r="C73" s="270"/>
      <c r="D73" s="270"/>
      <c r="E73" s="270"/>
      <c r="F73" s="270"/>
      <c r="G73" s="270"/>
      <c r="H73" s="73" t="s">
        <v>2065</v>
      </c>
      <c r="I73" s="74" t="s">
        <v>2077</v>
      </c>
      <c r="J73" s="75" t="s">
        <v>2106</v>
      </c>
      <c r="K73" s="73" t="s">
        <v>2107</v>
      </c>
      <c r="L73" s="841" t="s">
        <v>2080</v>
      </c>
      <c r="M73" s="820"/>
      <c r="N73" s="76" t="s">
        <v>2071</v>
      </c>
    </row>
    <row r="74" spans="1:14">
      <c r="B74" s="46"/>
      <c r="C74" s="273"/>
      <c r="D74" s="273"/>
      <c r="E74" s="273"/>
      <c r="F74" s="273"/>
      <c r="G74" s="273"/>
      <c r="H74" s="267"/>
      <c r="I74" s="235"/>
      <c r="J74" s="242"/>
      <c r="K74" s="235"/>
      <c r="L74" s="842"/>
      <c r="M74" s="843"/>
      <c r="N74" s="243"/>
    </row>
    <row r="75" spans="1:14">
      <c r="B75" s="46"/>
      <c r="C75" s="47"/>
      <c r="D75" s="47"/>
      <c r="E75" s="47"/>
      <c r="F75" s="47"/>
      <c r="G75" s="47"/>
      <c r="H75" s="267"/>
      <c r="I75" s="235"/>
      <c r="J75" s="242"/>
      <c r="K75" s="235"/>
      <c r="L75" s="842"/>
      <c r="M75" s="843"/>
      <c r="N75" s="243"/>
    </row>
    <row r="76" spans="1:14">
      <c r="B76" s="46"/>
      <c r="C76" s="47"/>
      <c r="D76" s="47"/>
      <c r="E76" s="47"/>
      <c r="F76" s="47"/>
      <c r="G76" s="47"/>
      <c r="H76" s="267"/>
      <c r="I76" s="235"/>
      <c r="J76" s="242"/>
      <c r="K76" s="235"/>
      <c r="L76" s="842"/>
      <c r="M76" s="843"/>
      <c r="N76" s="243"/>
    </row>
    <row r="77" spans="1:14">
      <c r="B77" s="46"/>
      <c r="C77" s="47"/>
      <c r="D77" s="47"/>
      <c r="E77" s="47"/>
      <c r="F77" s="47"/>
      <c r="G77" s="47"/>
      <c r="H77" s="267"/>
      <c r="I77" s="235"/>
      <c r="J77" s="242"/>
      <c r="K77" s="235"/>
      <c r="L77" s="842"/>
      <c r="M77" s="843"/>
      <c r="N77" s="243"/>
    </row>
    <row r="78" spans="1:14">
      <c r="B78" s="46"/>
      <c r="C78" s="47"/>
      <c r="D78" s="47"/>
      <c r="E78" s="47"/>
      <c r="F78" s="47"/>
      <c r="G78" s="47"/>
      <c r="H78" s="244"/>
      <c r="I78" s="235"/>
      <c r="J78" s="235"/>
      <c r="K78" s="235"/>
      <c r="L78" s="245"/>
      <c r="M78" s="246"/>
      <c r="N78" s="247"/>
    </row>
    <row r="79" spans="1:14" ht="15.75" thickBot="1">
      <c r="B79" s="265"/>
      <c r="C79" s="266"/>
      <c r="D79" s="266"/>
      <c r="E79" s="266"/>
      <c r="F79" s="266"/>
      <c r="G79" s="266"/>
      <c r="H79" s="48"/>
      <c r="I79" s="124"/>
      <c r="J79" s="124"/>
      <c r="K79" s="124"/>
      <c r="L79" s="833"/>
      <c r="M79" s="834"/>
      <c r="N79" s="125"/>
    </row>
    <row r="80" spans="1:14" ht="15.75" thickBot="1">
      <c r="B80" s="844" t="s">
        <v>2072</v>
      </c>
      <c r="C80" s="798"/>
      <c r="D80" s="798"/>
      <c r="E80" s="798"/>
      <c r="F80" s="798"/>
      <c r="G80" s="798"/>
      <c r="H80" s="798"/>
      <c r="I80" s="798"/>
      <c r="J80" s="798"/>
      <c r="K80" s="798"/>
      <c r="L80" s="798"/>
      <c r="M80" s="799"/>
      <c r="N80" s="104"/>
    </row>
    <row r="81" spans="1:15">
      <c r="B81" s="33"/>
      <c r="C81" s="34"/>
      <c r="D81" s="34"/>
      <c r="E81" s="34"/>
      <c r="F81" s="34"/>
      <c r="G81" s="34"/>
      <c r="H81" s="34"/>
      <c r="I81" s="34"/>
      <c r="J81" s="34"/>
      <c r="K81" s="34"/>
      <c r="L81" s="34"/>
      <c r="M81" s="34"/>
      <c r="N81" s="35"/>
    </row>
    <row r="82" spans="1:15">
      <c r="B82" s="64" t="s">
        <v>2081</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794" t="s">
        <v>2108</v>
      </c>
      <c r="C84" s="795"/>
      <c r="D84" s="795"/>
      <c r="E84" s="795"/>
      <c r="F84" s="795"/>
      <c r="G84" s="795"/>
      <c r="H84" s="795"/>
      <c r="I84" s="73" t="s">
        <v>2082</v>
      </c>
      <c r="J84" s="75" t="s">
        <v>2109</v>
      </c>
      <c r="K84" s="74" t="s">
        <v>2084</v>
      </c>
      <c r="L84" s="796" t="s">
        <v>2070</v>
      </c>
      <c r="M84" s="797"/>
      <c r="N84" s="98" t="s">
        <v>2071</v>
      </c>
    </row>
    <row r="85" spans="1:15">
      <c r="A85" s="141" t="s">
        <v>710</v>
      </c>
      <c r="B85" s="49" t="str">
        <f>VLOOKUP(A85,'MANO DE OBRA'!A8:D68,3,FALSE)</f>
        <v>Obrero (4)</v>
      </c>
      <c r="C85" s="47"/>
      <c r="D85" s="47"/>
      <c r="E85" s="47"/>
      <c r="F85" s="47"/>
      <c r="G85" s="47"/>
      <c r="H85" s="47"/>
      <c r="I85" s="248">
        <f>K85/J85*100</f>
        <v>135330.79999999999</v>
      </c>
      <c r="J85" s="249">
        <v>185</v>
      </c>
      <c r="K85" s="250">
        <f>VLOOKUP(A85,'MANO DE OBRA'!A8:D99,4,FALSE)</f>
        <v>250361.97999999998</v>
      </c>
      <c r="L85" s="50"/>
      <c r="M85" s="381">
        <v>10.4</v>
      </c>
      <c r="N85" s="346">
        <f>K85/M85</f>
        <v>24073.267307692306</v>
      </c>
      <c r="O85" s="106"/>
    </row>
    <row r="86" spans="1:15">
      <c r="A86" s="141" t="s">
        <v>732</v>
      </c>
      <c r="B86" s="49" t="str">
        <f>VLOOKUP(A86,'MANO DE OBRA'!A8:D69,3,FALSE)</f>
        <v>Oficial (2)</v>
      </c>
      <c r="C86" s="47"/>
      <c r="D86" s="47"/>
      <c r="E86" s="47"/>
      <c r="F86" s="47"/>
      <c r="G86" s="47"/>
      <c r="H86" s="47"/>
      <c r="I86" s="248">
        <f>K86/J86*100</f>
        <v>115336.47958314378</v>
      </c>
      <c r="J86" s="249">
        <v>185</v>
      </c>
      <c r="K86" s="250">
        <f>VLOOKUP(A86,'MANO DE OBRA'!A8:D100,4,FALSE)</f>
        <v>213372.48722881597</v>
      </c>
      <c r="L86" s="50"/>
      <c r="M86" s="378">
        <v>10.4</v>
      </c>
      <c r="N86" s="346">
        <f>K86/M86</f>
        <v>20516.585310463073</v>
      </c>
    </row>
    <row r="87" spans="1:15">
      <c r="B87" s="49"/>
      <c r="C87" s="47"/>
      <c r="D87" s="47"/>
      <c r="E87" s="47"/>
      <c r="F87" s="47"/>
      <c r="G87" s="47"/>
      <c r="H87" s="47"/>
      <c r="I87" s="248"/>
      <c r="J87" s="249"/>
      <c r="K87" s="250"/>
      <c r="L87" s="50"/>
      <c r="M87" s="379"/>
      <c r="N87" s="346"/>
    </row>
    <row r="88" spans="1:15">
      <c r="B88" s="49"/>
      <c r="C88" s="47"/>
      <c r="D88" s="47"/>
      <c r="E88" s="47"/>
      <c r="F88" s="47"/>
      <c r="G88" s="47"/>
      <c r="H88" s="47"/>
      <c r="I88" s="235"/>
      <c r="J88" s="253"/>
      <c r="K88" s="254"/>
      <c r="L88" s="274"/>
      <c r="M88" s="256"/>
      <c r="N88" s="252"/>
    </row>
    <row r="89" spans="1:15">
      <c r="B89" s="49"/>
      <c r="C89" s="47"/>
      <c r="D89" s="47"/>
      <c r="E89" s="47"/>
      <c r="F89" s="47"/>
      <c r="G89" s="47"/>
      <c r="H89" s="47"/>
      <c r="I89" s="235"/>
      <c r="J89" s="253"/>
      <c r="K89" s="254"/>
      <c r="L89" s="274"/>
      <c r="M89" s="256"/>
      <c r="N89" s="252"/>
    </row>
    <row r="90" spans="1:15" ht="15.75" thickBot="1">
      <c r="B90" s="831"/>
      <c r="C90" s="832"/>
      <c r="D90" s="832"/>
      <c r="E90" s="832"/>
      <c r="F90" s="832"/>
      <c r="G90" s="832"/>
      <c r="H90" s="832"/>
      <c r="I90" s="124"/>
      <c r="J90" s="124"/>
      <c r="K90" s="124"/>
      <c r="L90" s="845"/>
      <c r="M90" s="845"/>
      <c r="N90" s="45"/>
    </row>
    <row r="91" spans="1:15" ht="15.75" thickBot="1">
      <c r="B91" s="844" t="s">
        <v>2072</v>
      </c>
      <c r="C91" s="798"/>
      <c r="D91" s="798"/>
      <c r="E91" s="798"/>
      <c r="F91" s="798"/>
      <c r="G91" s="798"/>
      <c r="H91" s="798"/>
      <c r="I91" s="798"/>
      <c r="J91" s="798"/>
      <c r="K91" s="798"/>
      <c r="L91" s="798"/>
      <c r="M91" s="799"/>
      <c r="N91" s="257">
        <f>SUM(N85:N90)</f>
        <v>44589.852618155375</v>
      </c>
    </row>
    <row r="92" spans="1:15" ht="15.75" thickBot="1">
      <c r="B92" s="33"/>
      <c r="C92" s="34"/>
      <c r="D92" s="34"/>
      <c r="E92" s="34"/>
      <c r="F92" s="34"/>
      <c r="G92" s="34"/>
      <c r="H92" s="34"/>
      <c r="I92" s="34"/>
      <c r="J92" s="34"/>
      <c r="K92" s="34"/>
      <c r="L92" s="34"/>
      <c r="M92" s="34"/>
      <c r="N92" s="35"/>
    </row>
    <row r="93" spans="1:15" ht="15.75" thickBot="1">
      <c r="B93" s="755" t="s">
        <v>2085</v>
      </c>
      <c r="C93" s="756"/>
      <c r="D93" s="756"/>
      <c r="E93" s="756"/>
      <c r="F93" s="756"/>
      <c r="G93" s="756"/>
      <c r="H93" s="756"/>
      <c r="I93" s="756"/>
      <c r="J93" s="756"/>
      <c r="K93" s="756"/>
      <c r="L93" s="756"/>
      <c r="M93" s="757"/>
      <c r="N93" s="99">
        <f>N49+N69+N80+N91</f>
        <v>468815.43884991604</v>
      </c>
    </row>
    <row r="94" spans="1:15">
      <c r="B94" s="33"/>
      <c r="C94" s="34"/>
      <c r="D94" s="34"/>
      <c r="E94" s="34"/>
      <c r="F94" s="34"/>
      <c r="G94" s="34"/>
      <c r="H94" s="34"/>
      <c r="I94" s="34"/>
      <c r="J94" s="34"/>
      <c r="K94" s="34"/>
      <c r="L94" s="34"/>
      <c r="M94" s="34"/>
      <c r="N94" s="35"/>
    </row>
    <row r="95" spans="1:15">
      <c r="B95" s="64" t="s">
        <v>2086</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00" t="s">
        <v>2110</v>
      </c>
      <c r="C97" s="801"/>
      <c r="D97" s="801"/>
      <c r="E97" s="801"/>
      <c r="F97" s="801"/>
      <c r="G97" s="801"/>
      <c r="H97" s="801"/>
      <c r="I97" s="270"/>
      <c r="J97" s="290"/>
      <c r="K97" s="258" t="s">
        <v>2087</v>
      </c>
      <c r="L97" s="802" t="s">
        <v>2088</v>
      </c>
      <c r="M97" s="803"/>
      <c r="N97" s="259"/>
    </row>
    <row r="98" spans="1:14">
      <c r="B98" s="788" t="s">
        <v>2111</v>
      </c>
      <c r="C98" s="789"/>
      <c r="D98" s="789"/>
      <c r="E98" s="789"/>
      <c r="F98" s="789"/>
      <c r="G98" s="789"/>
      <c r="H98" s="789"/>
      <c r="I98" s="87"/>
      <c r="J98" s="88"/>
      <c r="K98" s="260">
        <v>0.2</v>
      </c>
      <c r="L98" s="790">
        <f>N93*K98</f>
        <v>93763.08776998322</v>
      </c>
      <c r="M98" s="791"/>
      <c r="N98" s="51"/>
    </row>
    <row r="99" spans="1:14">
      <c r="B99" s="89" t="s">
        <v>2090</v>
      </c>
      <c r="C99" s="90"/>
      <c r="D99" s="90"/>
      <c r="E99" s="90"/>
      <c r="F99" s="90"/>
      <c r="G99" s="90"/>
      <c r="H99" s="90"/>
      <c r="I99" s="87"/>
      <c r="J99" s="88"/>
      <c r="K99" s="260">
        <v>0.05</v>
      </c>
      <c r="L99" s="790">
        <f>N93*K99</f>
        <v>23440.771942495805</v>
      </c>
      <c r="M99" s="791"/>
      <c r="N99" s="51"/>
    </row>
    <row r="100" spans="1:14" ht="15.75" thickBot="1">
      <c r="B100" s="91" t="s">
        <v>2091</v>
      </c>
      <c r="C100" s="92"/>
      <c r="D100" s="92"/>
      <c r="E100" s="92"/>
      <c r="F100" s="92"/>
      <c r="G100" s="92"/>
      <c r="H100" s="92"/>
      <c r="I100" s="93"/>
      <c r="J100" s="94"/>
      <c r="K100" s="261">
        <v>0.05</v>
      </c>
      <c r="L100" s="792">
        <f>N93*K100</f>
        <v>23440.771942495805</v>
      </c>
      <c r="M100" s="793"/>
      <c r="N100" s="51"/>
    </row>
    <row r="101" spans="1:14" ht="15.75" thickBot="1">
      <c r="B101" s="755" t="s">
        <v>2072</v>
      </c>
      <c r="C101" s="756"/>
      <c r="D101" s="756"/>
      <c r="E101" s="756"/>
      <c r="F101" s="756"/>
      <c r="G101" s="756"/>
      <c r="H101" s="756"/>
      <c r="I101" s="756"/>
      <c r="J101" s="756"/>
      <c r="K101" s="756"/>
      <c r="L101" s="756"/>
      <c r="M101" s="757"/>
      <c r="N101" s="52">
        <f>L98+L99+L100</f>
        <v>140644.63165497483</v>
      </c>
    </row>
    <row r="102" spans="1:14" ht="15.75" thickBot="1">
      <c r="B102" s="33"/>
      <c r="C102" s="34"/>
      <c r="D102" s="34"/>
      <c r="E102" s="34"/>
      <c r="F102" s="34"/>
      <c r="G102" s="34"/>
      <c r="H102" s="34"/>
      <c r="I102" s="34"/>
      <c r="J102" s="34"/>
      <c r="K102" s="34"/>
      <c r="L102" s="34"/>
      <c r="M102" s="34"/>
      <c r="N102" s="35"/>
    </row>
    <row r="103" spans="1:14" ht="15.75" thickBot="1">
      <c r="A103" t="s">
        <v>2114</v>
      </c>
      <c r="B103" s="755" t="s">
        <v>2113</v>
      </c>
      <c r="C103" s="756"/>
      <c r="D103" s="756"/>
      <c r="E103" s="756"/>
      <c r="F103" s="756"/>
      <c r="G103" s="756"/>
      <c r="H103" s="756"/>
      <c r="I103" s="756"/>
      <c r="J103" s="756"/>
      <c r="K103" s="756"/>
      <c r="L103" s="756"/>
      <c r="M103" s="757"/>
      <c r="N103" s="166">
        <f>N93+N101</f>
        <v>609460.07050489087</v>
      </c>
    </row>
    <row r="104" spans="1:14">
      <c r="B104" s="13"/>
      <c r="C104" s="14"/>
      <c r="D104" s="14"/>
      <c r="E104" s="14"/>
      <c r="F104" s="14"/>
      <c r="G104" s="14"/>
      <c r="H104" s="14"/>
      <c r="I104" s="14"/>
      <c r="J104" s="14"/>
      <c r="K104" s="14"/>
      <c r="L104" s="14"/>
      <c r="M104" s="14"/>
      <c r="N104" s="15"/>
    </row>
    <row r="105" spans="1:14">
      <c r="B105" s="16"/>
      <c r="C105" s="12"/>
      <c r="D105" s="12"/>
      <c r="E105" s="12"/>
      <c r="F105" s="12"/>
      <c r="G105" s="12"/>
      <c r="H105" s="12"/>
      <c r="I105" s="12"/>
      <c r="J105" s="12"/>
      <c r="K105" s="12"/>
      <c r="L105" s="12"/>
      <c r="M105" s="12"/>
      <c r="N105" s="17"/>
    </row>
    <row r="106" spans="1:14">
      <c r="B106" s="16"/>
      <c r="C106" s="12"/>
      <c r="D106" s="12"/>
      <c r="E106" s="12"/>
      <c r="F106" s="12"/>
      <c r="G106" s="12"/>
      <c r="H106" s="12"/>
      <c r="I106" s="12"/>
      <c r="J106" s="12"/>
      <c r="K106" s="12"/>
      <c r="L106" s="12"/>
      <c r="M106" s="12"/>
      <c r="N106" s="17"/>
    </row>
    <row r="107" spans="1:14">
      <c r="B107" s="16"/>
      <c r="C107" s="12"/>
      <c r="D107" s="12"/>
      <c r="E107" s="12"/>
      <c r="F107" s="12"/>
      <c r="G107" s="12"/>
      <c r="H107" s="12"/>
      <c r="I107" s="12"/>
      <c r="J107" s="12"/>
      <c r="K107" s="12"/>
      <c r="L107" s="12"/>
      <c r="M107" s="12"/>
      <c r="N107" s="17"/>
    </row>
    <row r="108" spans="1:14">
      <c r="B108" s="16"/>
      <c r="C108" s="12"/>
      <c r="D108" s="12"/>
      <c r="E108" s="53" t="s">
        <v>2093</v>
      </c>
      <c r="F108" s="53"/>
      <c r="G108" s="53"/>
      <c r="H108" s="53"/>
      <c r="I108" s="53"/>
      <c r="J108" s="53"/>
      <c r="K108" s="12"/>
      <c r="L108" s="12"/>
      <c r="M108" s="12"/>
      <c r="N108" s="17"/>
    </row>
    <row r="109" spans="1:14">
      <c r="B109" s="16"/>
      <c r="C109" s="12"/>
      <c r="D109" s="12"/>
      <c r="E109" s="12" t="s">
        <v>2094</v>
      </c>
      <c r="F109" s="12"/>
      <c r="G109" s="12"/>
      <c r="H109" s="12"/>
      <c r="I109" s="12"/>
      <c r="J109" s="12"/>
      <c r="K109" s="12"/>
      <c r="L109" s="12"/>
      <c r="M109" s="12"/>
      <c r="N109" s="17"/>
    </row>
    <row r="110" spans="1:14">
      <c r="B110" s="16"/>
      <c r="C110" s="12"/>
      <c r="D110" s="12"/>
      <c r="E110" s="12" t="s">
        <v>2095</v>
      </c>
      <c r="F110" s="12"/>
      <c r="G110" s="12"/>
      <c r="H110" s="12"/>
      <c r="I110" s="12"/>
      <c r="J110" s="12"/>
      <c r="K110" s="12"/>
      <c r="L110" s="12"/>
      <c r="M110" s="12"/>
      <c r="N110" s="17"/>
    </row>
    <row r="111" spans="1:14">
      <c r="B111" s="16"/>
      <c r="C111" s="12"/>
      <c r="D111" s="12"/>
      <c r="E111" s="12" t="s">
        <v>2096</v>
      </c>
      <c r="F111" s="12"/>
      <c r="G111" s="12"/>
      <c r="H111" s="12"/>
      <c r="I111" s="12"/>
      <c r="J111" s="12"/>
      <c r="K111" s="12"/>
      <c r="L111" s="12"/>
      <c r="M111" s="12"/>
      <c r="N111" s="17"/>
    </row>
    <row r="112" spans="1:14" ht="15.75" thickBot="1">
      <c r="B112" s="16"/>
      <c r="C112" s="12"/>
      <c r="D112" s="12"/>
      <c r="E112" s="12"/>
      <c r="F112" s="12" t="s">
        <v>7</v>
      </c>
      <c r="G112" s="12"/>
      <c r="H112" s="12"/>
      <c r="I112" s="12"/>
      <c r="J112" s="12"/>
      <c r="K112" s="12"/>
      <c r="L112" s="12"/>
      <c r="M112" s="12"/>
      <c r="N112" s="17"/>
    </row>
    <row r="113" spans="2:14">
      <c r="B113" s="204" t="s">
        <v>2097</v>
      </c>
      <c r="C113" s="205"/>
      <c r="D113" s="205"/>
      <c r="E113" s="205"/>
      <c r="F113" s="205"/>
      <c r="G113" s="205"/>
      <c r="H113" s="205"/>
      <c r="I113" s="205"/>
      <c r="J113" s="205"/>
      <c r="K113" s="205"/>
      <c r="L113" s="205"/>
      <c r="M113" s="205"/>
      <c r="N113" s="206"/>
    </row>
    <row r="114" spans="2:14">
      <c r="B114" s="207"/>
      <c r="C114" s="208"/>
      <c r="D114" s="208"/>
      <c r="E114" s="208"/>
      <c r="F114" s="208"/>
      <c r="G114" s="208"/>
      <c r="H114" s="208"/>
      <c r="I114" s="208"/>
      <c r="J114" s="208"/>
      <c r="K114" s="208"/>
      <c r="L114" s="208"/>
      <c r="M114" s="208"/>
      <c r="N114" s="209"/>
    </row>
    <row r="115" spans="2:14">
      <c r="B115" s="207"/>
      <c r="C115" s="208"/>
      <c r="D115" s="208"/>
      <c r="E115" s="208"/>
      <c r="F115" s="208"/>
      <c r="G115" s="208"/>
      <c r="H115" s="208"/>
      <c r="I115" s="208"/>
      <c r="J115" s="208"/>
      <c r="K115" s="208"/>
      <c r="L115" s="208"/>
      <c r="M115" s="208"/>
      <c r="N115" s="209"/>
    </row>
    <row r="116" spans="2:14">
      <c r="B116" s="207"/>
      <c r="C116" s="208"/>
      <c r="D116" s="208"/>
      <c r="E116" s="208"/>
      <c r="F116" s="208"/>
      <c r="G116" s="208"/>
      <c r="H116" s="208"/>
      <c r="I116" s="208"/>
      <c r="J116" s="208"/>
      <c r="K116" s="208"/>
      <c r="L116" s="208"/>
      <c r="M116" s="208"/>
      <c r="N116" s="209"/>
    </row>
    <row r="117" spans="2:14" ht="15.75" thickBot="1">
      <c r="B117" s="210"/>
      <c r="C117" s="211"/>
      <c r="D117" s="211"/>
      <c r="E117" s="211"/>
      <c r="F117" s="211"/>
      <c r="G117" s="211"/>
      <c r="H117" s="211"/>
      <c r="I117" s="211"/>
      <c r="J117" s="211"/>
      <c r="K117" s="211"/>
      <c r="L117" s="211"/>
      <c r="M117" s="211"/>
      <c r="N117" s="212"/>
    </row>
    <row r="118" spans="2:14">
      <c r="B118" s="213"/>
      <c r="C118" s="214"/>
      <c r="D118" s="214"/>
      <c r="E118" s="214"/>
      <c r="F118" s="214"/>
      <c r="G118" s="214"/>
      <c r="H118" s="214"/>
      <c r="I118" s="214"/>
      <c r="J118" s="214"/>
      <c r="K118" s="214"/>
      <c r="L118" s="214"/>
      <c r="M118" s="214"/>
      <c r="N118" s="215"/>
    </row>
    <row r="119" spans="2:14">
      <c r="B119" s="199" t="s">
        <v>2098</v>
      </c>
      <c r="C119" s="31"/>
      <c r="D119" s="31"/>
      <c r="E119" s="31"/>
      <c r="F119" s="31"/>
      <c r="G119" s="31"/>
      <c r="H119" s="31"/>
      <c r="I119" s="31"/>
      <c r="J119" s="31"/>
      <c r="K119" s="31"/>
      <c r="L119" s="31"/>
      <c r="M119" s="31"/>
      <c r="N119" s="32"/>
    </row>
    <row r="120" spans="2:14" ht="15" customHeight="1">
      <c r="B120" s="758" t="s">
        <v>2099</v>
      </c>
      <c r="C120" s="759"/>
      <c r="D120" s="759"/>
      <c r="E120" s="759"/>
      <c r="F120" s="759"/>
      <c r="G120" s="759"/>
      <c r="H120" s="759"/>
      <c r="I120" s="759"/>
      <c r="J120" s="759"/>
      <c r="K120" s="759"/>
      <c r="L120" s="759"/>
      <c r="M120" s="759"/>
      <c r="N120" s="760"/>
    </row>
    <row r="121" spans="2:14" ht="15" customHeight="1">
      <c r="B121" s="758"/>
      <c r="C121" s="759"/>
      <c r="D121" s="759"/>
      <c r="E121" s="759"/>
      <c r="F121" s="759"/>
      <c r="G121" s="759"/>
      <c r="H121" s="759"/>
      <c r="I121" s="759"/>
      <c r="J121" s="759"/>
      <c r="K121" s="759"/>
      <c r="L121" s="759"/>
      <c r="M121" s="759"/>
      <c r="N121" s="760"/>
    </row>
    <row r="122" spans="2:14" ht="30" customHeight="1">
      <c r="B122" s="761" t="s">
        <v>2100</v>
      </c>
      <c r="C122" s="762"/>
      <c r="D122" s="762"/>
      <c r="E122" s="762"/>
      <c r="F122" s="762"/>
      <c r="G122" s="762"/>
      <c r="H122" s="762"/>
      <c r="I122" s="762"/>
      <c r="J122" s="762"/>
      <c r="K122" s="762"/>
      <c r="L122" s="762"/>
      <c r="M122" s="762"/>
      <c r="N122" s="763"/>
    </row>
    <row r="123" spans="2:14">
      <c r="B123" s="761"/>
      <c r="C123" s="762"/>
      <c r="D123" s="762"/>
      <c r="E123" s="762"/>
      <c r="F123" s="762"/>
      <c r="G123" s="762"/>
      <c r="H123" s="762"/>
      <c r="I123" s="762"/>
      <c r="J123" s="762"/>
      <c r="K123" s="762"/>
      <c r="L123" s="762"/>
      <c r="M123" s="762"/>
      <c r="N123" s="763"/>
    </row>
    <row r="124" spans="2:14">
      <c r="B124" s="287"/>
      <c r="C124" s="288"/>
      <c r="D124" s="288"/>
      <c r="E124" s="288"/>
      <c r="F124" s="288"/>
      <c r="G124" s="288"/>
      <c r="H124" s="288"/>
      <c r="I124" s="288"/>
      <c r="J124" s="288"/>
      <c r="K124" s="288"/>
      <c r="L124" s="288"/>
      <c r="M124" s="288"/>
      <c r="N124" s="289"/>
    </row>
    <row r="125" spans="2:14">
      <c r="B125" s="287"/>
      <c r="C125" s="288"/>
      <c r="D125" s="288"/>
      <c r="E125" s="288"/>
      <c r="F125" s="288"/>
      <c r="G125" s="288"/>
      <c r="H125" s="288"/>
      <c r="I125" s="288"/>
      <c r="J125" s="288"/>
      <c r="K125" s="288"/>
      <c r="L125" s="288"/>
      <c r="M125" s="288"/>
      <c r="N125" s="289"/>
    </row>
    <row r="126" spans="2:14">
      <c r="B126" s="287"/>
      <c r="C126" s="288"/>
      <c r="D126" s="288"/>
      <c r="E126" s="288"/>
      <c r="F126" s="288"/>
      <c r="G126" s="288"/>
      <c r="H126" s="288"/>
      <c r="I126" s="288"/>
      <c r="J126" s="288"/>
      <c r="K126" s="288"/>
      <c r="L126" s="288"/>
      <c r="M126" s="288"/>
      <c r="N126" s="289"/>
    </row>
    <row r="127" spans="2:14">
      <c r="B127" s="199"/>
      <c r="C127" s="31"/>
      <c r="D127" s="31"/>
      <c r="E127" s="31"/>
      <c r="F127" s="31"/>
      <c r="G127" s="31"/>
      <c r="H127" s="31"/>
      <c r="I127" s="31"/>
      <c r="J127" s="31"/>
      <c r="K127" s="31"/>
      <c r="L127" s="31"/>
      <c r="M127" s="31"/>
      <c r="N127" s="32"/>
    </row>
    <row r="128" spans="2:14">
      <c r="B128" s="16"/>
      <c r="C128" s="12"/>
      <c r="D128" s="12"/>
      <c r="E128" s="12" t="s">
        <v>2093</v>
      </c>
      <c r="F128" s="53"/>
      <c r="G128" s="53"/>
      <c r="H128" s="12"/>
      <c r="I128" s="12"/>
      <c r="J128" s="12"/>
      <c r="K128" s="12"/>
      <c r="L128" s="12"/>
      <c r="M128" s="12"/>
      <c r="N128" s="17"/>
    </row>
    <row r="129" spans="2:14">
      <c r="B129" s="16"/>
      <c r="C129" s="12"/>
      <c r="D129" s="12"/>
      <c r="E129" s="54" t="s">
        <v>2094</v>
      </c>
      <c r="F129" s="12"/>
      <c r="G129" s="12"/>
      <c r="H129" s="54"/>
      <c r="I129" s="54"/>
      <c r="J129" s="54"/>
      <c r="K129" s="12"/>
      <c r="L129" s="12"/>
      <c r="M129" s="12"/>
      <c r="N129" s="17"/>
    </row>
    <row r="130" spans="2:14">
      <c r="B130" s="16"/>
      <c r="C130" s="12"/>
      <c r="D130" s="12"/>
      <c r="E130" s="55" t="s">
        <v>2101</v>
      </c>
      <c r="F130" s="12"/>
      <c r="G130" s="12"/>
      <c r="H130" s="55"/>
      <c r="I130" s="55"/>
      <c r="J130" s="55"/>
      <c r="K130" s="12"/>
      <c r="L130" s="12"/>
      <c r="M130" s="12"/>
      <c r="N130" s="17"/>
    </row>
    <row r="131" spans="2:14">
      <c r="B131" s="56"/>
      <c r="C131" s="31"/>
      <c r="D131" s="31"/>
      <c r="E131" s="12" t="s">
        <v>2096</v>
      </c>
      <c r="F131" s="12"/>
      <c r="G131" s="12"/>
      <c r="H131" s="12"/>
      <c r="I131" s="12"/>
      <c r="J131" s="12"/>
      <c r="K131" s="31"/>
      <c r="L131" s="31"/>
      <c r="M131" s="31"/>
      <c r="N131" s="32"/>
    </row>
    <row r="132" spans="2:14">
      <c r="B132" s="56"/>
      <c r="C132" s="31"/>
      <c r="D132" s="31"/>
      <c r="E132" s="31"/>
      <c r="F132" s="12"/>
      <c r="G132" s="12"/>
      <c r="H132" s="12"/>
      <c r="I132" s="12"/>
      <c r="J132" s="12"/>
      <c r="K132" s="31"/>
      <c r="L132" s="31"/>
      <c r="M132" s="31"/>
      <c r="N132" s="32"/>
    </row>
    <row r="133" spans="2:14">
      <c r="B133" s="56" t="s">
        <v>2102</v>
      </c>
      <c r="C133" s="55"/>
      <c r="D133" s="55"/>
      <c r="E133" s="12"/>
      <c r="F133" s="12"/>
      <c r="G133" s="12"/>
      <c r="H133" s="12"/>
      <c r="I133" s="12"/>
      <c r="J133" s="821"/>
      <c r="K133" s="821"/>
      <c r="L133" s="821"/>
      <c r="M133" s="821"/>
      <c r="N133" s="822"/>
    </row>
    <row r="134" spans="2:14" ht="15.75" thickBot="1">
      <c r="B134" s="217" t="s">
        <v>2103</v>
      </c>
      <c r="C134" s="344"/>
      <c r="D134" s="344"/>
      <c r="E134" s="57"/>
      <c r="F134" s="57"/>
      <c r="G134" s="57"/>
      <c r="H134" s="57"/>
      <c r="I134" s="57"/>
      <c r="J134" s="823"/>
      <c r="K134" s="823"/>
      <c r="L134" s="823"/>
      <c r="M134" s="823"/>
      <c r="N134" s="824"/>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7.25" customHeight="1" thickBot="1">
      <c r="A31" t="s">
        <v>21</v>
      </c>
      <c r="B31" s="80" t="s">
        <v>446</v>
      </c>
      <c r="C31" s="81" t="s">
        <v>2242</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871</v>
      </c>
      <c r="B36" s="804" t="str">
        <f>VLOOKUP(A36,EQUIPOS!A6:D154,3,FALSE)</f>
        <v>Equipo de Medición (Deformimetros Eléctricos, Mecánicos, Celdas de Carga,  Etc.)</v>
      </c>
      <c r="C36" s="805"/>
      <c r="D36" s="805"/>
      <c r="E36" s="805"/>
      <c r="F36" s="805"/>
      <c r="G36" s="805"/>
      <c r="H36" s="806"/>
      <c r="I36" s="223"/>
      <c r="J36" s="224"/>
      <c r="K36" s="225">
        <f>VLOOKUP(A36,EQUIPOS!A6:D163,4,FALSE)</f>
        <v>194878.01722146731</v>
      </c>
      <c r="L36" s="226"/>
      <c r="M36" s="292">
        <v>3.3333333330000001</v>
      </c>
      <c r="N36" s="228">
        <f>K36/M36</f>
        <v>58463.405172286533</v>
      </c>
    </row>
    <row r="37" spans="1:14">
      <c r="A37" s="113" t="s">
        <v>793</v>
      </c>
      <c r="B37" s="804" t="str">
        <f>VLOOKUP(A37,EQUIPOS!A7:D154,3,FALSE)</f>
        <v>Bomba para gato de tensionamiento</v>
      </c>
      <c r="C37" s="805"/>
      <c r="D37" s="805"/>
      <c r="E37" s="805"/>
      <c r="F37" s="805"/>
      <c r="G37" s="805"/>
      <c r="H37" s="806"/>
      <c r="I37" s="368"/>
      <c r="J37" s="369"/>
      <c r="K37" s="225">
        <f>VLOOKUP(A37,EQUIPOS!A7:D164,4,FALSE)</f>
        <v>541125.51409466867</v>
      </c>
      <c r="L37" s="291"/>
      <c r="M37" s="292">
        <v>0.1</v>
      </c>
      <c r="N37" s="228">
        <f>K37/M37</f>
        <v>5411255.1409466863</v>
      </c>
    </row>
    <row r="38" spans="1:14">
      <c r="A38" s="113" t="s">
        <v>921</v>
      </c>
      <c r="B38" s="804" t="str">
        <f>VLOOKUP(A38,EQUIPOS!A8:D154,3,FALSE)</f>
        <v>Gato para tensionamiento, fuerza Max 200 ton, área de tensión 314 cm2.</v>
      </c>
      <c r="C38" s="805"/>
      <c r="D38" s="805"/>
      <c r="E38" s="805"/>
      <c r="F38" s="805"/>
      <c r="G38" s="805"/>
      <c r="H38" s="806"/>
      <c r="I38" s="284"/>
      <c r="J38" s="286"/>
      <c r="K38" s="225">
        <f>VLOOKUP(A38,EQUIPOS!A8:D165,4,FALSE)</f>
        <v>205698.79340461339</v>
      </c>
      <c r="L38" s="370"/>
      <c r="M38" s="371">
        <v>0.1</v>
      </c>
      <c r="N38" s="228">
        <f>K38/M38</f>
        <v>2056987.9340461339</v>
      </c>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7526706.4801651072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c r="B48" s="43"/>
      <c r="C48" s="237"/>
      <c r="D48" s="237"/>
      <c r="E48" s="237"/>
      <c r="F48" s="237"/>
      <c r="G48" s="237"/>
      <c r="H48" s="237"/>
      <c r="I48" s="224"/>
      <c r="J48" s="201"/>
      <c r="K48" s="238"/>
      <c r="L48" s="223"/>
      <c r="M48" s="353"/>
      <c r="N48" s="228"/>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ht="15.75" thickBot="1">
      <c r="B54" s="43"/>
      <c r="C54" s="266"/>
      <c r="D54" s="266"/>
      <c r="E54" s="266"/>
      <c r="F54" s="266"/>
      <c r="G54" s="266"/>
      <c r="H54" s="266"/>
      <c r="I54" s="266"/>
      <c r="J54" s="382"/>
      <c r="K54" s="124"/>
      <c r="L54" s="281"/>
      <c r="M54" s="353"/>
      <c r="N54" s="228"/>
    </row>
    <row r="55" spans="1:14" ht="15.75" thickBot="1">
      <c r="B55" s="755" t="s">
        <v>2072</v>
      </c>
      <c r="C55" s="756"/>
      <c r="D55" s="756"/>
      <c r="E55" s="756"/>
      <c r="F55" s="756"/>
      <c r="G55" s="756"/>
      <c r="H55" s="756"/>
      <c r="I55" s="756"/>
      <c r="J55" s="756"/>
      <c r="K55" s="756"/>
      <c r="L55" s="756"/>
      <c r="M55" s="757"/>
      <c r="N55" s="345"/>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2002</v>
      </c>
      <c r="B60" s="46" t="str">
        <f>VLOOKUP(A60,TRANSPORTE!A2:D117,3,FALSE)</f>
        <v>Transporte de equipos</v>
      </c>
      <c r="C60" s="273"/>
      <c r="D60" s="273"/>
      <c r="E60" s="273"/>
      <c r="F60" s="273"/>
      <c r="G60" s="273"/>
      <c r="H60" s="267" t="s">
        <v>1038</v>
      </c>
      <c r="I60" s="235">
        <v>15</v>
      </c>
      <c r="J60" s="242">
        <v>1</v>
      </c>
      <c r="K60" s="235">
        <f>I60*J60</f>
        <v>15</v>
      </c>
      <c r="L60" s="842">
        <f>VLOOKUP(A60,TRANSPORTE!A2:D117,4,FALSE)</f>
        <v>6919.8249706983024</v>
      </c>
      <c r="M60" s="843"/>
      <c r="N60" s="243">
        <f>K60*L60</f>
        <v>103797.37456047453</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103797.37456047453</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698</v>
      </c>
      <c r="B71" s="49" t="str">
        <f>VLOOKUP(A71,'MANO DE OBRA'!A8:D68,3,FALSE)</f>
        <v>Inspector de fabricación y montaje</v>
      </c>
      <c r="C71" s="47"/>
      <c r="D71" s="47"/>
      <c r="E71" s="47"/>
      <c r="F71" s="47"/>
      <c r="G71" s="47"/>
      <c r="H71" s="47"/>
      <c r="I71" s="248">
        <f>K71/J71*100</f>
        <v>87942.625377371514</v>
      </c>
      <c r="J71" s="249">
        <v>185</v>
      </c>
      <c r="K71" s="250">
        <f>VLOOKUP(A71,'MANO DE OBRA'!A8:D99,4,FALSE)</f>
        <v>162693.85694813728</v>
      </c>
      <c r="L71" s="50"/>
      <c r="M71" s="381">
        <v>26.666666664000001</v>
      </c>
      <c r="N71" s="346">
        <f>K71/M71</f>
        <v>6101.0196361652497</v>
      </c>
      <c r="O71" s="106"/>
    </row>
    <row r="72" spans="1:15">
      <c r="A72" s="141"/>
      <c r="B72" s="49"/>
      <c r="C72" s="47"/>
      <c r="D72" s="47"/>
      <c r="E72" s="47"/>
      <c r="F72" s="47"/>
      <c r="G72" s="47"/>
      <c r="H72" s="47"/>
      <c r="I72" s="248"/>
      <c r="J72" s="249"/>
      <c r="K72" s="250"/>
      <c r="L72" s="50"/>
      <c r="M72" s="378"/>
      <c r="N72" s="346"/>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6101.0196361652497</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7636604.8743617469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1527320.9748723495</v>
      </c>
      <c r="M84" s="791"/>
      <c r="N84" s="51"/>
    </row>
    <row r="85" spans="1:14">
      <c r="B85" s="89" t="s">
        <v>2090</v>
      </c>
      <c r="C85" s="90"/>
      <c r="D85" s="90"/>
      <c r="E85" s="90"/>
      <c r="F85" s="90"/>
      <c r="G85" s="90"/>
      <c r="H85" s="90"/>
      <c r="I85" s="87"/>
      <c r="J85" s="88"/>
      <c r="K85" s="260">
        <v>0.05</v>
      </c>
      <c r="L85" s="790">
        <f>N79*K85</f>
        <v>381830.24371808738</v>
      </c>
      <c r="M85" s="791"/>
      <c r="N85" s="51"/>
    </row>
    <row r="86" spans="1:14" ht="15.75" thickBot="1">
      <c r="B86" s="91" t="s">
        <v>2091</v>
      </c>
      <c r="C86" s="92"/>
      <c r="D86" s="92"/>
      <c r="E86" s="92"/>
      <c r="F86" s="92"/>
      <c r="G86" s="92"/>
      <c r="H86" s="92"/>
      <c r="I86" s="93"/>
      <c r="J86" s="94"/>
      <c r="K86" s="261">
        <v>0.05</v>
      </c>
      <c r="L86" s="792">
        <f>N79*K86</f>
        <v>381830.24371808738</v>
      </c>
      <c r="M86" s="793"/>
      <c r="N86" s="51"/>
    </row>
    <row r="87" spans="1:14" ht="15.75" thickBot="1">
      <c r="B87" s="755" t="s">
        <v>2072</v>
      </c>
      <c r="C87" s="756"/>
      <c r="D87" s="756"/>
      <c r="E87" s="756"/>
      <c r="F87" s="756"/>
      <c r="G87" s="756"/>
      <c r="H87" s="756"/>
      <c r="I87" s="756"/>
      <c r="J87" s="756"/>
      <c r="K87" s="756"/>
      <c r="L87" s="756"/>
      <c r="M87" s="757"/>
      <c r="N87" s="52">
        <f>L84+L85+L86</f>
        <v>2290981.4623085242</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9927586.3366702721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8.75" customHeight="1" thickBot="1">
      <c r="A31" t="s">
        <v>21</v>
      </c>
      <c r="B31" s="80" t="s">
        <v>449</v>
      </c>
      <c r="C31" s="81" t="s">
        <v>2243</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782</v>
      </c>
      <c r="B36" s="804" t="str">
        <f>VLOOKUP(A36,EQUIPOS!A6:D154,3,FALSE)</f>
        <v xml:space="preserve">Aspersor manual
</v>
      </c>
      <c r="C36" s="805"/>
      <c r="D36" s="805"/>
      <c r="E36" s="805"/>
      <c r="F36" s="805"/>
      <c r="G36" s="805"/>
      <c r="H36" s="806"/>
      <c r="I36" s="223"/>
      <c r="J36" s="224"/>
      <c r="K36" s="225">
        <f>VLOOKUP(A36,EQUIPOS!A6:D163,4,FALSE)</f>
        <v>3486.5789413194711</v>
      </c>
      <c r="L36" s="226"/>
      <c r="M36" s="292">
        <v>2</v>
      </c>
      <c r="N36" s="228">
        <f>K36/M36</f>
        <v>1743.2894706597356</v>
      </c>
    </row>
    <row r="37" spans="1:14">
      <c r="A37" s="113" t="s">
        <v>1067</v>
      </c>
      <c r="B37" s="804" t="str">
        <f>VLOOKUP(A37,EQUIPOS!A7:D154,3,FALSE)</f>
        <v>Vibrador de concreto, Motor de 3 hp a 18.000 rpm Mangueras de 4 mt</v>
      </c>
      <c r="C37" s="805"/>
      <c r="D37" s="805"/>
      <c r="E37" s="805"/>
      <c r="F37" s="805"/>
      <c r="G37" s="805"/>
      <c r="H37" s="806"/>
      <c r="I37" s="368"/>
      <c r="J37" s="369"/>
      <c r="K37" s="225">
        <f>VLOOKUP(A37,EQUIPOS!A7:D164,4,FALSE)</f>
        <v>10560.661371051219</v>
      </c>
      <c r="L37" s="291"/>
      <c r="M37" s="292">
        <v>2</v>
      </c>
      <c r="N37" s="228">
        <f>K37/M37</f>
        <v>5280.3306855256096</v>
      </c>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1840.3608038400498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8863.9809600253939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1593</v>
      </c>
      <c r="B48" s="43" t="str">
        <f>VLOOKUP(A48,MATERIALES!A5:D373,3,FALSE)</f>
        <v>Obra falsa concreto clase A y B (puntal de 3m metálico)</v>
      </c>
      <c r="C48" s="237"/>
      <c r="D48" s="237"/>
      <c r="E48" s="237"/>
      <c r="F48" s="237"/>
      <c r="G48" s="237"/>
      <c r="H48" s="237"/>
      <c r="I48" s="237"/>
      <c r="J48" s="267" t="str">
        <f>VLOOKUP(A48,MATERIALES!A4:D640,2,FALSE)</f>
        <v>m2</v>
      </c>
      <c r="K48" s="238">
        <v>4.5999999999999996</v>
      </c>
      <c r="L48" s="223"/>
      <c r="M48" s="353">
        <f>VLOOKUP(A48,MATERIALES!A5:D396,4,FALSE)</f>
        <v>74744.996403889003</v>
      </c>
      <c r="N48" s="228">
        <f>K48*M48</f>
        <v>343826.98345788941</v>
      </c>
    </row>
    <row r="49" spans="1:14">
      <c r="A49" s="108" t="s">
        <v>1159</v>
      </c>
      <c r="B49" s="43" t="str">
        <f>VLOOKUP(A49,MATERIALES!A6:D373,3,FALSE)</f>
        <v>Antisol blanco (presentación 20 kg)</v>
      </c>
      <c r="C49" s="372"/>
      <c r="D49" s="372"/>
      <c r="E49" s="372"/>
      <c r="F49" s="372"/>
      <c r="G49" s="372"/>
      <c r="H49" s="372"/>
      <c r="I49" s="372"/>
      <c r="J49" s="268" t="str">
        <f>VLOOKUP(A49,MATERIALES!A5:D641,2,FALSE)</f>
        <v>kg</v>
      </c>
      <c r="K49" s="348">
        <v>1</v>
      </c>
      <c r="L49" s="368"/>
      <c r="M49" s="353">
        <f>VLOOKUP(A49,MATERIALES!A6:D397,4,FALSE)</f>
        <v>6106.7527941269618</v>
      </c>
      <c r="N49" s="228">
        <f>K49*M49</f>
        <v>6106.7527941269618</v>
      </c>
    </row>
    <row r="50" spans="1:14">
      <c r="A50" s="108" t="s">
        <v>1287</v>
      </c>
      <c r="B50" s="43" t="str">
        <f>VLOOKUP(A50,MATERIALES!A6:D373,3,FALSE)</f>
        <v>Concreto Resistencia  35 (Mpa)</v>
      </c>
      <c r="C50" s="372"/>
      <c r="D50" s="372"/>
      <c r="E50" s="372"/>
      <c r="F50" s="372"/>
      <c r="G50" s="372"/>
      <c r="H50" s="372"/>
      <c r="I50" s="372"/>
      <c r="J50" s="268" t="str">
        <f>VLOOKUP(A50,MATERIALES!A6:D642,2,FALSE)</f>
        <v>m3</v>
      </c>
      <c r="K50" s="348">
        <v>1</v>
      </c>
      <c r="L50" s="368"/>
      <c r="M50" s="353">
        <f>VLOOKUP(A50,MATERIALES!A6:D398,4,FALSE)</f>
        <v>442235.73940308142</v>
      </c>
      <c r="N50" s="228">
        <f>K50*M50</f>
        <v>442235.73940308142</v>
      </c>
    </row>
    <row r="51" spans="1:14">
      <c r="A51" s="108" t="s">
        <v>1361</v>
      </c>
      <c r="B51" s="43" t="str">
        <f>VLOOKUP(A51,MATERIALES!A6:D373,3,FALSE)</f>
        <v>FORMALETA (Depende para que sea el Concreto)</v>
      </c>
      <c r="C51" s="372"/>
      <c r="D51" s="372"/>
      <c r="E51" s="372"/>
      <c r="F51" s="372"/>
      <c r="G51" s="372"/>
      <c r="H51" s="372"/>
      <c r="I51" s="372"/>
      <c r="J51" s="268" t="str">
        <f>VLOOKUP(A51,MATERIALES!A6:D643,2,FALSE)</f>
        <v>m2</v>
      </c>
      <c r="K51" s="348">
        <v>4.5999999999999996</v>
      </c>
      <c r="L51" s="368"/>
      <c r="M51" s="353">
        <f>VLOOKUP(A51,MATERIALES!A6:D399,4,FALSE)</f>
        <v>22612.177094798149</v>
      </c>
      <c r="N51" s="228">
        <f>K51*M51</f>
        <v>104016.01463607149</v>
      </c>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ht="15.75" thickBot="1">
      <c r="B54" s="43"/>
      <c r="C54" s="266"/>
      <c r="D54" s="266"/>
      <c r="E54" s="266"/>
      <c r="F54" s="266"/>
      <c r="G54" s="266"/>
      <c r="H54" s="266"/>
      <c r="I54" s="266"/>
      <c r="J54" s="382"/>
      <c r="K54" s="124"/>
      <c r="L54" s="281"/>
      <c r="M54" s="353"/>
      <c r="N54" s="228"/>
    </row>
    <row r="55" spans="1:14" ht="15.75" thickBot="1">
      <c r="B55" s="755" t="s">
        <v>2072</v>
      </c>
      <c r="C55" s="756"/>
      <c r="D55" s="756"/>
      <c r="E55" s="756"/>
      <c r="F55" s="756"/>
      <c r="G55" s="756"/>
      <c r="H55" s="756"/>
      <c r="I55" s="756"/>
      <c r="J55" s="756"/>
      <c r="K55" s="756"/>
      <c r="L55" s="756"/>
      <c r="M55" s="757"/>
      <c r="N55" s="345">
        <f>SUM(N48:N54)</f>
        <v>896185.49029116926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1846</v>
      </c>
      <c r="B60" s="46" t="str">
        <f>VLOOKUP(A60,TRANSPORTE!A2:D117,3,FALSE)</f>
        <v>Transporte de concreto</v>
      </c>
      <c r="C60" s="273"/>
      <c r="D60" s="273"/>
      <c r="E60" s="273"/>
      <c r="F60" s="273"/>
      <c r="G60" s="273"/>
      <c r="H60" s="267" t="s">
        <v>1038</v>
      </c>
      <c r="I60" s="235">
        <v>1</v>
      </c>
      <c r="J60" s="242">
        <v>1</v>
      </c>
      <c r="K60" s="235">
        <f>I60*J60</f>
        <v>1</v>
      </c>
      <c r="L60" s="842">
        <f>VLOOKUP(A60,TRANSPORTE!A2:D117,4,FALSE)</f>
        <v>1294.9704856658377</v>
      </c>
      <c r="M60" s="843"/>
      <c r="N60" s="243">
        <f>K60*L60</f>
        <v>1294.9704856658377</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1294.9704856658377</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714</v>
      </c>
      <c r="B71" s="49" t="str">
        <f>VLOOKUP(A71,'MANO DE OBRA'!A8:D68,3,FALSE)</f>
        <v>Obrero (6)</v>
      </c>
      <c r="C71" s="47"/>
      <c r="D71" s="47"/>
      <c r="E71" s="47"/>
      <c r="F71" s="47"/>
      <c r="G71" s="47"/>
      <c r="H71" s="47"/>
      <c r="I71" s="248">
        <f>K71/J71*100</f>
        <v>202996.19999999998</v>
      </c>
      <c r="J71" s="249">
        <v>185</v>
      </c>
      <c r="K71" s="250">
        <f>VLOOKUP(A71,'MANO DE OBRA'!A8:D99,4,FALSE)</f>
        <v>375542.97</v>
      </c>
      <c r="L71" s="50"/>
      <c r="M71" s="381">
        <v>16</v>
      </c>
      <c r="N71" s="346">
        <f>K71/M71</f>
        <v>23471.435624999998</v>
      </c>
      <c r="O71" s="106"/>
    </row>
    <row r="72" spans="1:15">
      <c r="A72" s="141" t="s">
        <v>732</v>
      </c>
      <c r="B72" s="49" t="str">
        <f>VLOOKUP(A72,'MANO DE OBRA'!A8:D69,3,FALSE)</f>
        <v>Oficial (2)</v>
      </c>
      <c r="C72" s="47"/>
      <c r="D72" s="47"/>
      <c r="E72" s="47"/>
      <c r="F72" s="47"/>
      <c r="G72" s="47"/>
      <c r="H72" s="47"/>
      <c r="I72" s="248">
        <f>K72/J72*100</f>
        <v>115336.47958314378</v>
      </c>
      <c r="J72" s="249">
        <v>185</v>
      </c>
      <c r="K72" s="250">
        <f>VLOOKUP(A72,'MANO DE OBRA'!A8:D100,4,FALSE)</f>
        <v>213372.48722881597</v>
      </c>
      <c r="L72" s="50"/>
      <c r="M72" s="381">
        <v>16</v>
      </c>
      <c r="N72" s="346">
        <f>K72/M72</f>
        <v>13335.780451800998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125"/>
    </row>
    <row r="77" spans="1:15" ht="15.75" thickBot="1">
      <c r="B77" s="844" t="s">
        <v>2072</v>
      </c>
      <c r="C77" s="798"/>
      <c r="D77" s="798"/>
      <c r="E77" s="798"/>
      <c r="F77" s="798"/>
      <c r="G77" s="798"/>
      <c r="H77" s="798"/>
      <c r="I77" s="798"/>
      <c r="J77" s="798"/>
      <c r="K77" s="798"/>
      <c r="L77" s="798"/>
      <c r="M77" s="799"/>
      <c r="N77" s="402">
        <f>SUM(N71:N76)</f>
        <v>36807.216076800993</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943151.65781366138</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188630.33156273229</v>
      </c>
      <c r="M84" s="791"/>
      <c r="N84" s="51"/>
    </row>
    <row r="85" spans="1:14">
      <c r="B85" s="89" t="s">
        <v>2090</v>
      </c>
      <c r="C85" s="90"/>
      <c r="D85" s="90"/>
      <c r="E85" s="90"/>
      <c r="F85" s="90"/>
      <c r="G85" s="90"/>
      <c r="H85" s="90"/>
      <c r="I85" s="87"/>
      <c r="J85" s="88"/>
      <c r="K85" s="260">
        <v>0.05</v>
      </c>
      <c r="L85" s="790">
        <f>N79*K85</f>
        <v>47157.582890683072</v>
      </c>
      <c r="M85" s="791"/>
      <c r="N85" s="51"/>
    </row>
    <row r="86" spans="1:14" ht="15.75" thickBot="1">
      <c r="B86" s="91" t="s">
        <v>2091</v>
      </c>
      <c r="C86" s="92"/>
      <c r="D86" s="92"/>
      <c r="E86" s="92"/>
      <c r="F86" s="92"/>
      <c r="G86" s="92"/>
      <c r="H86" s="92"/>
      <c r="I86" s="93"/>
      <c r="J86" s="94"/>
      <c r="K86" s="261">
        <v>0.05</v>
      </c>
      <c r="L86" s="792">
        <f>N79*K86</f>
        <v>47157.582890683072</v>
      </c>
      <c r="M86" s="793"/>
      <c r="N86" s="51"/>
    </row>
    <row r="87" spans="1:14" ht="15.75" thickBot="1">
      <c r="B87" s="755" t="s">
        <v>2072</v>
      </c>
      <c r="C87" s="756"/>
      <c r="D87" s="756"/>
      <c r="E87" s="756"/>
      <c r="F87" s="756"/>
      <c r="G87" s="756"/>
      <c r="H87" s="756"/>
      <c r="I87" s="756"/>
      <c r="J87" s="756"/>
      <c r="K87" s="756"/>
      <c r="L87" s="756"/>
      <c r="M87" s="757"/>
      <c r="N87" s="52">
        <f>L84+L85+L86</f>
        <v>282945.49734409846</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1226097.1551577598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22.5" customHeight="1" thickBot="1">
      <c r="A31" t="s">
        <v>21</v>
      </c>
      <c r="B31" s="80" t="s">
        <v>451</v>
      </c>
      <c r="C31" s="81" t="s">
        <v>2244</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782</v>
      </c>
      <c r="B36" s="804" t="str">
        <f>VLOOKUP(A36,EQUIPOS!A6:D154,3,FALSE)</f>
        <v xml:space="preserve">Aspersor manual
</v>
      </c>
      <c r="C36" s="805"/>
      <c r="D36" s="805"/>
      <c r="E36" s="805"/>
      <c r="F36" s="805"/>
      <c r="G36" s="805"/>
      <c r="H36" s="806"/>
      <c r="I36" s="223"/>
      <c r="J36" s="224"/>
      <c r="K36" s="225">
        <f>VLOOKUP(A36,EQUIPOS!A6:D163,4,FALSE)</f>
        <v>3486.5789413194711</v>
      </c>
      <c r="L36" s="226"/>
      <c r="M36" s="292">
        <v>2</v>
      </c>
      <c r="N36" s="228">
        <f>K36/M36</f>
        <v>1743.2894706597356</v>
      </c>
    </row>
    <row r="37" spans="1:14">
      <c r="A37" s="113" t="s">
        <v>1067</v>
      </c>
      <c r="B37" s="804" t="str">
        <f>VLOOKUP(A37,EQUIPOS!A7:D154,3,FALSE)</f>
        <v>Vibrador de concreto, Motor de 3 hp a 18.000 rpm Mangueras de 4 mt</v>
      </c>
      <c r="C37" s="805"/>
      <c r="D37" s="805"/>
      <c r="E37" s="805"/>
      <c r="F37" s="805"/>
      <c r="G37" s="805"/>
      <c r="H37" s="806"/>
      <c r="I37" s="368"/>
      <c r="J37" s="369"/>
      <c r="K37" s="225">
        <f>VLOOKUP(A37,EQUIPOS!A7:D164,4,FALSE)</f>
        <v>10560.661371051219</v>
      </c>
      <c r="L37" s="291"/>
      <c r="M37" s="292">
        <v>2</v>
      </c>
      <c r="N37" s="228">
        <f>K37/M37</f>
        <v>5280.3306855256096</v>
      </c>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1506.9662925450248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8530.5864487303697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1593</v>
      </c>
      <c r="B48" s="43" t="str">
        <f>VLOOKUP(A48,MATERIALES!A5:D373,3,FALSE)</f>
        <v>Obra falsa concreto clase A y B (puntal de 3m metálico)</v>
      </c>
      <c r="C48" s="237"/>
      <c r="D48" s="237"/>
      <c r="E48" s="237"/>
      <c r="F48" s="237"/>
      <c r="G48" s="237"/>
      <c r="H48" s="237"/>
      <c r="I48" s="237"/>
      <c r="J48" s="267" t="str">
        <f>VLOOKUP(A48,MATERIALES!A4:D640,2,FALSE)</f>
        <v>m2</v>
      </c>
      <c r="K48" s="238">
        <v>4.5999999999999996</v>
      </c>
      <c r="L48" s="223"/>
      <c r="M48" s="353">
        <f>VLOOKUP(A48,MATERIALES!A5:D396,4,FALSE)</f>
        <v>74744.996403889003</v>
      </c>
      <c r="N48" s="228">
        <f>K48*M48</f>
        <v>343826.98345788941</v>
      </c>
    </row>
    <row r="49" spans="1:14">
      <c r="A49" s="108" t="s">
        <v>1159</v>
      </c>
      <c r="B49" s="43" t="str">
        <f>VLOOKUP(A49,MATERIALES!A6:D373,3,FALSE)</f>
        <v>Antisol blanco (presentación 20 kg)</v>
      </c>
      <c r="C49" s="372"/>
      <c r="D49" s="372"/>
      <c r="E49" s="372"/>
      <c r="F49" s="372"/>
      <c r="G49" s="372"/>
      <c r="H49" s="372"/>
      <c r="I49" s="372"/>
      <c r="J49" s="268" t="str">
        <f>VLOOKUP(A49,MATERIALES!A5:D641,2,FALSE)</f>
        <v>kg</v>
      </c>
      <c r="K49" s="348">
        <v>1</v>
      </c>
      <c r="L49" s="368"/>
      <c r="M49" s="353">
        <f>VLOOKUP(A49,MATERIALES!A6:D397,4,FALSE)</f>
        <v>6106.7527941269618</v>
      </c>
      <c r="N49" s="228">
        <f>K49*M49</f>
        <v>6106.7527941269618</v>
      </c>
    </row>
    <row r="50" spans="1:14">
      <c r="A50" s="108" t="s">
        <v>1285</v>
      </c>
      <c r="B50" s="43" t="str">
        <f>VLOOKUP(A50,MATERIALES!A6:D373,3,FALSE)</f>
        <v>Concreto Resistencia  32 (Mpa)</v>
      </c>
      <c r="C50" s="372"/>
      <c r="D50" s="372"/>
      <c r="E50" s="372"/>
      <c r="F50" s="372"/>
      <c r="G50" s="372"/>
      <c r="H50" s="372"/>
      <c r="I50" s="372"/>
      <c r="J50" s="268" t="str">
        <f>VLOOKUP(A50,MATERIALES!A6:D642,2,FALSE)</f>
        <v>m3</v>
      </c>
      <c r="K50" s="348">
        <v>1</v>
      </c>
      <c r="L50" s="368"/>
      <c r="M50" s="353">
        <f>VLOOKUP(A50,MATERIALES!A6:D398,4,FALSE)</f>
        <v>431066.77846508863</v>
      </c>
      <c r="N50" s="228">
        <f>K50*M50</f>
        <v>431066.77846508863</v>
      </c>
    </row>
    <row r="51" spans="1:14">
      <c r="A51" s="108" t="s">
        <v>1361</v>
      </c>
      <c r="B51" s="43" t="str">
        <f>VLOOKUP(A51,MATERIALES!A6:D373,3,FALSE)</f>
        <v>FORMALETA (Depende para que sea el Concreto)</v>
      </c>
      <c r="C51" s="372"/>
      <c r="D51" s="372"/>
      <c r="E51" s="372"/>
      <c r="F51" s="372"/>
      <c r="G51" s="372"/>
      <c r="H51" s="372"/>
      <c r="I51" s="372"/>
      <c r="J51" s="268" t="str">
        <f>VLOOKUP(A51,MATERIALES!A6:D643,2,FALSE)</f>
        <v>m2</v>
      </c>
      <c r="K51" s="348">
        <v>4.5999999999999996</v>
      </c>
      <c r="L51" s="368"/>
      <c r="M51" s="353">
        <f>VLOOKUP(A51,MATERIALES!A6:D399,4,FALSE)</f>
        <v>22612.177094798149</v>
      </c>
      <c r="N51" s="228">
        <f>K51*M51</f>
        <v>104016.01463607149</v>
      </c>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ht="15.75" thickBot="1">
      <c r="B54" s="43"/>
      <c r="C54" s="266"/>
      <c r="D54" s="266"/>
      <c r="E54" s="266"/>
      <c r="F54" s="266"/>
      <c r="G54" s="266"/>
      <c r="H54" s="266"/>
      <c r="I54" s="266"/>
      <c r="J54" s="382"/>
      <c r="K54" s="124"/>
      <c r="L54" s="281"/>
      <c r="M54" s="353"/>
      <c r="N54" s="228"/>
    </row>
    <row r="55" spans="1:14" ht="15.75" thickBot="1">
      <c r="B55" s="755" t="s">
        <v>2072</v>
      </c>
      <c r="C55" s="756"/>
      <c r="D55" s="756"/>
      <c r="E55" s="756"/>
      <c r="F55" s="756"/>
      <c r="G55" s="756"/>
      <c r="H55" s="756"/>
      <c r="I55" s="756"/>
      <c r="J55" s="756"/>
      <c r="K55" s="756"/>
      <c r="L55" s="756"/>
      <c r="M55" s="757"/>
      <c r="N55" s="345">
        <f>SUM(N48:N54)</f>
        <v>885016.52935317659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1846</v>
      </c>
      <c r="B60" s="46" t="str">
        <f>VLOOKUP(A60,TRANSPORTE!A2:D117,3,FALSE)</f>
        <v>Transporte de concreto</v>
      </c>
      <c r="C60" s="273"/>
      <c r="D60" s="273"/>
      <c r="E60" s="273"/>
      <c r="F60" s="273"/>
      <c r="G60" s="273"/>
      <c r="H60" s="267" t="s">
        <v>1038</v>
      </c>
      <c r="I60" s="235">
        <v>1</v>
      </c>
      <c r="J60" s="242">
        <v>1</v>
      </c>
      <c r="K60" s="235">
        <f>I60*J60</f>
        <v>1</v>
      </c>
      <c r="L60" s="842">
        <f>VLOOKUP(A60,TRANSPORTE!A2:D117,4,FALSE)</f>
        <v>1294.9704856658377</v>
      </c>
      <c r="M60" s="843"/>
      <c r="N60" s="243">
        <f>K60*L60</f>
        <v>1294.9704856658377</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1294.9704856658377</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714</v>
      </c>
      <c r="B71" s="49" t="str">
        <f>VLOOKUP(A71,'MANO DE OBRA'!A8:D68,3,FALSE)</f>
        <v>Obrero (6)</v>
      </c>
      <c r="C71" s="47"/>
      <c r="D71" s="47"/>
      <c r="E71" s="47"/>
      <c r="F71" s="47"/>
      <c r="G71" s="47"/>
      <c r="H71" s="47"/>
      <c r="I71" s="248">
        <f>K71/J71*100</f>
        <v>202996.19999999998</v>
      </c>
      <c r="J71" s="249">
        <v>185</v>
      </c>
      <c r="K71" s="250">
        <f>VLOOKUP(A71,'MANO DE OBRA'!A8:D99,4,FALSE)</f>
        <v>375542.97</v>
      </c>
      <c r="L71" s="50"/>
      <c r="M71" s="381">
        <v>16</v>
      </c>
      <c r="N71" s="346">
        <f>K71/M71</f>
        <v>23471.435624999998</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16</v>
      </c>
      <c r="N72" s="346">
        <f>K72/M72</f>
        <v>6667.890225900499</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30139.325850900495</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924981.41213847324</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184996.28242769465</v>
      </c>
      <c r="M84" s="791"/>
      <c r="N84" s="51"/>
    </row>
    <row r="85" spans="1:14">
      <c r="B85" s="89" t="s">
        <v>2090</v>
      </c>
      <c r="C85" s="90"/>
      <c r="D85" s="90"/>
      <c r="E85" s="90"/>
      <c r="F85" s="90"/>
      <c r="G85" s="90"/>
      <c r="H85" s="90"/>
      <c r="I85" s="87"/>
      <c r="J85" s="88"/>
      <c r="K85" s="260">
        <v>0.05</v>
      </c>
      <c r="L85" s="790">
        <f>N79*K85</f>
        <v>46249.070606923662</v>
      </c>
      <c r="M85" s="791"/>
      <c r="N85" s="51"/>
    </row>
    <row r="86" spans="1:14" ht="15.75" thickBot="1">
      <c r="B86" s="91" t="s">
        <v>2091</v>
      </c>
      <c r="C86" s="92"/>
      <c r="D86" s="92"/>
      <c r="E86" s="92"/>
      <c r="F86" s="92"/>
      <c r="G86" s="92"/>
      <c r="H86" s="92"/>
      <c r="I86" s="93"/>
      <c r="J86" s="94"/>
      <c r="K86" s="261">
        <v>0.05</v>
      </c>
      <c r="L86" s="792">
        <f>N79*K86</f>
        <v>46249.070606923662</v>
      </c>
      <c r="M86" s="793"/>
      <c r="N86" s="51"/>
    </row>
    <row r="87" spans="1:14" ht="15.75" thickBot="1">
      <c r="B87" s="755" t="s">
        <v>2072</v>
      </c>
      <c r="C87" s="756"/>
      <c r="D87" s="756"/>
      <c r="E87" s="756"/>
      <c r="F87" s="756"/>
      <c r="G87" s="756"/>
      <c r="H87" s="756"/>
      <c r="I87" s="756"/>
      <c r="J87" s="756"/>
      <c r="K87" s="756"/>
      <c r="L87" s="756"/>
      <c r="M87" s="757"/>
      <c r="N87" s="52">
        <f>L84+L85+L86</f>
        <v>277494.42364154197</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1202475.8357800152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20.25" customHeight="1" thickBot="1">
      <c r="A31" t="s">
        <v>21</v>
      </c>
      <c r="B31" s="80" t="s">
        <v>453</v>
      </c>
      <c r="C31" s="81" t="s">
        <v>2245</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782</v>
      </c>
      <c r="B36" s="804" t="str">
        <f>VLOOKUP(A36,EQUIPOS!A6:D154,3,FALSE)</f>
        <v xml:space="preserve">Aspersor manual
</v>
      </c>
      <c r="C36" s="805"/>
      <c r="D36" s="805"/>
      <c r="E36" s="805"/>
      <c r="F36" s="805"/>
      <c r="G36" s="805"/>
      <c r="H36" s="806"/>
      <c r="I36" s="223"/>
      <c r="J36" s="224"/>
      <c r="K36" s="225">
        <f>VLOOKUP(A36,EQUIPOS!A6:D163,4,FALSE)</f>
        <v>3486.5789413194711</v>
      </c>
      <c r="L36" s="226"/>
      <c r="M36" s="292">
        <v>2</v>
      </c>
      <c r="N36" s="228">
        <f>K36/M36</f>
        <v>1743.2894706597356</v>
      </c>
    </row>
    <row r="37" spans="1:14">
      <c r="A37" s="113" t="s">
        <v>1067</v>
      </c>
      <c r="B37" s="804" t="str">
        <f>VLOOKUP(A37,EQUIPOS!A7:D154,3,FALSE)</f>
        <v>Vibrador de concreto, Motor de 3 hp a 18.000 rpm Mangueras de 4 mt</v>
      </c>
      <c r="C37" s="805"/>
      <c r="D37" s="805"/>
      <c r="E37" s="805"/>
      <c r="F37" s="805"/>
      <c r="G37" s="805"/>
      <c r="H37" s="806"/>
      <c r="I37" s="368"/>
      <c r="J37" s="369"/>
      <c r="K37" s="225">
        <f>VLOOKUP(A37,EQUIPOS!A7:D164,4,FALSE)</f>
        <v>10560.661371051219</v>
      </c>
      <c r="L37" s="291"/>
      <c r="M37" s="292">
        <v>2</v>
      </c>
      <c r="N37" s="228">
        <f>K37/M37</f>
        <v>5280.3306855256096</v>
      </c>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1506.9662925450248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8530.5864487303697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1284</v>
      </c>
      <c r="B48" s="43" t="str">
        <f>VLOOKUP(A48,MATERIALES!A5:D373,3,FALSE)</f>
        <v>Concreto Resistencia  28 (Mpa)</v>
      </c>
      <c r="C48" s="237"/>
      <c r="D48" s="237"/>
      <c r="E48" s="237"/>
      <c r="F48" s="237"/>
      <c r="G48" s="237"/>
      <c r="H48" s="237"/>
      <c r="I48" s="237"/>
      <c r="J48" s="267" t="str">
        <f>VLOOKUP(A48,MATERIALES!A4:D640,2,FALSE)</f>
        <v>m3</v>
      </c>
      <c r="K48" s="238">
        <v>1</v>
      </c>
      <c r="L48" s="223"/>
      <c r="M48" s="353">
        <f>VLOOKUP(A48,MATERIALES!A5:D396,4,FALSE)</f>
        <v>419191.30626726296</v>
      </c>
      <c r="N48" s="228">
        <f>K48*M48</f>
        <v>419191.30626726296</v>
      </c>
    </row>
    <row r="49" spans="1:14">
      <c r="A49" s="108" t="s">
        <v>1159</v>
      </c>
      <c r="B49" s="43" t="str">
        <f>VLOOKUP(A49,MATERIALES!A6:D373,3,FALSE)</f>
        <v>Antisol blanco (presentación 20 kg)</v>
      </c>
      <c r="C49" s="372"/>
      <c r="D49" s="372"/>
      <c r="E49" s="372"/>
      <c r="F49" s="372"/>
      <c r="G49" s="372"/>
      <c r="H49" s="372"/>
      <c r="I49" s="372"/>
      <c r="J49" s="268" t="str">
        <f>VLOOKUP(A49,MATERIALES!A5:D641,2,FALSE)</f>
        <v>kg</v>
      </c>
      <c r="K49" s="348">
        <v>1</v>
      </c>
      <c r="L49" s="368"/>
      <c r="M49" s="353">
        <f>VLOOKUP(A49,MATERIALES!A6:D397,4,FALSE)</f>
        <v>6106.7527941269618</v>
      </c>
      <c r="N49" s="228">
        <f>K49*M49</f>
        <v>6106.7527941269618</v>
      </c>
    </row>
    <row r="50" spans="1:14">
      <c r="A50" s="108" t="s">
        <v>1361</v>
      </c>
      <c r="B50" s="43" t="str">
        <f>VLOOKUP(A50,MATERIALES!A6:D373,3,FALSE)</f>
        <v>FORMALETA (Depende para que sea el Concreto)</v>
      </c>
      <c r="C50" s="372"/>
      <c r="D50" s="372"/>
      <c r="E50" s="372"/>
      <c r="F50" s="372"/>
      <c r="G50" s="372"/>
      <c r="H50" s="372"/>
      <c r="I50" s="372"/>
      <c r="J50" s="268" t="str">
        <f>VLOOKUP(A50,MATERIALES!A6:D642,2,FALSE)</f>
        <v>m2</v>
      </c>
      <c r="K50" s="348">
        <v>4.5999999999999996</v>
      </c>
      <c r="L50" s="368"/>
      <c r="M50" s="353">
        <f>VLOOKUP(A50,MATERIALES!A6:D398,4,FALSE)</f>
        <v>22612.177094798149</v>
      </c>
      <c r="N50" s="228">
        <f>K50*M50</f>
        <v>104016.01463607149</v>
      </c>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ht="15.75" thickBot="1">
      <c r="B54" s="43"/>
      <c r="C54" s="266"/>
      <c r="D54" s="266"/>
      <c r="E54" s="266"/>
      <c r="F54" s="266"/>
      <c r="G54" s="266"/>
      <c r="H54" s="266"/>
      <c r="I54" s="266"/>
      <c r="J54" s="382"/>
      <c r="K54" s="124"/>
      <c r="L54" s="281"/>
      <c r="M54" s="353"/>
      <c r="N54" s="228"/>
    </row>
    <row r="55" spans="1:14" ht="15.75" thickBot="1">
      <c r="B55" s="755" t="s">
        <v>2072</v>
      </c>
      <c r="C55" s="756"/>
      <c r="D55" s="756"/>
      <c r="E55" s="756"/>
      <c r="F55" s="756"/>
      <c r="G55" s="756"/>
      <c r="H55" s="756"/>
      <c r="I55" s="756"/>
      <c r="J55" s="756"/>
      <c r="K55" s="756"/>
      <c r="L55" s="756"/>
      <c r="M55" s="757"/>
      <c r="N55" s="345">
        <f>SUM(N48:N54)</f>
        <v>529314.0736974614</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1846</v>
      </c>
      <c r="B60" s="46" t="str">
        <f>VLOOKUP(A60,TRANSPORTE!A2:D117,3,FALSE)</f>
        <v>Transporte de concreto</v>
      </c>
      <c r="C60" s="273"/>
      <c r="D60" s="273"/>
      <c r="E60" s="273"/>
      <c r="F60" s="273"/>
      <c r="G60" s="273"/>
      <c r="H60" s="267" t="s">
        <v>1038</v>
      </c>
      <c r="I60" s="235">
        <v>1</v>
      </c>
      <c r="J60" s="242">
        <v>1</v>
      </c>
      <c r="K60" s="235">
        <f>I60*J60</f>
        <v>1</v>
      </c>
      <c r="L60" s="842">
        <f>VLOOKUP(A60,TRANSPORTE!A2:D117,4,FALSE)</f>
        <v>1294.9704856658377</v>
      </c>
      <c r="M60" s="843"/>
      <c r="N60" s="243">
        <f>K60*L60</f>
        <v>1294.9704856658377</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1294.9704856658377</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714</v>
      </c>
      <c r="B71" s="49" t="str">
        <f>VLOOKUP(A71,'MANO DE OBRA'!A8:D68,3,FALSE)</f>
        <v>Obrero (6)</v>
      </c>
      <c r="C71" s="47"/>
      <c r="D71" s="47"/>
      <c r="E71" s="47"/>
      <c r="F71" s="47"/>
      <c r="G71" s="47"/>
      <c r="H71" s="47"/>
      <c r="I71" s="248">
        <f>K71/J71*100</f>
        <v>202996.19999999998</v>
      </c>
      <c r="J71" s="249">
        <v>185</v>
      </c>
      <c r="K71" s="250">
        <f>VLOOKUP(A71,'MANO DE OBRA'!A8:D99,4,FALSE)</f>
        <v>375542.97</v>
      </c>
      <c r="L71" s="50"/>
      <c r="M71" s="381">
        <v>16</v>
      </c>
      <c r="N71" s="346">
        <f>K71/M71</f>
        <v>23471.435624999998</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16</v>
      </c>
      <c r="N72" s="346">
        <f>K72/M72</f>
        <v>6667.890225900499</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125"/>
    </row>
    <row r="77" spans="1:15" ht="15.75" thickBot="1">
      <c r="B77" s="844" t="s">
        <v>2072</v>
      </c>
      <c r="C77" s="798"/>
      <c r="D77" s="798"/>
      <c r="E77" s="798"/>
      <c r="F77" s="798"/>
      <c r="G77" s="798"/>
      <c r="H77" s="798"/>
      <c r="I77" s="798"/>
      <c r="J77" s="798"/>
      <c r="K77" s="798"/>
      <c r="L77" s="798"/>
      <c r="M77" s="799"/>
      <c r="N77" s="402">
        <f>SUM(N71:N76)</f>
        <v>30139.325850900495</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569278.95648275805</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113855.79129655162</v>
      </c>
      <c r="M84" s="791"/>
      <c r="N84" s="51"/>
    </row>
    <row r="85" spans="1:14">
      <c r="B85" s="89" t="s">
        <v>2090</v>
      </c>
      <c r="C85" s="90"/>
      <c r="D85" s="90"/>
      <c r="E85" s="90"/>
      <c r="F85" s="90"/>
      <c r="G85" s="90"/>
      <c r="H85" s="90"/>
      <c r="I85" s="87"/>
      <c r="J85" s="88"/>
      <c r="K85" s="260">
        <v>0.05</v>
      </c>
      <c r="L85" s="790">
        <f>N79*K85</f>
        <v>28463.947824137904</v>
      </c>
      <c r="M85" s="791"/>
      <c r="N85" s="51"/>
    </row>
    <row r="86" spans="1:14" ht="15.75" thickBot="1">
      <c r="B86" s="91" t="s">
        <v>2091</v>
      </c>
      <c r="C86" s="92"/>
      <c r="D86" s="92"/>
      <c r="E86" s="92"/>
      <c r="F86" s="92"/>
      <c r="G86" s="92"/>
      <c r="H86" s="92"/>
      <c r="I86" s="93"/>
      <c r="J86" s="94"/>
      <c r="K86" s="261">
        <v>0.05</v>
      </c>
      <c r="L86" s="792">
        <f>N79*K86</f>
        <v>28463.947824137904</v>
      </c>
      <c r="M86" s="793"/>
      <c r="N86" s="51"/>
    </row>
    <row r="87" spans="1:14" ht="15.75" thickBot="1">
      <c r="B87" s="755" t="s">
        <v>2072</v>
      </c>
      <c r="C87" s="756"/>
      <c r="D87" s="756"/>
      <c r="E87" s="756"/>
      <c r="F87" s="756"/>
      <c r="G87" s="756"/>
      <c r="H87" s="756"/>
      <c r="I87" s="756"/>
      <c r="J87" s="756"/>
      <c r="K87" s="756"/>
      <c r="L87" s="756"/>
      <c r="M87" s="757"/>
      <c r="N87" s="52">
        <f>L84+L85+L86</f>
        <v>170783.68694482741</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740062.64342758548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455</v>
      </c>
      <c r="C31" s="81" t="s">
        <v>2246</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782</v>
      </c>
      <c r="B36" s="804" t="str">
        <f>VLOOKUP(A36,EQUIPOS!A6:D154,3,FALSE)</f>
        <v xml:space="preserve">Aspersor manual
</v>
      </c>
      <c r="C36" s="805"/>
      <c r="D36" s="805"/>
      <c r="E36" s="805"/>
      <c r="F36" s="805"/>
      <c r="G36" s="805"/>
      <c r="H36" s="806"/>
      <c r="I36" s="223"/>
      <c r="J36" s="224"/>
      <c r="K36" s="225">
        <f>VLOOKUP(A36,EQUIPOS!A6:D163,4,FALSE)</f>
        <v>3486.5789413194711</v>
      </c>
      <c r="L36" s="226"/>
      <c r="M36" s="292">
        <v>2</v>
      </c>
      <c r="N36" s="228">
        <f>K36/M36</f>
        <v>1743.2894706597356</v>
      </c>
    </row>
    <row r="37" spans="1:14">
      <c r="A37" s="113" t="s">
        <v>1067</v>
      </c>
      <c r="B37" s="804" t="str">
        <f>VLOOKUP(A37,EQUIPOS!A7:D154,3,FALSE)</f>
        <v>Vibrador de concreto, Motor de 3 hp a 18.000 rpm Mangueras de 4 mt</v>
      </c>
      <c r="C37" s="805"/>
      <c r="D37" s="805"/>
      <c r="E37" s="805"/>
      <c r="F37" s="805"/>
      <c r="G37" s="805"/>
      <c r="H37" s="806"/>
      <c r="I37" s="368"/>
      <c r="J37" s="369"/>
      <c r="K37" s="225">
        <f>VLOOKUP(A37,EQUIPOS!A7:D164,4,FALSE)</f>
        <v>10560.661371051219</v>
      </c>
      <c r="L37" s="291"/>
      <c r="M37" s="292">
        <v>2</v>
      </c>
      <c r="N37" s="228">
        <f>K37/M37</f>
        <v>5280.3306855256096</v>
      </c>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1506.9662925450248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8530.5864487303697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1280</v>
      </c>
      <c r="B48" s="43" t="str">
        <f>VLOOKUP(A48,MATERIALES!A5:D373,3,FALSE)</f>
        <v>Concreto Resistencia  21 (Mpa)</v>
      </c>
      <c r="C48" s="237"/>
      <c r="D48" s="237"/>
      <c r="E48" s="237"/>
      <c r="F48" s="237"/>
      <c r="G48" s="237"/>
      <c r="H48" s="237"/>
      <c r="I48" s="237"/>
      <c r="J48" s="267" t="str">
        <f>VLOOKUP(A48,MATERIALES!A4:D640,2,FALSE)</f>
        <v>m3</v>
      </c>
      <c r="K48" s="238">
        <v>1</v>
      </c>
      <c r="L48" s="223"/>
      <c r="M48" s="353">
        <f>VLOOKUP(A48,MATERIALES!A5:D396,4,FALSE)</f>
        <v>398137.78375108796</v>
      </c>
      <c r="N48" s="228">
        <f>K48*M48</f>
        <v>398137.78375108796</v>
      </c>
    </row>
    <row r="49" spans="1:14">
      <c r="A49" s="108" t="s">
        <v>1159</v>
      </c>
      <c r="B49" s="43" t="str">
        <f>VLOOKUP(A49,MATERIALES!A6:D373,3,FALSE)</f>
        <v>Antisol blanco (presentación 20 kg)</v>
      </c>
      <c r="C49" s="372"/>
      <c r="D49" s="372"/>
      <c r="E49" s="372"/>
      <c r="F49" s="372"/>
      <c r="G49" s="372"/>
      <c r="H49" s="372"/>
      <c r="I49" s="372"/>
      <c r="J49" s="268" t="str">
        <f>VLOOKUP(A49,MATERIALES!A5:D641,2,FALSE)</f>
        <v>kg</v>
      </c>
      <c r="K49" s="348">
        <v>1</v>
      </c>
      <c r="L49" s="368"/>
      <c r="M49" s="353">
        <f>VLOOKUP(A49,MATERIALES!A6:D397,4,FALSE)</f>
        <v>6106.7527941269618</v>
      </c>
      <c r="N49" s="228">
        <f>K49*M49</f>
        <v>6106.7527941269618</v>
      </c>
    </row>
    <row r="50" spans="1:14">
      <c r="A50" s="108" t="s">
        <v>1363</v>
      </c>
      <c r="B50" s="43" t="str">
        <f>VLOOKUP(A50,MATERIALES!A6:D373,3,FALSE)</f>
        <v>Formaleta (gaviones, juntas de bordillos, juntas de cunetas, muros, concretos clase D,E, F y G)</v>
      </c>
      <c r="C50" s="372"/>
      <c r="D50" s="372"/>
      <c r="E50" s="372"/>
      <c r="F50" s="372"/>
      <c r="G50" s="372"/>
      <c r="H50" s="372"/>
      <c r="I50" s="372"/>
      <c r="J50" s="268" t="str">
        <f>VLOOKUP(A50,MATERIALES!A6:D642,2,FALSE)</f>
        <v>m2</v>
      </c>
      <c r="K50" s="348">
        <v>4.5999999999999996</v>
      </c>
      <c r="L50" s="368"/>
      <c r="M50" s="353">
        <f>VLOOKUP(A50,MATERIALES!A6:D398,4,FALSE)</f>
        <v>10624.298655405817</v>
      </c>
      <c r="N50" s="228">
        <f>K50*M50</f>
        <v>48871.773814866756</v>
      </c>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ht="15.75" thickBot="1">
      <c r="B54" s="43"/>
      <c r="C54" s="266"/>
      <c r="D54" s="266"/>
      <c r="E54" s="266"/>
      <c r="F54" s="266"/>
      <c r="G54" s="266"/>
      <c r="H54" s="266"/>
      <c r="I54" s="266"/>
      <c r="J54" s="382"/>
      <c r="K54" s="124"/>
      <c r="L54" s="281"/>
      <c r="M54" s="353"/>
      <c r="N54" s="228"/>
    </row>
    <row r="55" spans="1:14" ht="15.75" thickBot="1">
      <c r="B55" s="755" t="s">
        <v>2072</v>
      </c>
      <c r="C55" s="756"/>
      <c r="D55" s="756"/>
      <c r="E55" s="756"/>
      <c r="F55" s="756"/>
      <c r="G55" s="756"/>
      <c r="H55" s="756"/>
      <c r="I55" s="756"/>
      <c r="J55" s="756"/>
      <c r="K55" s="756"/>
      <c r="L55" s="756"/>
      <c r="M55" s="757"/>
      <c r="N55" s="345">
        <f>SUM(N48:N54)</f>
        <v>453116.31036008173</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1846</v>
      </c>
      <c r="B60" s="46" t="str">
        <f>VLOOKUP(A60,TRANSPORTE!A2:D117,3,FALSE)</f>
        <v>Transporte de concreto</v>
      </c>
      <c r="C60" s="273"/>
      <c r="D60" s="273"/>
      <c r="E60" s="273"/>
      <c r="F60" s="273"/>
      <c r="G60" s="273"/>
      <c r="H60" s="267" t="s">
        <v>1038</v>
      </c>
      <c r="I60" s="235">
        <v>1</v>
      </c>
      <c r="J60" s="242">
        <v>1</v>
      </c>
      <c r="K60" s="235">
        <f>I60*J60</f>
        <v>1</v>
      </c>
      <c r="L60" s="842">
        <f>VLOOKUP(A60,TRANSPORTE!A2:D117,4,FALSE)</f>
        <v>1294.9704856658377</v>
      </c>
      <c r="M60" s="843"/>
      <c r="N60" s="243">
        <f>K60*L60</f>
        <v>1294.9704856658377</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1294.9704856658377</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714</v>
      </c>
      <c r="B71" s="49" t="str">
        <f>VLOOKUP(A71,'MANO DE OBRA'!A8:D68,3,FALSE)</f>
        <v>Obrero (6)</v>
      </c>
      <c r="C71" s="47"/>
      <c r="D71" s="47"/>
      <c r="E71" s="47"/>
      <c r="F71" s="47"/>
      <c r="G71" s="47"/>
      <c r="H71" s="47"/>
      <c r="I71" s="248">
        <f>K71/J71*100</f>
        <v>202996.19999999998</v>
      </c>
      <c r="J71" s="249">
        <v>185</v>
      </c>
      <c r="K71" s="250">
        <f>VLOOKUP(A71,'MANO DE OBRA'!A8:D99,4,FALSE)</f>
        <v>375542.97</v>
      </c>
      <c r="L71" s="50"/>
      <c r="M71" s="381">
        <v>16</v>
      </c>
      <c r="N71" s="346">
        <f>K71/M71</f>
        <v>23471.435624999998</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16</v>
      </c>
      <c r="N72" s="346">
        <f>K72/M72</f>
        <v>6667.890225900499</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125"/>
    </row>
    <row r="77" spans="1:15" ht="15.75" thickBot="1">
      <c r="B77" s="844" t="s">
        <v>2072</v>
      </c>
      <c r="C77" s="798"/>
      <c r="D77" s="798"/>
      <c r="E77" s="798"/>
      <c r="F77" s="798"/>
      <c r="G77" s="798"/>
      <c r="H77" s="798"/>
      <c r="I77" s="798"/>
      <c r="J77" s="798"/>
      <c r="K77" s="798"/>
      <c r="L77" s="798"/>
      <c r="M77" s="799"/>
      <c r="N77" s="402">
        <f>SUM(N71:N76)</f>
        <v>30139.325850900495</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493081.19314537843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98616.238629075699</v>
      </c>
      <c r="M84" s="791"/>
      <c r="N84" s="51"/>
    </row>
    <row r="85" spans="1:14">
      <c r="B85" s="89" t="s">
        <v>2090</v>
      </c>
      <c r="C85" s="90"/>
      <c r="D85" s="90"/>
      <c r="E85" s="90"/>
      <c r="F85" s="90"/>
      <c r="G85" s="90"/>
      <c r="H85" s="90"/>
      <c r="I85" s="87"/>
      <c r="J85" s="88"/>
      <c r="K85" s="260">
        <v>0.05</v>
      </c>
      <c r="L85" s="790">
        <f>N79*K85</f>
        <v>24654.059657268925</v>
      </c>
      <c r="M85" s="791"/>
      <c r="N85" s="51"/>
    </row>
    <row r="86" spans="1:14" ht="15.75" thickBot="1">
      <c r="B86" s="91" t="s">
        <v>2091</v>
      </c>
      <c r="C86" s="92"/>
      <c r="D86" s="92"/>
      <c r="E86" s="92"/>
      <c r="F86" s="92"/>
      <c r="G86" s="92"/>
      <c r="H86" s="92"/>
      <c r="I86" s="93"/>
      <c r="J86" s="94"/>
      <c r="K86" s="261">
        <v>0.05</v>
      </c>
      <c r="L86" s="792">
        <f>N79*K86</f>
        <v>24654.059657268925</v>
      </c>
      <c r="M86" s="793"/>
      <c r="N86" s="51"/>
    </row>
    <row r="87" spans="1:14" ht="15.75" thickBot="1">
      <c r="B87" s="755" t="s">
        <v>2072</v>
      </c>
      <c r="C87" s="756"/>
      <c r="D87" s="756"/>
      <c r="E87" s="756"/>
      <c r="F87" s="756"/>
      <c r="G87" s="756"/>
      <c r="H87" s="756"/>
      <c r="I87" s="756"/>
      <c r="J87" s="756"/>
      <c r="K87" s="756"/>
      <c r="L87" s="756"/>
      <c r="M87" s="757"/>
      <c r="N87" s="52">
        <f>L84+L85+L86</f>
        <v>147924.35794361355</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641005.55108899204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ht="25.5" customHeight="1">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457</v>
      </c>
      <c r="C31" s="81" t="s">
        <v>2247</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947</v>
      </c>
      <c r="B36" s="804" t="str">
        <f>VLOOKUP(A36,EQUIPOS!A6:D154,3,FALSE)</f>
        <v>Mezcladora de concreto 1 bulto</v>
      </c>
      <c r="C36" s="805"/>
      <c r="D36" s="805"/>
      <c r="E36" s="805"/>
      <c r="F36" s="805"/>
      <c r="G36" s="805"/>
      <c r="H36" s="806"/>
      <c r="I36" s="223"/>
      <c r="J36" s="224"/>
      <c r="K36" s="225">
        <f>VLOOKUP(A36,EQUIPOS!A6:D163,4,FALSE)</f>
        <v>8219.6280621975002</v>
      </c>
      <c r="L36" s="226"/>
      <c r="M36" s="292">
        <v>1</v>
      </c>
      <c r="N36" s="228">
        <f>K36/M36</f>
        <v>8219.6280621975002</v>
      </c>
    </row>
    <row r="37" spans="1:14">
      <c r="A37" s="113" t="s">
        <v>1067</v>
      </c>
      <c r="B37" s="804" t="str">
        <f>VLOOKUP(A37,EQUIPOS!A7:D154,3,FALSE)</f>
        <v>Vibrador de concreto, Motor de 3 hp a 18.000 rpm Mangueras de 4 mt</v>
      </c>
      <c r="C37" s="805"/>
      <c r="D37" s="805"/>
      <c r="E37" s="805"/>
      <c r="F37" s="805"/>
      <c r="G37" s="805"/>
      <c r="H37" s="806"/>
      <c r="I37" s="368"/>
      <c r="J37" s="369"/>
      <c r="K37" s="225">
        <f>VLOOKUP(A37,EQUIPOS!A7:D164,4,FALSE)</f>
        <v>10560.661371051219</v>
      </c>
      <c r="L37" s="291"/>
      <c r="M37" s="292">
        <v>1</v>
      </c>
      <c r="N37" s="228">
        <f>K37/M37</f>
        <v>10560.661371051219</v>
      </c>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N81*M41</f>
        <v>3796.3137725900497</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22576.603205838768</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1105</v>
      </c>
      <c r="B48" s="43" t="str">
        <f>VLOOKUP(A48,MATERIALES!A5:D373,3,FALSE)</f>
        <v>Agregado para concreto hidráulico</v>
      </c>
      <c r="C48" s="237"/>
      <c r="D48" s="237"/>
      <c r="E48" s="237"/>
      <c r="F48" s="237"/>
      <c r="G48" s="237"/>
      <c r="H48" s="237"/>
      <c r="I48" s="237"/>
      <c r="J48" s="267" t="str">
        <f>VLOOKUP(A48,MATERIALES!A4:D640,2,FALSE)</f>
        <v>m3</v>
      </c>
      <c r="K48" s="238">
        <v>0.95</v>
      </c>
      <c r="L48" s="223"/>
      <c r="M48" s="353">
        <f>VLOOKUP(A48,MATERIALES!A5:D396,4,FALSE)</f>
        <v>76972.349651411612</v>
      </c>
      <c r="N48" s="228">
        <f>K48*M48</f>
        <v>73123.73216884103</v>
      </c>
    </row>
    <row r="49" spans="1:14">
      <c r="A49" s="108" t="s">
        <v>1131</v>
      </c>
      <c r="B49" s="43" t="str">
        <f>VLOOKUP(A49,MATERIALES!A6:D373,3,FALSE)</f>
        <v>Agua</v>
      </c>
      <c r="C49" s="372"/>
      <c r="D49" s="372"/>
      <c r="E49" s="372"/>
      <c r="F49" s="372"/>
      <c r="G49" s="372"/>
      <c r="H49" s="372"/>
      <c r="I49" s="372"/>
      <c r="J49" s="268" t="str">
        <f>VLOOKUP(A49,MATERIALES!A5:D641,2,FALSE)</f>
        <v>lt</v>
      </c>
      <c r="K49" s="348">
        <v>170</v>
      </c>
      <c r="L49" s="368"/>
      <c r="M49" s="353">
        <f>VLOOKUP(A49,MATERIALES!A6:D397,4,FALSE)</f>
        <v>57.532296573537835</v>
      </c>
      <c r="N49" s="228">
        <f>K49*M49</f>
        <v>9780.4904175014326</v>
      </c>
    </row>
    <row r="50" spans="1:14">
      <c r="A50" s="108" t="s">
        <v>1173</v>
      </c>
      <c r="B50" s="43" t="str">
        <f>VLOOKUP(A50,MATERIALES!A6:D373,3,FALSE)</f>
        <v>Arena lavada</v>
      </c>
      <c r="C50" s="372"/>
      <c r="D50" s="372"/>
      <c r="E50" s="372"/>
      <c r="F50" s="372"/>
      <c r="G50" s="372"/>
      <c r="H50" s="372"/>
      <c r="I50" s="372"/>
      <c r="J50" s="268" t="str">
        <f>VLOOKUP(A50,MATERIALES!A6:D642,2,FALSE)</f>
        <v>m3</v>
      </c>
      <c r="K50" s="348">
        <v>0.55000000000000004</v>
      </c>
      <c r="L50" s="368"/>
      <c r="M50" s="353">
        <f>VLOOKUP(A50,MATERIALES!A6:D398,4,FALSE)</f>
        <v>36211.106050245013</v>
      </c>
      <c r="N50" s="228">
        <f>K50*M50</f>
        <v>19916.10832763476</v>
      </c>
    </row>
    <row r="51" spans="1:14">
      <c r="A51" s="108" t="s">
        <v>1244</v>
      </c>
      <c r="B51" s="43" t="str">
        <f>VLOOKUP(A51,MATERIALES!A6:D373,3,FALSE)</f>
        <v>Cemento gris</v>
      </c>
      <c r="C51" s="372"/>
      <c r="D51" s="372"/>
      <c r="E51" s="372"/>
      <c r="F51" s="372"/>
      <c r="G51" s="372"/>
      <c r="H51" s="372"/>
      <c r="I51" s="372"/>
      <c r="J51" s="268" t="str">
        <f>VLOOKUP(A51,MATERIALES!A6:D643,2,FALSE)</f>
        <v>kg</v>
      </c>
      <c r="K51" s="348">
        <v>300</v>
      </c>
      <c r="L51" s="368"/>
      <c r="M51" s="353">
        <f>VLOOKUP(A51,MATERIALES!A6:D399,4,FALSE)</f>
        <v>453.66231310853402</v>
      </c>
      <c r="N51" s="228">
        <f>K51*M51</f>
        <v>136098.69393256021</v>
      </c>
    </row>
    <row r="52" spans="1:14">
      <c r="A52" s="108" t="s">
        <v>1363</v>
      </c>
      <c r="B52" s="43" t="str">
        <f>VLOOKUP(A52,MATERIALES!A7:D373,3,FALSE)</f>
        <v>Formaleta (gaviones, juntas de bordillos, juntas de cunetas, muros, concretos clase D,E, F y G)</v>
      </c>
      <c r="C52" s="372"/>
      <c r="D52" s="372"/>
      <c r="E52" s="372"/>
      <c r="F52" s="372"/>
      <c r="G52" s="372"/>
      <c r="H52" s="372"/>
      <c r="I52" s="372"/>
      <c r="J52" s="268" t="str">
        <f>VLOOKUP(A52,MATERIALES!A6:D644,2,FALSE)</f>
        <v>m2</v>
      </c>
      <c r="K52" s="348">
        <v>3.1</v>
      </c>
      <c r="L52" s="368"/>
      <c r="M52" s="353">
        <f>VLOOKUP(A52,MATERIALES!A7:D400,4,FALSE)</f>
        <v>10624.298655405817</v>
      </c>
      <c r="N52" s="228">
        <f>K52*M52</f>
        <v>32935.325831758033</v>
      </c>
    </row>
    <row r="53" spans="1:14">
      <c r="A53" s="108"/>
      <c r="B53" s="43"/>
      <c r="C53" s="372"/>
      <c r="D53" s="372"/>
      <c r="E53" s="372"/>
      <c r="F53" s="372"/>
      <c r="G53" s="372"/>
      <c r="H53" s="372"/>
      <c r="I53" s="372"/>
      <c r="J53" s="267"/>
      <c r="K53" s="348"/>
      <c r="L53" s="368"/>
      <c r="M53" s="353"/>
      <c r="N53" s="228"/>
    </row>
    <row r="54" spans="1:14">
      <c r="A54" s="108"/>
      <c r="B54" s="43"/>
      <c r="C54" s="372"/>
      <c r="D54" s="372"/>
      <c r="E54" s="372"/>
      <c r="F54" s="372"/>
      <c r="G54" s="372"/>
      <c r="H54" s="372"/>
      <c r="I54" s="372"/>
      <c r="J54" s="267"/>
      <c r="K54" s="348"/>
      <c r="L54" s="368"/>
      <c r="M54" s="353"/>
      <c r="N54" s="228"/>
    </row>
    <row r="55" spans="1:14">
      <c r="A55" s="108"/>
      <c r="B55" s="43"/>
      <c r="C55" s="372"/>
      <c r="D55" s="372"/>
      <c r="E55" s="372"/>
      <c r="F55" s="372"/>
      <c r="G55" s="372"/>
      <c r="H55" s="372"/>
      <c r="I55" s="372"/>
      <c r="J55" s="267"/>
      <c r="K55" s="348"/>
      <c r="L55" s="368"/>
      <c r="M55" s="353"/>
      <c r="N55" s="228"/>
    </row>
    <row r="56" spans="1:14">
      <c r="A56" s="108"/>
      <c r="B56" s="43"/>
      <c r="C56" s="372"/>
      <c r="D56" s="372"/>
      <c r="E56" s="372"/>
      <c r="F56" s="372"/>
      <c r="G56" s="372"/>
      <c r="H56" s="372"/>
      <c r="I56" s="372"/>
      <c r="J56" s="267"/>
      <c r="K56" s="348"/>
      <c r="L56" s="368"/>
      <c r="M56" s="353"/>
      <c r="N56" s="228"/>
    </row>
    <row r="57" spans="1:14">
      <c r="A57" s="108"/>
      <c r="B57" s="43"/>
      <c r="C57" s="372"/>
      <c r="D57" s="372"/>
      <c r="E57" s="372"/>
      <c r="F57" s="372"/>
      <c r="G57" s="372"/>
      <c r="H57" s="372"/>
      <c r="I57" s="372"/>
      <c r="J57" s="267"/>
      <c r="K57" s="348"/>
      <c r="L57" s="368"/>
      <c r="M57" s="353"/>
      <c r="N57" s="228"/>
    </row>
    <row r="58" spans="1:14" ht="15.75" thickBot="1">
      <c r="B58" s="43"/>
      <c r="C58" s="266"/>
      <c r="D58" s="266"/>
      <c r="E58" s="266"/>
      <c r="F58" s="266"/>
      <c r="G58" s="266"/>
      <c r="H58" s="266"/>
      <c r="I58" s="266"/>
      <c r="J58" s="382"/>
      <c r="K58" s="124"/>
      <c r="L58" s="281"/>
      <c r="M58" s="353"/>
      <c r="N58" s="228"/>
    </row>
    <row r="59" spans="1:14" ht="15.75" thickBot="1">
      <c r="B59" s="755" t="s">
        <v>2072</v>
      </c>
      <c r="C59" s="756"/>
      <c r="D59" s="756"/>
      <c r="E59" s="756"/>
      <c r="F59" s="756"/>
      <c r="G59" s="756"/>
      <c r="H59" s="756"/>
      <c r="I59" s="756"/>
      <c r="J59" s="756"/>
      <c r="K59" s="756"/>
      <c r="L59" s="756"/>
      <c r="M59" s="757"/>
      <c r="N59" s="345">
        <f>SUM(N48:N58)</f>
        <v>271854.35067829548</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9" t="s">
        <v>2076</v>
      </c>
      <c r="C63" s="270"/>
      <c r="D63" s="270"/>
      <c r="E63" s="270"/>
      <c r="F63" s="270"/>
      <c r="G63" s="270"/>
      <c r="H63" s="73" t="s">
        <v>2065</v>
      </c>
      <c r="I63" s="74" t="s">
        <v>2077</v>
      </c>
      <c r="J63" s="75" t="s">
        <v>2106</v>
      </c>
      <c r="K63" s="73" t="s">
        <v>2107</v>
      </c>
      <c r="L63" s="841" t="s">
        <v>2080</v>
      </c>
      <c r="M63" s="820"/>
      <c r="N63" s="76" t="s">
        <v>2071</v>
      </c>
    </row>
    <row r="64" spans="1:14">
      <c r="A64" t="s">
        <v>1838</v>
      </c>
      <c r="B64" s="46" t="str">
        <f>VLOOKUP(A64,TRANSPORTE!A2:D117,3,FALSE)</f>
        <v>Transporte de arena</v>
      </c>
      <c r="C64" s="273"/>
      <c r="D64" s="273"/>
      <c r="E64" s="273"/>
      <c r="F64" s="273"/>
      <c r="G64" s="273"/>
      <c r="H64" s="267" t="s">
        <v>1038</v>
      </c>
      <c r="I64" s="235">
        <v>0.55000000000000004</v>
      </c>
      <c r="J64" s="242">
        <v>1</v>
      </c>
      <c r="K64" s="235">
        <f>I64*J64</f>
        <v>0.55000000000000004</v>
      </c>
      <c r="L64" s="842">
        <f>VLOOKUP(A64,TRANSPORTE!A2:D117,4,FALSE)</f>
        <v>1260.0181096149788</v>
      </c>
      <c r="M64" s="843"/>
      <c r="N64" s="243">
        <f>K64*L64</f>
        <v>693.0099602882384</v>
      </c>
    </row>
    <row r="65" spans="1:15">
      <c r="A65" t="s">
        <v>1898</v>
      </c>
      <c r="B65" s="46" t="str">
        <f>VLOOKUP(A65,TRANSPORTE!A3:D117,3,FALSE)</f>
        <v>Transporte de material triturado</v>
      </c>
      <c r="C65" s="47"/>
      <c r="D65" s="47"/>
      <c r="E65" s="47"/>
      <c r="F65" s="47"/>
      <c r="G65" s="47"/>
      <c r="H65" s="267" t="s">
        <v>1038</v>
      </c>
      <c r="I65" s="235">
        <v>0.95</v>
      </c>
      <c r="J65" s="242">
        <v>1</v>
      </c>
      <c r="K65" s="235">
        <f>I65*J65</f>
        <v>0.95</v>
      </c>
      <c r="L65" s="842">
        <f>VLOOKUP(A65,TRANSPORTE!A3:D117,4,FALSE)</f>
        <v>1260.0181096149788</v>
      </c>
      <c r="M65" s="843"/>
      <c r="N65" s="243">
        <f>K65*L65</f>
        <v>1197.0172041342298</v>
      </c>
    </row>
    <row r="66" spans="1:15">
      <c r="B66" s="46"/>
      <c r="C66" s="47"/>
      <c r="D66" s="47"/>
      <c r="E66" s="47"/>
      <c r="F66" s="47"/>
      <c r="G66" s="47"/>
      <c r="H66" s="267"/>
      <c r="I66" s="235"/>
      <c r="J66" s="242"/>
      <c r="K66" s="235"/>
      <c r="L66" s="842"/>
      <c r="M66" s="843"/>
      <c r="N66" s="243"/>
    </row>
    <row r="67" spans="1:15">
      <c r="B67" s="46"/>
      <c r="C67" s="47"/>
      <c r="D67" s="47"/>
      <c r="E67" s="47"/>
      <c r="F67" s="47"/>
      <c r="G67" s="47"/>
      <c r="H67" s="267"/>
      <c r="I67" s="235"/>
      <c r="J67" s="242"/>
      <c r="K67" s="235"/>
      <c r="L67" s="842"/>
      <c r="M67" s="843"/>
      <c r="N67" s="243"/>
    </row>
    <row r="68" spans="1:15">
      <c r="B68" s="46"/>
      <c r="C68" s="47"/>
      <c r="D68" s="47"/>
      <c r="E68" s="47"/>
      <c r="F68" s="47"/>
      <c r="G68" s="47"/>
      <c r="H68" s="244"/>
      <c r="I68" s="235"/>
      <c r="J68" s="235"/>
      <c r="K68" s="235"/>
      <c r="L68" s="245"/>
      <c r="M68" s="246"/>
      <c r="N68" s="247"/>
    </row>
    <row r="69" spans="1:15" ht="15.75" thickBot="1">
      <c r="B69" s="265"/>
      <c r="C69" s="266"/>
      <c r="D69" s="266"/>
      <c r="E69" s="266"/>
      <c r="F69" s="266"/>
      <c r="G69" s="266"/>
      <c r="H69" s="48"/>
      <c r="I69" s="124"/>
      <c r="J69" s="124"/>
      <c r="K69" s="124"/>
      <c r="L69" s="833"/>
      <c r="M69" s="834"/>
      <c r="N69" s="125"/>
    </row>
    <row r="70" spans="1:15" ht="15.75" thickBot="1">
      <c r="B70" s="844" t="s">
        <v>2072</v>
      </c>
      <c r="C70" s="798"/>
      <c r="D70" s="798"/>
      <c r="E70" s="798"/>
      <c r="F70" s="798"/>
      <c r="G70" s="798"/>
      <c r="H70" s="798"/>
      <c r="I70" s="798"/>
      <c r="J70" s="798"/>
      <c r="K70" s="798"/>
      <c r="L70" s="798"/>
      <c r="M70" s="799"/>
      <c r="N70" s="104">
        <f>N64+N65+N66+N67+N68</f>
        <v>1890.0271644224681</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94" t="s">
        <v>2108</v>
      </c>
      <c r="C74" s="795"/>
      <c r="D74" s="795"/>
      <c r="E74" s="795"/>
      <c r="F74" s="795"/>
      <c r="G74" s="795"/>
      <c r="H74" s="795"/>
      <c r="I74" s="73" t="s">
        <v>2082</v>
      </c>
      <c r="J74" s="75" t="s">
        <v>2109</v>
      </c>
      <c r="K74" s="74" t="s">
        <v>2084</v>
      </c>
      <c r="L74" s="796" t="s">
        <v>2070</v>
      </c>
      <c r="M74" s="797"/>
      <c r="N74" s="98" t="s">
        <v>2071</v>
      </c>
    </row>
    <row r="75" spans="1:15">
      <c r="A75" s="141" t="s">
        <v>718</v>
      </c>
      <c r="B75" s="49" t="str">
        <f>VLOOKUP(A75,'MANO DE OBRA'!A8:D68,3,FALSE)</f>
        <v>Obrero (8)</v>
      </c>
      <c r="C75" s="47"/>
      <c r="D75" s="47"/>
      <c r="E75" s="47"/>
      <c r="F75" s="47"/>
      <c r="G75" s="47"/>
      <c r="H75" s="47"/>
      <c r="I75" s="248">
        <f>K75/J75*100</f>
        <v>270661.59999999998</v>
      </c>
      <c r="J75" s="249">
        <v>185</v>
      </c>
      <c r="K75" s="250">
        <f>VLOOKUP(A75,'MANO DE OBRA'!A8:D99,4,FALSE)</f>
        <v>500723.95999999996</v>
      </c>
      <c r="L75" s="50"/>
      <c r="M75" s="381">
        <v>8</v>
      </c>
      <c r="N75" s="346">
        <f>K75/M75</f>
        <v>62590.494999999995</v>
      </c>
      <c r="O75" s="106"/>
    </row>
    <row r="76" spans="1:15">
      <c r="A76" s="141" t="s">
        <v>728</v>
      </c>
      <c r="B76" s="49" t="str">
        <f>VLOOKUP(A76,'MANO DE OBRA'!A8:D69,3,FALSE)</f>
        <v>Oficial</v>
      </c>
      <c r="C76" s="47"/>
      <c r="D76" s="47"/>
      <c r="E76" s="47"/>
      <c r="F76" s="47"/>
      <c r="G76" s="47"/>
      <c r="H76" s="47"/>
      <c r="I76" s="248">
        <f>K76/J76*100</f>
        <v>57668.23979157189</v>
      </c>
      <c r="J76" s="249">
        <v>185</v>
      </c>
      <c r="K76" s="250">
        <f>VLOOKUP(A76,'MANO DE OBRA'!A8:D100,4,FALSE)</f>
        <v>106686.24361440798</v>
      </c>
      <c r="L76" s="50"/>
      <c r="M76" s="381">
        <v>8</v>
      </c>
      <c r="N76" s="346">
        <f>K76/M76</f>
        <v>13335.780451800998</v>
      </c>
    </row>
    <row r="77" spans="1:15">
      <c r="B77" s="49"/>
      <c r="C77" s="47"/>
      <c r="D77" s="47"/>
      <c r="E77" s="47"/>
      <c r="F77" s="47"/>
      <c r="G77" s="47"/>
      <c r="H77" s="47"/>
      <c r="I77" s="248"/>
      <c r="J77" s="249"/>
      <c r="K77" s="250"/>
      <c r="L77" s="50"/>
      <c r="M77" s="379"/>
      <c r="N77" s="346"/>
    </row>
    <row r="78" spans="1:15">
      <c r="B78" s="49"/>
      <c r="C78" s="47"/>
      <c r="D78" s="47"/>
      <c r="E78" s="47"/>
      <c r="F78" s="47"/>
      <c r="G78" s="47"/>
      <c r="H78" s="47"/>
      <c r="I78" s="235"/>
      <c r="J78" s="253"/>
      <c r="K78" s="254"/>
      <c r="L78" s="274"/>
      <c r="M78" s="256"/>
      <c r="N78" s="252"/>
    </row>
    <row r="79" spans="1:15">
      <c r="B79" s="49"/>
      <c r="C79" s="47"/>
      <c r="D79" s="47"/>
      <c r="E79" s="47"/>
      <c r="F79" s="47"/>
      <c r="G79" s="47"/>
      <c r="H79" s="47"/>
      <c r="I79" s="235"/>
      <c r="J79" s="253"/>
      <c r="K79" s="254"/>
      <c r="L79" s="274"/>
      <c r="M79" s="256"/>
      <c r="N79" s="252"/>
    </row>
    <row r="80" spans="1:15" ht="15.75" thickBot="1">
      <c r="B80" s="831"/>
      <c r="C80" s="832"/>
      <c r="D80" s="832"/>
      <c r="E80" s="832"/>
      <c r="F80" s="832"/>
      <c r="G80" s="832"/>
      <c r="H80" s="832"/>
      <c r="I80" s="124"/>
      <c r="J80" s="124"/>
      <c r="K80" s="124"/>
      <c r="L80" s="845"/>
      <c r="M80" s="845"/>
      <c r="N80" s="45"/>
    </row>
    <row r="81" spans="1:14" ht="15.75" thickBot="1">
      <c r="B81" s="844" t="s">
        <v>2072</v>
      </c>
      <c r="C81" s="798"/>
      <c r="D81" s="798"/>
      <c r="E81" s="798"/>
      <c r="F81" s="798"/>
      <c r="G81" s="798"/>
      <c r="H81" s="798"/>
      <c r="I81" s="798"/>
      <c r="J81" s="798"/>
      <c r="K81" s="798"/>
      <c r="L81" s="798"/>
      <c r="M81" s="799"/>
      <c r="N81" s="257">
        <f>SUM(N75:N80)</f>
        <v>75926.27545180099</v>
      </c>
    </row>
    <row r="82" spans="1:14" ht="15.75" thickBot="1">
      <c r="B82" s="33"/>
      <c r="C82" s="34"/>
      <c r="D82" s="34"/>
      <c r="E82" s="34"/>
      <c r="F82" s="34"/>
      <c r="G82" s="34"/>
      <c r="H82" s="34"/>
      <c r="I82" s="34"/>
      <c r="J82" s="34"/>
      <c r="K82" s="34"/>
      <c r="L82" s="34"/>
      <c r="M82" s="34"/>
      <c r="N82" s="35"/>
    </row>
    <row r="83" spans="1:14" ht="15.75" thickBot="1">
      <c r="B83" s="755" t="s">
        <v>2085</v>
      </c>
      <c r="C83" s="756"/>
      <c r="D83" s="756"/>
      <c r="E83" s="756"/>
      <c r="F83" s="756"/>
      <c r="G83" s="756"/>
      <c r="H83" s="756"/>
      <c r="I83" s="756"/>
      <c r="J83" s="756"/>
      <c r="K83" s="756"/>
      <c r="L83" s="756"/>
      <c r="M83" s="757"/>
      <c r="N83" s="99">
        <f>N43+N59+N70+N81</f>
        <v>372247.25650035765</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00" t="s">
        <v>2110</v>
      </c>
      <c r="C87" s="801"/>
      <c r="D87" s="801"/>
      <c r="E87" s="801"/>
      <c r="F87" s="801"/>
      <c r="G87" s="801"/>
      <c r="H87" s="801"/>
      <c r="I87" s="270"/>
      <c r="J87" s="290"/>
      <c r="K87" s="258" t="s">
        <v>2087</v>
      </c>
      <c r="L87" s="802" t="s">
        <v>2088</v>
      </c>
      <c r="M87" s="803"/>
      <c r="N87" s="259"/>
    </row>
    <row r="88" spans="1:14">
      <c r="B88" s="788" t="s">
        <v>2111</v>
      </c>
      <c r="C88" s="789"/>
      <c r="D88" s="789"/>
      <c r="E88" s="789"/>
      <c r="F88" s="789"/>
      <c r="G88" s="789"/>
      <c r="H88" s="789"/>
      <c r="I88" s="87"/>
      <c r="J88" s="88"/>
      <c r="K88" s="260">
        <v>0.2</v>
      </c>
      <c r="L88" s="790">
        <f>N83*K88</f>
        <v>74449.451300071538</v>
      </c>
      <c r="M88" s="791"/>
      <c r="N88" s="51"/>
    </row>
    <row r="89" spans="1:14">
      <c r="B89" s="89" t="s">
        <v>2090</v>
      </c>
      <c r="C89" s="90"/>
      <c r="D89" s="90"/>
      <c r="E89" s="90"/>
      <c r="F89" s="90"/>
      <c r="G89" s="90"/>
      <c r="H89" s="90"/>
      <c r="I89" s="87"/>
      <c r="J89" s="88"/>
      <c r="K89" s="260">
        <v>0.05</v>
      </c>
      <c r="L89" s="790">
        <f>N83*K89</f>
        <v>18612.362825017884</v>
      </c>
      <c r="M89" s="791"/>
      <c r="N89" s="51"/>
    </row>
    <row r="90" spans="1:14" ht="15.75" thickBot="1">
      <c r="B90" s="91" t="s">
        <v>2091</v>
      </c>
      <c r="C90" s="92"/>
      <c r="D90" s="92"/>
      <c r="E90" s="92"/>
      <c r="F90" s="92"/>
      <c r="G90" s="92"/>
      <c r="H90" s="92"/>
      <c r="I90" s="93"/>
      <c r="J90" s="94"/>
      <c r="K90" s="261">
        <v>0.05</v>
      </c>
      <c r="L90" s="792">
        <f>N83*K90</f>
        <v>18612.362825017884</v>
      </c>
      <c r="M90" s="793"/>
      <c r="N90" s="51"/>
    </row>
    <row r="91" spans="1:14" ht="15.75" thickBot="1">
      <c r="B91" s="755" t="s">
        <v>2072</v>
      </c>
      <c r="C91" s="756"/>
      <c r="D91" s="756"/>
      <c r="E91" s="756"/>
      <c r="F91" s="756"/>
      <c r="G91" s="756"/>
      <c r="H91" s="756"/>
      <c r="I91" s="756"/>
      <c r="J91" s="756"/>
      <c r="K91" s="756"/>
      <c r="L91" s="756"/>
      <c r="M91" s="757"/>
      <c r="N91" s="52">
        <f>L88+L89+L90</f>
        <v>111674.17695010731</v>
      </c>
    </row>
    <row r="92" spans="1:14" ht="15.75" thickBot="1">
      <c r="B92" s="33"/>
      <c r="C92" s="34"/>
      <c r="D92" s="34"/>
      <c r="E92" s="34"/>
      <c r="F92" s="34"/>
      <c r="G92" s="34"/>
      <c r="H92" s="34"/>
      <c r="I92" s="34"/>
      <c r="J92" s="34"/>
      <c r="K92" s="34"/>
      <c r="L92" s="34"/>
      <c r="M92" s="34"/>
      <c r="N92" s="35"/>
    </row>
    <row r="93" spans="1:14" ht="15.75" thickBot="1">
      <c r="A93" t="s">
        <v>2114</v>
      </c>
      <c r="B93" s="755" t="s">
        <v>2113</v>
      </c>
      <c r="C93" s="756"/>
      <c r="D93" s="756"/>
      <c r="E93" s="756"/>
      <c r="F93" s="756"/>
      <c r="G93" s="756"/>
      <c r="H93" s="756"/>
      <c r="I93" s="756"/>
      <c r="J93" s="756"/>
      <c r="K93" s="756"/>
      <c r="L93" s="756"/>
      <c r="M93" s="757"/>
      <c r="N93" s="166">
        <f>N83+N91</f>
        <v>483921.43345046497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4" t="s">
        <v>2097</v>
      </c>
      <c r="C103" s="205"/>
      <c r="D103" s="205"/>
      <c r="E103" s="205"/>
      <c r="F103" s="205"/>
      <c r="G103" s="205"/>
      <c r="H103" s="205"/>
      <c r="I103" s="205"/>
      <c r="J103" s="205"/>
      <c r="K103" s="205"/>
      <c r="L103" s="205"/>
      <c r="M103" s="205"/>
      <c r="N103" s="206"/>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c r="B106" s="207"/>
      <c r="C106" s="208"/>
      <c r="D106" s="208"/>
      <c r="E106" s="208"/>
      <c r="F106" s="208"/>
      <c r="G106" s="208"/>
      <c r="H106" s="208"/>
      <c r="I106" s="208"/>
      <c r="J106" s="208"/>
      <c r="K106" s="208"/>
      <c r="L106" s="208"/>
      <c r="M106" s="208"/>
      <c r="N106" s="209"/>
    </row>
    <row r="107" spans="2:14" ht="15.75" thickBot="1">
      <c r="B107" s="210"/>
      <c r="C107" s="211"/>
      <c r="D107" s="211"/>
      <c r="E107" s="211"/>
      <c r="F107" s="211"/>
      <c r="G107" s="211"/>
      <c r="H107" s="211"/>
      <c r="I107" s="211"/>
      <c r="J107" s="211"/>
      <c r="K107" s="211"/>
      <c r="L107" s="211"/>
      <c r="M107" s="211"/>
      <c r="N107" s="212"/>
    </row>
    <row r="108" spans="2:14">
      <c r="B108" s="213"/>
      <c r="C108" s="214"/>
      <c r="D108" s="214"/>
      <c r="E108" s="214"/>
      <c r="F108" s="214"/>
      <c r="G108" s="214"/>
      <c r="H108" s="214"/>
      <c r="I108" s="214"/>
      <c r="J108" s="214"/>
      <c r="K108" s="214"/>
      <c r="L108" s="214"/>
      <c r="M108" s="214"/>
      <c r="N108" s="215"/>
    </row>
    <row r="109" spans="2:14">
      <c r="B109" s="199" t="s">
        <v>2098</v>
      </c>
      <c r="C109" s="31"/>
      <c r="D109" s="31"/>
      <c r="E109" s="31"/>
      <c r="F109" s="31"/>
      <c r="G109" s="31"/>
      <c r="H109" s="31"/>
      <c r="I109" s="31"/>
      <c r="J109" s="31"/>
      <c r="K109" s="31"/>
      <c r="L109" s="31"/>
      <c r="M109" s="31"/>
      <c r="N109" s="32"/>
    </row>
    <row r="110" spans="2:14" ht="15" customHeight="1">
      <c r="B110" s="758" t="s">
        <v>2099</v>
      </c>
      <c r="C110" s="759"/>
      <c r="D110" s="759"/>
      <c r="E110" s="759"/>
      <c r="F110" s="759"/>
      <c r="G110" s="759"/>
      <c r="H110" s="759"/>
      <c r="I110" s="759"/>
      <c r="J110" s="759"/>
      <c r="K110" s="759"/>
      <c r="L110" s="759"/>
      <c r="M110" s="759"/>
      <c r="N110" s="760"/>
    </row>
    <row r="111" spans="2:14" ht="15" customHeight="1">
      <c r="B111" s="758"/>
      <c r="C111" s="759"/>
      <c r="D111" s="759"/>
      <c r="E111" s="759"/>
      <c r="F111" s="759"/>
      <c r="G111" s="759"/>
      <c r="H111" s="759"/>
      <c r="I111" s="759"/>
      <c r="J111" s="759"/>
      <c r="K111" s="759"/>
      <c r="L111" s="759"/>
      <c r="M111" s="759"/>
      <c r="N111" s="760"/>
    </row>
    <row r="112" spans="2:14" ht="30" customHeight="1">
      <c r="B112" s="761" t="s">
        <v>2100</v>
      </c>
      <c r="C112" s="762"/>
      <c r="D112" s="762"/>
      <c r="E112" s="762"/>
      <c r="F112" s="762"/>
      <c r="G112" s="762"/>
      <c r="H112" s="762"/>
      <c r="I112" s="762"/>
      <c r="J112" s="762"/>
      <c r="K112" s="762"/>
      <c r="L112" s="762"/>
      <c r="M112" s="762"/>
      <c r="N112" s="763"/>
    </row>
    <row r="113" spans="2:14">
      <c r="B113" s="761"/>
      <c r="C113" s="762"/>
      <c r="D113" s="762"/>
      <c r="E113" s="762"/>
      <c r="F113" s="762"/>
      <c r="G113" s="762"/>
      <c r="H113" s="762"/>
      <c r="I113" s="762"/>
      <c r="J113" s="762"/>
      <c r="K113" s="762"/>
      <c r="L113" s="762"/>
      <c r="M113" s="762"/>
      <c r="N113" s="763"/>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287"/>
      <c r="C116" s="288"/>
      <c r="D116" s="288"/>
      <c r="E116" s="288"/>
      <c r="F116" s="288"/>
      <c r="G116" s="288"/>
      <c r="H116" s="288"/>
      <c r="I116" s="288"/>
      <c r="J116" s="288"/>
      <c r="K116" s="288"/>
      <c r="L116" s="288"/>
      <c r="M116" s="288"/>
      <c r="N116" s="289"/>
    </row>
    <row r="117" spans="2:14">
      <c r="B117" s="199"/>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821"/>
      <c r="K123" s="821"/>
      <c r="L123" s="821"/>
      <c r="M123" s="821"/>
      <c r="N123" s="822"/>
    </row>
    <row r="124" spans="2:14" ht="15.75" thickBot="1">
      <c r="B124" s="217" t="s">
        <v>2103</v>
      </c>
      <c r="C124" s="344"/>
      <c r="D124" s="344"/>
      <c r="E124" s="57"/>
      <c r="F124" s="57"/>
      <c r="G124" s="57"/>
      <c r="H124" s="57"/>
      <c r="I124" s="57"/>
      <c r="J124" s="823"/>
      <c r="K124" s="823"/>
      <c r="L124" s="823"/>
      <c r="M124" s="823"/>
      <c r="N124" s="82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459</v>
      </c>
      <c r="C31" s="81" t="s">
        <v>2248</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947</v>
      </c>
      <c r="B36" s="804" t="str">
        <f>VLOOKUP(A36,EQUIPOS!A6:D154,3,FALSE)</f>
        <v>Mezcladora de concreto 1 bulto</v>
      </c>
      <c r="C36" s="805"/>
      <c r="D36" s="805"/>
      <c r="E36" s="805"/>
      <c r="F36" s="805"/>
      <c r="G36" s="805"/>
      <c r="H36" s="806"/>
      <c r="I36" s="223"/>
      <c r="J36" s="224"/>
      <c r="K36" s="225">
        <f>VLOOKUP(A36,EQUIPOS!A6:D163,4,FALSE)</f>
        <v>8219.6280621975002</v>
      </c>
      <c r="L36" s="226"/>
      <c r="M36" s="292">
        <v>1</v>
      </c>
      <c r="N36" s="228">
        <f>K36/M36</f>
        <v>8219.6280621975002</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N81*M41</f>
        <v>3796.3137725900497</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12015.941834787551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1105</v>
      </c>
      <c r="B48" s="43" t="str">
        <f>VLOOKUP(A48,MATERIALES!A5:D373,3,FALSE)</f>
        <v>Agregado para concreto hidráulico</v>
      </c>
      <c r="C48" s="237"/>
      <c r="D48" s="237"/>
      <c r="E48" s="237"/>
      <c r="F48" s="237"/>
      <c r="G48" s="237"/>
      <c r="H48" s="237"/>
      <c r="I48" s="237"/>
      <c r="J48" s="267" t="str">
        <f>VLOOKUP(A48,MATERIALES!A4:D640,2,FALSE)</f>
        <v>m3</v>
      </c>
      <c r="K48" s="238">
        <v>0.84</v>
      </c>
      <c r="L48" s="223"/>
      <c r="M48" s="353">
        <f>VLOOKUP(A48,MATERIALES!A5:D396,4,FALSE)</f>
        <v>76972.349651411612</v>
      </c>
      <c r="N48" s="228">
        <f>K48*M48</f>
        <v>64656.773707185755</v>
      </c>
    </row>
    <row r="49" spans="1:14">
      <c r="A49" s="108" t="s">
        <v>1131</v>
      </c>
      <c r="B49" s="43" t="str">
        <f>VLOOKUP(A49,MATERIALES!A6:D373,3,FALSE)</f>
        <v>Agua</v>
      </c>
      <c r="C49" s="372"/>
      <c r="D49" s="372"/>
      <c r="E49" s="372"/>
      <c r="F49" s="372"/>
      <c r="G49" s="372"/>
      <c r="H49" s="372"/>
      <c r="I49" s="372"/>
      <c r="J49" s="268" t="str">
        <f>VLOOKUP(A49,MATERIALES!A5:D641,2,FALSE)</f>
        <v>lt</v>
      </c>
      <c r="K49" s="348">
        <v>185</v>
      </c>
      <c r="L49" s="368"/>
      <c r="M49" s="353">
        <f>VLOOKUP(A49,MATERIALES!A6:D397,4,FALSE)</f>
        <v>57.532296573537835</v>
      </c>
      <c r="N49" s="228">
        <f>K49*M49</f>
        <v>10643.4748661045</v>
      </c>
    </row>
    <row r="50" spans="1:14">
      <c r="A50" s="108" t="s">
        <v>1173</v>
      </c>
      <c r="B50" s="43" t="str">
        <f>VLOOKUP(A50,MATERIALES!A6:D373,3,FALSE)</f>
        <v>Arena lavada</v>
      </c>
      <c r="C50" s="372"/>
      <c r="D50" s="372"/>
      <c r="E50" s="372"/>
      <c r="F50" s="372"/>
      <c r="G50" s="372"/>
      <c r="H50" s="372"/>
      <c r="I50" s="372"/>
      <c r="J50" s="268" t="str">
        <f>VLOOKUP(A50,MATERIALES!A6:D642,2,FALSE)</f>
        <v>m3</v>
      </c>
      <c r="K50" s="348">
        <v>0.63</v>
      </c>
      <c r="L50" s="368"/>
      <c r="M50" s="353">
        <f>VLOOKUP(A50,MATERIALES!A6:D398,4,FALSE)</f>
        <v>36211.106050245013</v>
      </c>
      <c r="N50" s="228">
        <f>K50*M50</f>
        <v>22812.996811654357</v>
      </c>
    </row>
    <row r="51" spans="1:14">
      <c r="A51" s="108" t="s">
        <v>1244</v>
      </c>
      <c r="B51" s="43" t="str">
        <f>VLOOKUP(A51,MATERIALES!A6:D373,3,FALSE)</f>
        <v>Cemento gris</v>
      </c>
      <c r="C51" s="372"/>
      <c r="D51" s="372"/>
      <c r="E51" s="372"/>
      <c r="F51" s="372"/>
      <c r="G51" s="372"/>
      <c r="H51" s="372"/>
      <c r="I51" s="372"/>
      <c r="J51" s="268" t="str">
        <f>VLOOKUP(A51,MATERIALES!A6:D643,2,FALSE)</f>
        <v>kg</v>
      </c>
      <c r="K51" s="348">
        <v>260</v>
      </c>
      <c r="L51" s="368"/>
      <c r="M51" s="353">
        <f>VLOOKUP(A51,MATERIALES!A6:D399,4,FALSE)</f>
        <v>453.66231310853402</v>
      </c>
      <c r="N51" s="228">
        <f>K51*M51</f>
        <v>117952.20140821884</v>
      </c>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c r="A54" s="108"/>
      <c r="B54" s="43"/>
      <c r="C54" s="372"/>
      <c r="D54" s="372"/>
      <c r="E54" s="372"/>
      <c r="F54" s="372"/>
      <c r="G54" s="372"/>
      <c r="H54" s="372"/>
      <c r="I54" s="372"/>
      <c r="J54" s="267"/>
      <c r="K54" s="348"/>
      <c r="L54" s="368"/>
      <c r="M54" s="353"/>
      <c r="N54" s="228"/>
    </row>
    <row r="55" spans="1:14">
      <c r="A55" s="108"/>
      <c r="B55" s="43"/>
      <c r="C55" s="372"/>
      <c r="D55" s="372"/>
      <c r="E55" s="372"/>
      <c r="F55" s="372"/>
      <c r="G55" s="372"/>
      <c r="H55" s="372"/>
      <c r="I55" s="372"/>
      <c r="J55" s="267"/>
      <c r="K55" s="348"/>
      <c r="L55" s="368"/>
      <c r="M55" s="353"/>
      <c r="N55" s="228"/>
    </row>
    <row r="56" spans="1:14">
      <c r="A56" s="108"/>
      <c r="B56" s="43"/>
      <c r="C56" s="372"/>
      <c r="D56" s="372"/>
      <c r="E56" s="372"/>
      <c r="F56" s="372"/>
      <c r="G56" s="372"/>
      <c r="H56" s="372"/>
      <c r="I56" s="372"/>
      <c r="J56" s="267"/>
      <c r="K56" s="348"/>
      <c r="L56" s="368"/>
      <c r="M56" s="353"/>
      <c r="N56" s="228"/>
    </row>
    <row r="57" spans="1:14">
      <c r="A57" s="108"/>
      <c r="B57" s="43"/>
      <c r="C57" s="372"/>
      <c r="D57" s="372"/>
      <c r="E57" s="372"/>
      <c r="F57" s="372"/>
      <c r="G57" s="372"/>
      <c r="H57" s="372"/>
      <c r="I57" s="372"/>
      <c r="J57" s="267"/>
      <c r="K57" s="348"/>
      <c r="L57" s="368"/>
      <c r="M57" s="353"/>
      <c r="N57" s="228"/>
    </row>
    <row r="58" spans="1:14" ht="15.75" thickBot="1">
      <c r="B58" s="43"/>
      <c r="C58" s="266"/>
      <c r="D58" s="266"/>
      <c r="E58" s="266"/>
      <c r="F58" s="266"/>
      <c r="G58" s="266"/>
      <c r="H58" s="266"/>
      <c r="I58" s="266"/>
      <c r="J58" s="382"/>
      <c r="K58" s="124"/>
      <c r="L58" s="281"/>
      <c r="M58" s="353"/>
      <c r="N58" s="228"/>
    </row>
    <row r="59" spans="1:14" ht="15.75" thickBot="1">
      <c r="B59" s="755" t="s">
        <v>2072</v>
      </c>
      <c r="C59" s="756"/>
      <c r="D59" s="756"/>
      <c r="E59" s="756"/>
      <c r="F59" s="756"/>
      <c r="G59" s="756"/>
      <c r="H59" s="756"/>
      <c r="I59" s="756"/>
      <c r="J59" s="756"/>
      <c r="K59" s="756"/>
      <c r="L59" s="756"/>
      <c r="M59" s="757"/>
      <c r="N59" s="345">
        <f>SUM(N48:N58)</f>
        <v>216065.44679316346</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9" t="s">
        <v>2076</v>
      </c>
      <c r="C63" s="270"/>
      <c r="D63" s="270"/>
      <c r="E63" s="270"/>
      <c r="F63" s="270"/>
      <c r="G63" s="270"/>
      <c r="H63" s="73" t="s">
        <v>2065</v>
      </c>
      <c r="I63" s="74" t="s">
        <v>2077</v>
      </c>
      <c r="J63" s="75" t="s">
        <v>2106</v>
      </c>
      <c r="K63" s="73" t="s">
        <v>2107</v>
      </c>
      <c r="L63" s="841" t="s">
        <v>2080</v>
      </c>
      <c r="M63" s="820"/>
      <c r="N63" s="76" t="s">
        <v>2071</v>
      </c>
    </row>
    <row r="64" spans="1:14">
      <c r="A64" t="s">
        <v>1838</v>
      </c>
      <c r="B64" s="46" t="str">
        <f>VLOOKUP(A64,TRANSPORTE!A2:D117,3,FALSE)</f>
        <v>Transporte de arena</v>
      </c>
      <c r="C64" s="273"/>
      <c r="D64" s="273"/>
      <c r="E64" s="273"/>
      <c r="F64" s="273"/>
      <c r="G64" s="273"/>
      <c r="H64" s="267" t="s">
        <v>1038</v>
      </c>
      <c r="I64" s="235">
        <v>0.63</v>
      </c>
      <c r="J64" s="242">
        <v>1</v>
      </c>
      <c r="K64" s="235">
        <f>I64*J64</f>
        <v>0.63</v>
      </c>
      <c r="L64" s="842">
        <f>VLOOKUP(A64,TRANSPORTE!A2:D117,4,FALSE)</f>
        <v>1260.0181096149788</v>
      </c>
      <c r="M64" s="843"/>
      <c r="N64" s="243">
        <f>K64*L64</f>
        <v>793.81140905743666</v>
      </c>
    </row>
    <row r="65" spans="1:15">
      <c r="A65" t="s">
        <v>1898</v>
      </c>
      <c r="B65" s="46" t="str">
        <f>VLOOKUP(A65,TRANSPORTE!A3:D117,3,FALSE)</f>
        <v>Transporte de material triturado</v>
      </c>
      <c r="C65" s="47"/>
      <c r="D65" s="47"/>
      <c r="E65" s="47"/>
      <c r="F65" s="47"/>
      <c r="G65" s="47"/>
      <c r="H65" s="267" t="s">
        <v>1038</v>
      </c>
      <c r="I65" s="235">
        <v>0.84</v>
      </c>
      <c r="J65" s="242">
        <v>1</v>
      </c>
      <c r="K65" s="235">
        <f>I65*J65</f>
        <v>0.84</v>
      </c>
      <c r="L65" s="842">
        <f>VLOOKUP(A65,TRANSPORTE!A3:D117,4,FALSE)</f>
        <v>1260.0181096149788</v>
      </c>
      <c r="M65" s="843"/>
      <c r="N65" s="243">
        <f>K65*L65</f>
        <v>1058.4152120765821</v>
      </c>
    </row>
    <row r="66" spans="1:15">
      <c r="B66" s="46"/>
      <c r="C66" s="47"/>
      <c r="D66" s="47"/>
      <c r="E66" s="47"/>
      <c r="F66" s="47"/>
      <c r="G66" s="47"/>
      <c r="H66" s="267"/>
      <c r="I66" s="235"/>
      <c r="J66" s="242"/>
      <c r="K66" s="235"/>
      <c r="L66" s="842"/>
      <c r="M66" s="843"/>
      <c r="N66" s="243"/>
    </row>
    <row r="67" spans="1:15">
      <c r="B67" s="46"/>
      <c r="C67" s="47"/>
      <c r="D67" s="47"/>
      <c r="E67" s="47"/>
      <c r="F67" s="47"/>
      <c r="G67" s="47"/>
      <c r="H67" s="267"/>
      <c r="I67" s="235"/>
      <c r="J67" s="242"/>
      <c r="K67" s="235"/>
      <c r="L67" s="842"/>
      <c r="M67" s="843"/>
      <c r="N67" s="243"/>
    </row>
    <row r="68" spans="1:15">
      <c r="B68" s="46"/>
      <c r="C68" s="47"/>
      <c r="D68" s="47"/>
      <c r="E68" s="47"/>
      <c r="F68" s="47"/>
      <c r="G68" s="47"/>
      <c r="H68" s="244"/>
      <c r="I68" s="235"/>
      <c r="J68" s="235"/>
      <c r="K68" s="235"/>
      <c r="L68" s="245"/>
      <c r="M68" s="246"/>
      <c r="N68" s="247"/>
    </row>
    <row r="69" spans="1:15" ht="15.75" thickBot="1">
      <c r="B69" s="265"/>
      <c r="C69" s="266"/>
      <c r="D69" s="266"/>
      <c r="E69" s="266"/>
      <c r="F69" s="266"/>
      <c r="G69" s="266"/>
      <c r="H69" s="48"/>
      <c r="I69" s="124"/>
      <c r="J69" s="124"/>
      <c r="K69" s="124"/>
      <c r="L69" s="833"/>
      <c r="M69" s="834"/>
      <c r="N69" s="125"/>
    </row>
    <row r="70" spans="1:15" ht="15.75" thickBot="1">
      <c r="B70" s="844" t="s">
        <v>2072</v>
      </c>
      <c r="C70" s="798"/>
      <c r="D70" s="798"/>
      <c r="E70" s="798"/>
      <c r="F70" s="798"/>
      <c r="G70" s="798"/>
      <c r="H70" s="798"/>
      <c r="I70" s="798"/>
      <c r="J70" s="798"/>
      <c r="K70" s="798"/>
      <c r="L70" s="798"/>
      <c r="M70" s="799"/>
      <c r="N70" s="104">
        <f>N64+N65+N66+N67+N68</f>
        <v>1852.2266211340188</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94" t="s">
        <v>2108</v>
      </c>
      <c r="C74" s="795"/>
      <c r="D74" s="795"/>
      <c r="E74" s="795"/>
      <c r="F74" s="795"/>
      <c r="G74" s="795"/>
      <c r="H74" s="795"/>
      <c r="I74" s="73" t="s">
        <v>2082</v>
      </c>
      <c r="J74" s="75" t="s">
        <v>2109</v>
      </c>
      <c r="K74" s="74" t="s">
        <v>2084</v>
      </c>
      <c r="L74" s="796" t="s">
        <v>2070</v>
      </c>
      <c r="M74" s="797"/>
      <c r="N74" s="98" t="s">
        <v>2071</v>
      </c>
    </row>
    <row r="75" spans="1:15">
      <c r="A75" s="141" t="s">
        <v>718</v>
      </c>
      <c r="B75" s="49" t="str">
        <f>VLOOKUP(A75,'MANO DE OBRA'!A8:D68,3,FALSE)</f>
        <v>Obrero (8)</v>
      </c>
      <c r="C75" s="47"/>
      <c r="D75" s="47"/>
      <c r="E75" s="47"/>
      <c r="F75" s="47"/>
      <c r="G75" s="47"/>
      <c r="H75" s="47"/>
      <c r="I75" s="248">
        <f>K75/J75*100</f>
        <v>270661.59999999998</v>
      </c>
      <c r="J75" s="249">
        <v>185</v>
      </c>
      <c r="K75" s="250">
        <f>VLOOKUP(A75,'MANO DE OBRA'!A8:D99,4,FALSE)</f>
        <v>500723.95999999996</v>
      </c>
      <c r="L75" s="50"/>
      <c r="M75" s="381">
        <v>8</v>
      </c>
      <c r="N75" s="346">
        <f>K75/M75</f>
        <v>62590.494999999995</v>
      </c>
      <c r="O75" s="106"/>
    </row>
    <row r="76" spans="1:15">
      <c r="A76" s="141" t="s">
        <v>728</v>
      </c>
      <c r="B76" s="49" t="str">
        <f>VLOOKUP(A76,'MANO DE OBRA'!A8:D69,3,FALSE)</f>
        <v>Oficial</v>
      </c>
      <c r="C76" s="47"/>
      <c r="D76" s="47"/>
      <c r="E76" s="47"/>
      <c r="F76" s="47"/>
      <c r="G76" s="47"/>
      <c r="H76" s="47"/>
      <c r="I76" s="248">
        <f>K76/J76*100</f>
        <v>57668.23979157189</v>
      </c>
      <c r="J76" s="249">
        <v>185</v>
      </c>
      <c r="K76" s="250">
        <f>VLOOKUP(A76,'MANO DE OBRA'!A8:D100,4,FALSE)</f>
        <v>106686.24361440798</v>
      </c>
      <c r="L76" s="50"/>
      <c r="M76" s="381">
        <v>8</v>
      </c>
      <c r="N76" s="346">
        <f>K76/M76</f>
        <v>13335.780451800998</v>
      </c>
    </row>
    <row r="77" spans="1:15">
      <c r="B77" s="49"/>
      <c r="C77" s="47"/>
      <c r="D77" s="47"/>
      <c r="E77" s="47"/>
      <c r="F77" s="47"/>
      <c r="G77" s="47"/>
      <c r="H77" s="47"/>
      <c r="I77" s="248"/>
      <c r="J77" s="249"/>
      <c r="K77" s="250"/>
      <c r="L77" s="50"/>
      <c r="M77" s="379"/>
      <c r="N77" s="346"/>
    </row>
    <row r="78" spans="1:15">
      <c r="B78" s="49"/>
      <c r="C78" s="47"/>
      <c r="D78" s="47"/>
      <c r="E78" s="47"/>
      <c r="F78" s="47"/>
      <c r="G78" s="47"/>
      <c r="H78" s="47"/>
      <c r="I78" s="235"/>
      <c r="J78" s="253"/>
      <c r="K78" s="254"/>
      <c r="L78" s="274"/>
      <c r="M78" s="256"/>
      <c r="N78" s="252"/>
    </row>
    <row r="79" spans="1:15">
      <c r="B79" s="49"/>
      <c r="C79" s="47"/>
      <c r="D79" s="47"/>
      <c r="E79" s="47"/>
      <c r="F79" s="47"/>
      <c r="G79" s="47"/>
      <c r="H79" s="47"/>
      <c r="I79" s="235"/>
      <c r="J79" s="253"/>
      <c r="K79" s="254"/>
      <c r="L79" s="274"/>
      <c r="M79" s="256"/>
      <c r="N79" s="252"/>
    </row>
    <row r="80" spans="1:15" ht="15.75" thickBot="1">
      <c r="B80" s="831"/>
      <c r="C80" s="832"/>
      <c r="D80" s="832"/>
      <c r="E80" s="832"/>
      <c r="F80" s="832"/>
      <c r="G80" s="832"/>
      <c r="H80" s="832"/>
      <c r="I80" s="124"/>
      <c r="J80" s="124"/>
      <c r="K80" s="124"/>
      <c r="L80" s="845"/>
      <c r="M80" s="845"/>
      <c r="N80" s="45"/>
    </row>
    <row r="81" spans="1:14" ht="15.75" thickBot="1">
      <c r="B81" s="844" t="s">
        <v>2072</v>
      </c>
      <c r="C81" s="798"/>
      <c r="D81" s="798"/>
      <c r="E81" s="798"/>
      <c r="F81" s="798"/>
      <c r="G81" s="798"/>
      <c r="H81" s="798"/>
      <c r="I81" s="798"/>
      <c r="J81" s="798"/>
      <c r="K81" s="798"/>
      <c r="L81" s="798"/>
      <c r="M81" s="799"/>
      <c r="N81" s="257">
        <f>SUM(N75:N80)</f>
        <v>75926.27545180099</v>
      </c>
    </row>
    <row r="82" spans="1:14" ht="15.75" thickBot="1">
      <c r="B82" s="33"/>
      <c r="C82" s="34"/>
      <c r="D82" s="34"/>
      <c r="E82" s="34"/>
      <c r="F82" s="34"/>
      <c r="G82" s="34"/>
      <c r="H82" s="34"/>
      <c r="I82" s="34"/>
      <c r="J82" s="34"/>
      <c r="K82" s="34"/>
      <c r="L82" s="34"/>
      <c r="M82" s="34"/>
      <c r="N82" s="35"/>
    </row>
    <row r="83" spans="1:14" ht="15.75" thickBot="1">
      <c r="B83" s="755" t="s">
        <v>2085</v>
      </c>
      <c r="C83" s="756"/>
      <c r="D83" s="756"/>
      <c r="E83" s="756"/>
      <c r="F83" s="756"/>
      <c r="G83" s="756"/>
      <c r="H83" s="756"/>
      <c r="I83" s="756"/>
      <c r="J83" s="756"/>
      <c r="K83" s="756"/>
      <c r="L83" s="756"/>
      <c r="M83" s="757"/>
      <c r="N83" s="99">
        <f>N43+N59+N70+N81</f>
        <v>305859.89070088603</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00" t="s">
        <v>2110</v>
      </c>
      <c r="C87" s="801"/>
      <c r="D87" s="801"/>
      <c r="E87" s="801"/>
      <c r="F87" s="801"/>
      <c r="G87" s="801"/>
      <c r="H87" s="801"/>
      <c r="I87" s="270"/>
      <c r="J87" s="290"/>
      <c r="K87" s="258" t="s">
        <v>2087</v>
      </c>
      <c r="L87" s="802" t="s">
        <v>2088</v>
      </c>
      <c r="M87" s="803"/>
      <c r="N87" s="259"/>
    </row>
    <row r="88" spans="1:14">
      <c r="B88" s="788" t="s">
        <v>2111</v>
      </c>
      <c r="C88" s="789"/>
      <c r="D88" s="789"/>
      <c r="E88" s="789"/>
      <c r="F88" s="789"/>
      <c r="G88" s="789"/>
      <c r="H88" s="789"/>
      <c r="I88" s="87"/>
      <c r="J88" s="88"/>
      <c r="K88" s="260">
        <v>0.2</v>
      </c>
      <c r="L88" s="790">
        <f>N83*K88</f>
        <v>61171.978140177205</v>
      </c>
      <c r="M88" s="791"/>
      <c r="N88" s="51"/>
    </row>
    <row r="89" spans="1:14">
      <c r="B89" s="89" t="s">
        <v>2090</v>
      </c>
      <c r="C89" s="90"/>
      <c r="D89" s="90"/>
      <c r="E89" s="90"/>
      <c r="F89" s="90"/>
      <c r="G89" s="90"/>
      <c r="H89" s="90"/>
      <c r="I89" s="87"/>
      <c r="J89" s="88"/>
      <c r="K89" s="260">
        <v>0.05</v>
      </c>
      <c r="L89" s="790">
        <f>N83*K89</f>
        <v>15292.994535044301</v>
      </c>
      <c r="M89" s="791"/>
      <c r="N89" s="51"/>
    </row>
    <row r="90" spans="1:14" ht="15.75" thickBot="1">
      <c r="B90" s="91" t="s">
        <v>2091</v>
      </c>
      <c r="C90" s="92"/>
      <c r="D90" s="92"/>
      <c r="E90" s="92"/>
      <c r="F90" s="92"/>
      <c r="G90" s="92"/>
      <c r="H90" s="92"/>
      <c r="I90" s="93"/>
      <c r="J90" s="94"/>
      <c r="K90" s="261">
        <v>0.05</v>
      </c>
      <c r="L90" s="792">
        <f>N83*K90</f>
        <v>15292.994535044301</v>
      </c>
      <c r="M90" s="793"/>
      <c r="N90" s="51"/>
    </row>
    <row r="91" spans="1:14" ht="15.75" thickBot="1">
      <c r="B91" s="755" t="s">
        <v>2072</v>
      </c>
      <c r="C91" s="756"/>
      <c r="D91" s="756"/>
      <c r="E91" s="756"/>
      <c r="F91" s="756"/>
      <c r="G91" s="756"/>
      <c r="H91" s="756"/>
      <c r="I91" s="756"/>
      <c r="J91" s="756"/>
      <c r="K91" s="756"/>
      <c r="L91" s="756"/>
      <c r="M91" s="757"/>
      <c r="N91" s="52">
        <f>L88+L89+L90</f>
        <v>91757.967210265808</v>
      </c>
    </row>
    <row r="92" spans="1:14" ht="15.75" thickBot="1">
      <c r="B92" s="33"/>
      <c r="C92" s="34"/>
      <c r="D92" s="34"/>
      <c r="E92" s="34"/>
      <c r="F92" s="34"/>
      <c r="G92" s="34"/>
      <c r="H92" s="34"/>
      <c r="I92" s="34"/>
      <c r="J92" s="34"/>
      <c r="K92" s="34"/>
      <c r="L92" s="34"/>
      <c r="M92" s="34"/>
      <c r="N92" s="35"/>
    </row>
    <row r="93" spans="1:14" ht="15.75" thickBot="1">
      <c r="A93" t="s">
        <v>2114</v>
      </c>
      <c r="B93" s="755" t="s">
        <v>2113</v>
      </c>
      <c r="C93" s="756"/>
      <c r="D93" s="756"/>
      <c r="E93" s="756"/>
      <c r="F93" s="756"/>
      <c r="G93" s="756"/>
      <c r="H93" s="756"/>
      <c r="I93" s="756"/>
      <c r="J93" s="756"/>
      <c r="K93" s="756"/>
      <c r="L93" s="756"/>
      <c r="M93" s="757"/>
      <c r="N93" s="166">
        <f>N83+N91</f>
        <v>397617.85791115183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4" t="s">
        <v>2097</v>
      </c>
      <c r="C103" s="205"/>
      <c r="D103" s="205"/>
      <c r="E103" s="205"/>
      <c r="F103" s="205"/>
      <c r="G103" s="205"/>
      <c r="H103" s="205"/>
      <c r="I103" s="205"/>
      <c r="J103" s="205"/>
      <c r="K103" s="205"/>
      <c r="L103" s="205"/>
      <c r="M103" s="205"/>
      <c r="N103" s="206"/>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c r="B106" s="207"/>
      <c r="C106" s="208"/>
      <c r="D106" s="208"/>
      <c r="E106" s="208"/>
      <c r="F106" s="208"/>
      <c r="G106" s="208"/>
      <c r="H106" s="208"/>
      <c r="I106" s="208"/>
      <c r="J106" s="208"/>
      <c r="K106" s="208"/>
      <c r="L106" s="208"/>
      <c r="M106" s="208"/>
      <c r="N106" s="209"/>
    </row>
    <row r="107" spans="2:14" ht="15.75" thickBot="1">
      <c r="B107" s="210"/>
      <c r="C107" s="211"/>
      <c r="D107" s="211"/>
      <c r="E107" s="211"/>
      <c r="F107" s="211"/>
      <c r="G107" s="211"/>
      <c r="H107" s="211"/>
      <c r="I107" s="211"/>
      <c r="J107" s="211"/>
      <c r="K107" s="211"/>
      <c r="L107" s="211"/>
      <c r="M107" s="211"/>
      <c r="N107" s="212"/>
    </row>
    <row r="108" spans="2:14">
      <c r="B108" s="213"/>
      <c r="C108" s="214"/>
      <c r="D108" s="214"/>
      <c r="E108" s="214"/>
      <c r="F108" s="214"/>
      <c r="G108" s="214"/>
      <c r="H108" s="214"/>
      <c r="I108" s="214"/>
      <c r="J108" s="214"/>
      <c r="K108" s="214"/>
      <c r="L108" s="214"/>
      <c r="M108" s="214"/>
      <c r="N108" s="215"/>
    </row>
    <row r="109" spans="2:14">
      <c r="B109" s="199" t="s">
        <v>2098</v>
      </c>
      <c r="C109" s="31"/>
      <c r="D109" s="31"/>
      <c r="E109" s="31"/>
      <c r="F109" s="31"/>
      <c r="G109" s="31"/>
      <c r="H109" s="31"/>
      <c r="I109" s="31"/>
      <c r="J109" s="31"/>
      <c r="K109" s="31"/>
      <c r="L109" s="31"/>
      <c r="M109" s="31"/>
      <c r="N109" s="32"/>
    </row>
    <row r="110" spans="2:14" ht="15" customHeight="1">
      <c r="B110" s="758" t="s">
        <v>2099</v>
      </c>
      <c r="C110" s="759"/>
      <c r="D110" s="759"/>
      <c r="E110" s="759"/>
      <c r="F110" s="759"/>
      <c r="G110" s="759"/>
      <c r="H110" s="759"/>
      <c r="I110" s="759"/>
      <c r="J110" s="759"/>
      <c r="K110" s="759"/>
      <c r="L110" s="759"/>
      <c r="M110" s="759"/>
      <c r="N110" s="760"/>
    </row>
    <row r="111" spans="2:14" ht="15" customHeight="1">
      <c r="B111" s="758"/>
      <c r="C111" s="759"/>
      <c r="D111" s="759"/>
      <c r="E111" s="759"/>
      <c r="F111" s="759"/>
      <c r="G111" s="759"/>
      <c r="H111" s="759"/>
      <c r="I111" s="759"/>
      <c r="J111" s="759"/>
      <c r="K111" s="759"/>
      <c r="L111" s="759"/>
      <c r="M111" s="759"/>
      <c r="N111" s="760"/>
    </row>
    <row r="112" spans="2:14" ht="30" customHeight="1">
      <c r="B112" s="761" t="s">
        <v>2100</v>
      </c>
      <c r="C112" s="762"/>
      <c r="D112" s="762"/>
      <c r="E112" s="762"/>
      <c r="F112" s="762"/>
      <c r="G112" s="762"/>
      <c r="H112" s="762"/>
      <c r="I112" s="762"/>
      <c r="J112" s="762"/>
      <c r="K112" s="762"/>
      <c r="L112" s="762"/>
      <c r="M112" s="762"/>
      <c r="N112" s="763"/>
    </row>
    <row r="113" spans="2:14">
      <c r="B113" s="761"/>
      <c r="C113" s="762"/>
      <c r="D113" s="762"/>
      <c r="E113" s="762"/>
      <c r="F113" s="762"/>
      <c r="G113" s="762"/>
      <c r="H113" s="762"/>
      <c r="I113" s="762"/>
      <c r="J113" s="762"/>
      <c r="K113" s="762"/>
      <c r="L113" s="762"/>
      <c r="M113" s="762"/>
      <c r="N113" s="763"/>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287"/>
      <c r="C116" s="288"/>
      <c r="D116" s="288"/>
      <c r="E116" s="288"/>
      <c r="F116" s="288"/>
      <c r="G116" s="288"/>
      <c r="H116" s="288"/>
      <c r="I116" s="288"/>
      <c r="J116" s="288"/>
      <c r="K116" s="288"/>
      <c r="L116" s="288"/>
      <c r="M116" s="288"/>
      <c r="N116" s="289"/>
    </row>
    <row r="117" spans="2:14">
      <c r="B117" s="199"/>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821"/>
      <c r="K123" s="821"/>
      <c r="L123" s="821"/>
      <c r="M123" s="821"/>
      <c r="N123" s="822"/>
    </row>
    <row r="124" spans="2:14" ht="15.75" thickBot="1">
      <c r="B124" s="217" t="s">
        <v>2103</v>
      </c>
      <c r="C124" s="344"/>
      <c r="D124" s="344"/>
      <c r="E124" s="57"/>
      <c r="F124" s="57"/>
      <c r="G124" s="57"/>
      <c r="H124" s="57"/>
      <c r="I124" s="57"/>
      <c r="J124" s="823"/>
      <c r="K124" s="823"/>
      <c r="L124" s="823"/>
      <c r="M124" s="823"/>
      <c r="N124" s="82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461</v>
      </c>
      <c r="C31" s="81" t="s">
        <v>2249</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947</v>
      </c>
      <c r="B36" s="804" t="str">
        <f>VLOOKUP(A36,EQUIPOS!A6:D154,3,FALSE)</f>
        <v>Mezcladora de concreto 1 bulto</v>
      </c>
      <c r="C36" s="805"/>
      <c r="D36" s="805"/>
      <c r="E36" s="805"/>
      <c r="F36" s="805"/>
      <c r="G36" s="805"/>
      <c r="H36" s="806"/>
      <c r="I36" s="223"/>
      <c r="J36" s="224"/>
      <c r="K36" s="225">
        <f>VLOOKUP(A36,EQUIPOS!A6:D163,4,FALSE)</f>
        <v>8219.6280621975002</v>
      </c>
      <c r="L36" s="226"/>
      <c r="M36" s="292">
        <v>1</v>
      </c>
      <c r="N36" s="228">
        <f>K36/M36</f>
        <v>8219.6280621975002</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N81*M41</f>
        <v>3037.0510180720398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11256.67908026954</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1105</v>
      </c>
      <c r="B48" s="43" t="str">
        <f>VLOOKUP(A48,MATERIALES!A5:D373,3,FALSE)</f>
        <v>Agregado para concreto hidráulico</v>
      </c>
      <c r="C48" s="237"/>
      <c r="D48" s="237"/>
      <c r="E48" s="237"/>
      <c r="F48" s="237"/>
      <c r="G48" s="237"/>
      <c r="H48" s="237"/>
      <c r="I48" s="237"/>
      <c r="J48" s="267" t="str">
        <f>VLOOKUP(A48,MATERIALES!A4:D640,2,FALSE)</f>
        <v>m3</v>
      </c>
      <c r="K48" s="238">
        <v>0.504</v>
      </c>
      <c r="L48" s="223"/>
      <c r="M48" s="353">
        <f>VLOOKUP(A48,MATERIALES!A5:D396,4,FALSE)</f>
        <v>76972.349651411612</v>
      </c>
      <c r="N48" s="228">
        <f>K48*M48</f>
        <v>38794.064224311456</v>
      </c>
    </row>
    <row r="49" spans="1:14">
      <c r="A49" s="108" t="s">
        <v>1131</v>
      </c>
      <c r="B49" s="43" t="str">
        <f>VLOOKUP(A49,MATERIALES!A6:D373,3,FALSE)</f>
        <v>Agua</v>
      </c>
      <c r="C49" s="372"/>
      <c r="D49" s="372"/>
      <c r="E49" s="372"/>
      <c r="F49" s="372"/>
      <c r="G49" s="372"/>
      <c r="H49" s="372"/>
      <c r="I49" s="372"/>
      <c r="J49" s="268" t="str">
        <f>VLOOKUP(A49,MATERIALES!A5:D641,2,FALSE)</f>
        <v>lt</v>
      </c>
      <c r="K49" s="348">
        <v>111</v>
      </c>
      <c r="L49" s="368"/>
      <c r="M49" s="353">
        <f>VLOOKUP(A49,MATERIALES!A6:D397,4,FALSE)</f>
        <v>57.532296573537835</v>
      </c>
      <c r="N49" s="228">
        <f>K49*M49</f>
        <v>6386.0849196626996</v>
      </c>
    </row>
    <row r="50" spans="1:14">
      <c r="A50" s="108" t="s">
        <v>1611</v>
      </c>
      <c r="B50" s="43" t="str">
        <f>VLOOKUP(A50,MATERIALES!A6:D373,3,FALSE)</f>
        <v>Piedra para concreto ciclópeo (rajón o canto rodado)</v>
      </c>
      <c r="C50" s="372"/>
      <c r="D50" s="372"/>
      <c r="E50" s="372"/>
      <c r="F50" s="372"/>
      <c r="G50" s="372"/>
      <c r="H50" s="372"/>
      <c r="I50" s="372"/>
      <c r="J50" s="268" t="str">
        <f>VLOOKUP(A50,MATERIALES!A6:D642,2,FALSE)</f>
        <v>m3</v>
      </c>
      <c r="K50" s="348">
        <v>0.4</v>
      </c>
      <c r="L50" s="368"/>
      <c r="M50" s="353">
        <f>VLOOKUP(A50,MATERIALES!A6:D398,4,FALSE)</f>
        <v>59419.50248024943</v>
      </c>
      <c r="N50" s="228">
        <f>K50*M50</f>
        <v>23767.800992099772</v>
      </c>
    </row>
    <row r="51" spans="1:14">
      <c r="A51" s="108" t="s">
        <v>1173</v>
      </c>
      <c r="B51" s="43" t="str">
        <f>VLOOKUP(A51,MATERIALES!A6:D373,3,FALSE)</f>
        <v>Arena lavada</v>
      </c>
      <c r="C51" s="372"/>
      <c r="D51" s="372"/>
      <c r="E51" s="372"/>
      <c r="F51" s="372"/>
      <c r="G51" s="372"/>
      <c r="H51" s="372"/>
      <c r="I51" s="372"/>
      <c r="J51" s="268" t="str">
        <f>VLOOKUP(A51,MATERIALES!A6:D643,2,FALSE)</f>
        <v>m3</v>
      </c>
      <c r="K51" s="348">
        <v>0.378</v>
      </c>
      <c r="L51" s="368"/>
      <c r="M51" s="353">
        <f>VLOOKUP(A51,MATERIALES!A6:D399,4,FALSE)</f>
        <v>36211.106050245013</v>
      </c>
      <c r="N51" s="228">
        <f>K51*M51</f>
        <v>13687.798086992614</v>
      </c>
    </row>
    <row r="52" spans="1:14">
      <c r="A52" s="108" t="s">
        <v>1244</v>
      </c>
      <c r="B52" s="43" t="str">
        <f>VLOOKUP(A52,MATERIALES!A7:D373,3,FALSE)</f>
        <v>Cemento gris</v>
      </c>
      <c r="C52" s="372"/>
      <c r="D52" s="372"/>
      <c r="E52" s="372"/>
      <c r="F52" s="372"/>
      <c r="G52" s="372"/>
      <c r="H52" s="372"/>
      <c r="I52" s="372"/>
      <c r="J52" s="268" t="str">
        <f>VLOOKUP(A52,MATERIALES!A6:D644,2,FALSE)</f>
        <v>kg</v>
      </c>
      <c r="K52" s="348">
        <v>156</v>
      </c>
      <c r="L52" s="368"/>
      <c r="M52" s="353">
        <f>VLOOKUP(A52,MATERIALES!A7:D400,4,FALSE)</f>
        <v>453.66231310853402</v>
      </c>
      <c r="N52" s="228">
        <f>K52*M52</f>
        <v>70771.32084493131</v>
      </c>
    </row>
    <row r="53" spans="1:14">
      <c r="A53" s="108"/>
      <c r="B53" s="43"/>
      <c r="C53" s="372"/>
      <c r="D53" s="372"/>
      <c r="E53" s="372"/>
      <c r="F53" s="372"/>
      <c r="G53" s="372"/>
      <c r="H53" s="372"/>
      <c r="I53" s="372"/>
      <c r="J53" s="267"/>
      <c r="K53" s="348"/>
      <c r="L53" s="368"/>
      <c r="M53" s="353"/>
      <c r="N53" s="228"/>
    </row>
    <row r="54" spans="1:14">
      <c r="A54" s="108"/>
      <c r="B54" s="43"/>
      <c r="C54" s="372"/>
      <c r="D54" s="372"/>
      <c r="E54" s="372"/>
      <c r="F54" s="372"/>
      <c r="G54" s="372"/>
      <c r="H54" s="372"/>
      <c r="I54" s="372"/>
      <c r="J54" s="267"/>
      <c r="K54" s="348"/>
      <c r="L54" s="368"/>
      <c r="M54" s="353"/>
      <c r="N54" s="228"/>
    </row>
    <row r="55" spans="1:14">
      <c r="A55" s="108"/>
      <c r="B55" s="43"/>
      <c r="C55" s="372"/>
      <c r="D55" s="372"/>
      <c r="E55" s="372"/>
      <c r="F55" s="372"/>
      <c r="G55" s="372"/>
      <c r="H55" s="372"/>
      <c r="I55" s="372"/>
      <c r="J55" s="267"/>
      <c r="K55" s="348"/>
      <c r="L55" s="368"/>
      <c r="M55" s="353"/>
      <c r="N55" s="228"/>
    </row>
    <row r="56" spans="1:14">
      <c r="A56" s="108"/>
      <c r="B56" s="43"/>
      <c r="C56" s="372"/>
      <c r="D56" s="372"/>
      <c r="E56" s="372"/>
      <c r="F56" s="372"/>
      <c r="G56" s="372"/>
      <c r="H56" s="372"/>
      <c r="I56" s="372"/>
      <c r="J56" s="267"/>
      <c r="K56" s="348"/>
      <c r="L56" s="368"/>
      <c r="M56" s="353"/>
      <c r="N56" s="228"/>
    </row>
    <row r="57" spans="1:14">
      <c r="A57" s="108"/>
      <c r="B57" s="43"/>
      <c r="C57" s="372"/>
      <c r="D57" s="372"/>
      <c r="E57" s="372"/>
      <c r="F57" s="372"/>
      <c r="G57" s="372"/>
      <c r="H57" s="372"/>
      <c r="I57" s="372"/>
      <c r="J57" s="267"/>
      <c r="K57" s="348"/>
      <c r="L57" s="368"/>
      <c r="M57" s="353"/>
      <c r="N57" s="228"/>
    </row>
    <row r="58" spans="1:14" ht="15.75" thickBot="1">
      <c r="B58" s="43"/>
      <c r="C58" s="266"/>
      <c r="D58" s="266"/>
      <c r="E58" s="266"/>
      <c r="F58" s="266"/>
      <c r="G58" s="266"/>
      <c r="H58" s="266"/>
      <c r="I58" s="266"/>
      <c r="J58" s="382"/>
      <c r="K58" s="124"/>
      <c r="L58" s="281"/>
      <c r="M58" s="353"/>
      <c r="N58" s="228"/>
    </row>
    <row r="59" spans="1:14" ht="15.75" thickBot="1">
      <c r="B59" s="755" t="s">
        <v>2072</v>
      </c>
      <c r="C59" s="756"/>
      <c r="D59" s="756"/>
      <c r="E59" s="756"/>
      <c r="F59" s="756"/>
      <c r="G59" s="756"/>
      <c r="H59" s="756"/>
      <c r="I59" s="756"/>
      <c r="J59" s="756"/>
      <c r="K59" s="756"/>
      <c r="L59" s="756"/>
      <c r="M59" s="757"/>
      <c r="N59" s="345">
        <f>SUM(N48:N58)</f>
        <v>153407.06906799786</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9" t="s">
        <v>2076</v>
      </c>
      <c r="C63" s="270"/>
      <c r="D63" s="270"/>
      <c r="E63" s="270"/>
      <c r="F63" s="270"/>
      <c r="G63" s="270"/>
      <c r="H63" s="73" t="s">
        <v>2065</v>
      </c>
      <c r="I63" s="74" t="s">
        <v>2077</v>
      </c>
      <c r="J63" s="75" t="s">
        <v>2106</v>
      </c>
      <c r="K63" s="73" t="s">
        <v>2107</v>
      </c>
      <c r="L63" s="841" t="s">
        <v>2080</v>
      </c>
      <c r="M63" s="820"/>
      <c r="N63" s="76" t="s">
        <v>2071</v>
      </c>
    </row>
    <row r="64" spans="1:14">
      <c r="A64" t="s">
        <v>1838</v>
      </c>
      <c r="B64" s="46" t="str">
        <f>VLOOKUP(A64,TRANSPORTE!A2:D117,3,FALSE)</f>
        <v>Transporte de arena</v>
      </c>
      <c r="C64" s="273"/>
      <c r="D64" s="273"/>
      <c r="E64" s="273"/>
      <c r="F64" s="273"/>
      <c r="G64" s="273"/>
      <c r="H64" s="267" t="s">
        <v>1038</v>
      </c>
      <c r="I64" s="235">
        <v>0.378</v>
      </c>
      <c r="J64" s="242">
        <v>1</v>
      </c>
      <c r="K64" s="235">
        <f>I64*J64</f>
        <v>0.378</v>
      </c>
      <c r="L64" s="842">
        <f>VLOOKUP(A64,TRANSPORTE!A2:D117,4,FALSE)</f>
        <v>1260.0181096149788</v>
      </c>
      <c r="M64" s="843"/>
      <c r="N64" s="243">
        <f>K64*L64</f>
        <v>476.28684543446201</v>
      </c>
    </row>
    <row r="65" spans="1:15">
      <c r="A65" t="s">
        <v>1898</v>
      </c>
      <c r="B65" s="46" t="str">
        <f>VLOOKUP(A65,TRANSPORTE!A3:D117,3,FALSE)</f>
        <v>Transporte de material triturado</v>
      </c>
      <c r="C65" s="47"/>
      <c r="D65" s="47"/>
      <c r="E65" s="47"/>
      <c r="F65" s="47"/>
      <c r="G65" s="47"/>
      <c r="H65" s="267" t="s">
        <v>1038</v>
      </c>
      <c r="I65" s="235">
        <v>0.504</v>
      </c>
      <c r="J65" s="242">
        <v>1</v>
      </c>
      <c r="K65" s="235">
        <f>I65*J65</f>
        <v>0.504</v>
      </c>
      <c r="L65" s="842">
        <f>VLOOKUP(A65,TRANSPORTE!A3:D117,4,FALSE)</f>
        <v>1260.0181096149788</v>
      </c>
      <c r="M65" s="843"/>
      <c r="N65" s="243">
        <f>K65*L65</f>
        <v>635.04912724594931</v>
      </c>
    </row>
    <row r="66" spans="1:15">
      <c r="A66" t="s">
        <v>1970</v>
      </c>
      <c r="B66" s="46" t="str">
        <f>VLOOKUP(A66,TRANSPORTE!A3:D117,3,FALSE)</f>
        <v>Transporte de piedra para Ciclópeo</v>
      </c>
      <c r="C66" s="47"/>
      <c r="D66" s="47"/>
      <c r="E66" s="47"/>
      <c r="F66" s="47"/>
      <c r="G66" s="47"/>
      <c r="H66" s="267" t="s">
        <v>1038</v>
      </c>
      <c r="I66" s="235">
        <v>0.4</v>
      </c>
      <c r="J66" s="242">
        <v>1</v>
      </c>
      <c r="K66" s="235">
        <f>I66*J66</f>
        <v>0.4</v>
      </c>
      <c r="L66" s="842">
        <f>VLOOKUP(A66,TRANSPORTE!A3:D117,4,FALSE)</f>
        <v>1260.0181096149788</v>
      </c>
      <c r="M66" s="843"/>
      <c r="N66" s="243">
        <f>K66*L66</f>
        <v>504.00724384599152</v>
      </c>
    </row>
    <row r="67" spans="1:15">
      <c r="B67" s="46"/>
      <c r="C67" s="47"/>
      <c r="D67" s="47"/>
      <c r="E67" s="47"/>
      <c r="F67" s="47"/>
      <c r="G67" s="47"/>
      <c r="H67" s="267"/>
      <c r="I67" s="235"/>
      <c r="J67" s="242"/>
      <c r="K67" s="235"/>
      <c r="L67" s="842"/>
      <c r="M67" s="843"/>
      <c r="N67" s="243"/>
    </row>
    <row r="68" spans="1:15">
      <c r="B68" s="46"/>
      <c r="C68" s="47"/>
      <c r="D68" s="47"/>
      <c r="E68" s="47"/>
      <c r="F68" s="47"/>
      <c r="G68" s="47"/>
      <c r="H68" s="244"/>
      <c r="I68" s="235"/>
      <c r="J68" s="235"/>
      <c r="K68" s="235"/>
      <c r="L68" s="245"/>
      <c r="M68" s="246"/>
      <c r="N68" s="247"/>
    </row>
    <row r="69" spans="1:15" ht="15.75" thickBot="1">
      <c r="B69" s="265"/>
      <c r="C69" s="266"/>
      <c r="D69" s="266"/>
      <c r="E69" s="266"/>
      <c r="F69" s="266"/>
      <c r="G69" s="266"/>
      <c r="H69" s="48"/>
      <c r="I69" s="124"/>
      <c r="J69" s="124"/>
      <c r="K69" s="124"/>
      <c r="L69" s="833"/>
      <c r="M69" s="834"/>
      <c r="N69" s="125"/>
    </row>
    <row r="70" spans="1:15" ht="15.75" thickBot="1">
      <c r="B70" s="844" t="s">
        <v>2072</v>
      </c>
      <c r="C70" s="798"/>
      <c r="D70" s="798"/>
      <c r="E70" s="798"/>
      <c r="F70" s="798"/>
      <c r="G70" s="798"/>
      <c r="H70" s="798"/>
      <c r="I70" s="798"/>
      <c r="J70" s="798"/>
      <c r="K70" s="798"/>
      <c r="L70" s="798"/>
      <c r="M70" s="799"/>
      <c r="N70" s="104">
        <f>N64+N65+N66+N67+N68</f>
        <v>1615.3432165264028</v>
      </c>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94" t="s">
        <v>2108</v>
      </c>
      <c r="C74" s="795"/>
      <c r="D74" s="795"/>
      <c r="E74" s="795"/>
      <c r="F74" s="795"/>
      <c r="G74" s="795"/>
      <c r="H74" s="795"/>
      <c r="I74" s="73" t="s">
        <v>2082</v>
      </c>
      <c r="J74" s="75" t="s">
        <v>2109</v>
      </c>
      <c r="K74" s="74" t="s">
        <v>2084</v>
      </c>
      <c r="L74" s="796" t="s">
        <v>2070</v>
      </c>
      <c r="M74" s="797"/>
      <c r="N74" s="98" t="s">
        <v>2071</v>
      </c>
    </row>
    <row r="75" spans="1:15">
      <c r="A75" s="141" t="s">
        <v>718</v>
      </c>
      <c r="B75" s="49" t="str">
        <f>VLOOKUP(A75,'MANO DE OBRA'!A8:D68,3,FALSE)</f>
        <v>Obrero (8)</v>
      </c>
      <c r="C75" s="47"/>
      <c r="D75" s="47"/>
      <c r="E75" s="47"/>
      <c r="F75" s="47"/>
      <c r="G75" s="47"/>
      <c r="H75" s="47"/>
      <c r="I75" s="248">
        <f>K75/J75*100</f>
        <v>270661.59999999998</v>
      </c>
      <c r="J75" s="249">
        <v>185</v>
      </c>
      <c r="K75" s="250">
        <f>VLOOKUP(A75,'MANO DE OBRA'!A8:D99,4,FALSE)</f>
        <v>500723.95999999996</v>
      </c>
      <c r="L75" s="50"/>
      <c r="M75" s="381">
        <v>10</v>
      </c>
      <c r="N75" s="346">
        <f>K75/M75</f>
        <v>50072.395999999993</v>
      </c>
      <c r="O75" s="106"/>
    </row>
    <row r="76" spans="1:15">
      <c r="A76" s="141" t="s">
        <v>728</v>
      </c>
      <c r="B76" s="49" t="str">
        <f>VLOOKUP(A76,'MANO DE OBRA'!A8:D69,3,FALSE)</f>
        <v>Oficial</v>
      </c>
      <c r="C76" s="47"/>
      <c r="D76" s="47"/>
      <c r="E76" s="47"/>
      <c r="F76" s="47"/>
      <c r="G76" s="47"/>
      <c r="H76" s="47"/>
      <c r="I76" s="248">
        <f>K76/J76*100</f>
        <v>57668.23979157189</v>
      </c>
      <c r="J76" s="249">
        <v>185</v>
      </c>
      <c r="K76" s="250">
        <f>VLOOKUP(A76,'MANO DE OBRA'!A8:D100,4,FALSE)</f>
        <v>106686.24361440798</v>
      </c>
      <c r="L76" s="50"/>
      <c r="M76" s="381">
        <v>10</v>
      </c>
      <c r="N76" s="346">
        <f>K76/M76</f>
        <v>10668.624361440798</v>
      </c>
    </row>
    <row r="77" spans="1:15">
      <c r="B77" s="49"/>
      <c r="C77" s="47"/>
      <c r="D77" s="47"/>
      <c r="E77" s="47"/>
      <c r="F77" s="47"/>
      <c r="G77" s="47"/>
      <c r="H77" s="47"/>
      <c r="I77" s="248"/>
      <c r="J77" s="249"/>
      <c r="K77" s="250"/>
      <c r="L77" s="50"/>
      <c r="M77" s="379"/>
      <c r="N77" s="346"/>
    </row>
    <row r="78" spans="1:15">
      <c r="B78" s="49"/>
      <c r="C78" s="47"/>
      <c r="D78" s="47"/>
      <c r="E78" s="47"/>
      <c r="F78" s="47"/>
      <c r="G78" s="47"/>
      <c r="H78" s="47"/>
      <c r="I78" s="235"/>
      <c r="J78" s="253"/>
      <c r="K78" s="254"/>
      <c r="L78" s="274"/>
      <c r="M78" s="256"/>
      <c r="N78" s="252"/>
    </row>
    <row r="79" spans="1:15">
      <c r="B79" s="49"/>
      <c r="C79" s="47"/>
      <c r="D79" s="47"/>
      <c r="E79" s="47"/>
      <c r="F79" s="47"/>
      <c r="G79" s="47"/>
      <c r="H79" s="47"/>
      <c r="I79" s="235"/>
      <c r="J79" s="253"/>
      <c r="K79" s="254"/>
      <c r="L79" s="274"/>
      <c r="M79" s="256"/>
      <c r="N79" s="252"/>
    </row>
    <row r="80" spans="1:15" ht="15.75" thickBot="1">
      <c r="B80" s="831"/>
      <c r="C80" s="832"/>
      <c r="D80" s="832"/>
      <c r="E80" s="832"/>
      <c r="F80" s="832"/>
      <c r="G80" s="832"/>
      <c r="H80" s="832"/>
      <c r="I80" s="124"/>
      <c r="J80" s="124"/>
      <c r="K80" s="124"/>
      <c r="L80" s="845"/>
      <c r="M80" s="845"/>
      <c r="N80" s="45"/>
    </row>
    <row r="81" spans="1:14" ht="15.75" thickBot="1">
      <c r="B81" s="844" t="s">
        <v>2072</v>
      </c>
      <c r="C81" s="798"/>
      <c r="D81" s="798"/>
      <c r="E81" s="798"/>
      <c r="F81" s="798"/>
      <c r="G81" s="798"/>
      <c r="H81" s="798"/>
      <c r="I81" s="798"/>
      <c r="J81" s="798"/>
      <c r="K81" s="798"/>
      <c r="L81" s="798"/>
      <c r="M81" s="799"/>
      <c r="N81" s="257">
        <f>SUM(N75:N80)</f>
        <v>60741.020361440795</v>
      </c>
    </row>
    <row r="82" spans="1:14" ht="15.75" thickBot="1">
      <c r="B82" s="33"/>
      <c r="C82" s="34"/>
      <c r="D82" s="34"/>
      <c r="E82" s="34"/>
      <c r="F82" s="34"/>
      <c r="G82" s="34"/>
      <c r="H82" s="34"/>
      <c r="I82" s="34"/>
      <c r="J82" s="34"/>
      <c r="K82" s="34"/>
      <c r="L82" s="34"/>
      <c r="M82" s="34"/>
      <c r="N82" s="35"/>
    </row>
    <row r="83" spans="1:14" ht="15.75" thickBot="1">
      <c r="B83" s="755" t="s">
        <v>2085</v>
      </c>
      <c r="C83" s="756"/>
      <c r="D83" s="756"/>
      <c r="E83" s="756"/>
      <c r="F83" s="756"/>
      <c r="G83" s="756"/>
      <c r="H83" s="756"/>
      <c r="I83" s="756"/>
      <c r="J83" s="756"/>
      <c r="K83" s="756"/>
      <c r="L83" s="756"/>
      <c r="M83" s="757"/>
      <c r="N83" s="99">
        <f>N43+N59+N70+N81</f>
        <v>227020.11172623461</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00" t="s">
        <v>2110</v>
      </c>
      <c r="C87" s="801"/>
      <c r="D87" s="801"/>
      <c r="E87" s="801"/>
      <c r="F87" s="801"/>
      <c r="G87" s="801"/>
      <c r="H87" s="801"/>
      <c r="I87" s="270"/>
      <c r="J87" s="290"/>
      <c r="K87" s="258" t="s">
        <v>2087</v>
      </c>
      <c r="L87" s="802" t="s">
        <v>2088</v>
      </c>
      <c r="M87" s="803"/>
      <c r="N87" s="259"/>
    </row>
    <row r="88" spans="1:14">
      <c r="B88" s="788" t="s">
        <v>2111</v>
      </c>
      <c r="C88" s="789"/>
      <c r="D88" s="789"/>
      <c r="E88" s="789"/>
      <c r="F88" s="789"/>
      <c r="G88" s="789"/>
      <c r="H88" s="789"/>
      <c r="I88" s="87"/>
      <c r="J88" s="88"/>
      <c r="K88" s="260">
        <v>0.2</v>
      </c>
      <c r="L88" s="790">
        <f>N83*K88</f>
        <v>45404.022345246922</v>
      </c>
      <c r="M88" s="791"/>
      <c r="N88" s="51"/>
    </row>
    <row r="89" spans="1:14">
      <c r="B89" s="89" t="s">
        <v>2090</v>
      </c>
      <c r="C89" s="90"/>
      <c r="D89" s="90"/>
      <c r="E89" s="90"/>
      <c r="F89" s="90"/>
      <c r="G89" s="90"/>
      <c r="H89" s="90"/>
      <c r="I89" s="87"/>
      <c r="J89" s="88"/>
      <c r="K89" s="260">
        <v>0.05</v>
      </c>
      <c r="L89" s="790">
        <f>N83*K89</f>
        <v>11351.00558631173</v>
      </c>
      <c r="M89" s="791"/>
      <c r="N89" s="51"/>
    </row>
    <row r="90" spans="1:14" ht="15.75" thickBot="1">
      <c r="B90" s="91" t="s">
        <v>2091</v>
      </c>
      <c r="C90" s="92"/>
      <c r="D90" s="92"/>
      <c r="E90" s="92"/>
      <c r="F90" s="92"/>
      <c r="G90" s="92"/>
      <c r="H90" s="92"/>
      <c r="I90" s="93"/>
      <c r="J90" s="94"/>
      <c r="K90" s="261">
        <v>0.05</v>
      </c>
      <c r="L90" s="792">
        <f>N83*K90</f>
        <v>11351.00558631173</v>
      </c>
      <c r="M90" s="793"/>
      <c r="N90" s="51"/>
    </row>
    <row r="91" spans="1:14" ht="15.75" thickBot="1">
      <c r="B91" s="755" t="s">
        <v>2072</v>
      </c>
      <c r="C91" s="756"/>
      <c r="D91" s="756"/>
      <c r="E91" s="756"/>
      <c r="F91" s="756"/>
      <c r="G91" s="756"/>
      <c r="H91" s="756"/>
      <c r="I91" s="756"/>
      <c r="J91" s="756"/>
      <c r="K91" s="756"/>
      <c r="L91" s="756"/>
      <c r="M91" s="757"/>
      <c r="N91" s="52">
        <f>L88+L89+L90</f>
        <v>68106.033517870383</v>
      </c>
    </row>
    <row r="92" spans="1:14" ht="15.75" thickBot="1">
      <c r="B92" s="33"/>
      <c r="C92" s="34"/>
      <c r="D92" s="34"/>
      <c r="E92" s="34"/>
      <c r="F92" s="34"/>
      <c r="G92" s="34"/>
      <c r="H92" s="34"/>
      <c r="I92" s="34"/>
      <c r="J92" s="34"/>
      <c r="K92" s="34"/>
      <c r="L92" s="34"/>
      <c r="M92" s="34"/>
      <c r="N92" s="35"/>
    </row>
    <row r="93" spans="1:14" ht="15.75" thickBot="1">
      <c r="A93" t="s">
        <v>2114</v>
      </c>
      <c r="B93" s="755" t="s">
        <v>2113</v>
      </c>
      <c r="C93" s="756"/>
      <c r="D93" s="756"/>
      <c r="E93" s="756"/>
      <c r="F93" s="756"/>
      <c r="G93" s="756"/>
      <c r="H93" s="756"/>
      <c r="I93" s="756"/>
      <c r="J93" s="756"/>
      <c r="K93" s="756"/>
      <c r="L93" s="756"/>
      <c r="M93" s="757"/>
      <c r="N93" s="166">
        <f>N83+N91</f>
        <v>295126.14524410502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4" t="s">
        <v>2097</v>
      </c>
      <c r="C103" s="205"/>
      <c r="D103" s="205"/>
      <c r="E103" s="205"/>
      <c r="F103" s="205"/>
      <c r="G103" s="205"/>
      <c r="H103" s="205"/>
      <c r="I103" s="205"/>
      <c r="J103" s="205"/>
      <c r="K103" s="205"/>
      <c r="L103" s="205"/>
      <c r="M103" s="205"/>
      <c r="N103" s="206"/>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c r="B106" s="207"/>
      <c r="C106" s="208"/>
      <c r="D106" s="208"/>
      <c r="E106" s="208"/>
      <c r="F106" s="208"/>
      <c r="G106" s="208"/>
      <c r="H106" s="208"/>
      <c r="I106" s="208"/>
      <c r="J106" s="208"/>
      <c r="K106" s="208"/>
      <c r="L106" s="208"/>
      <c r="M106" s="208"/>
      <c r="N106" s="209"/>
    </row>
    <row r="107" spans="2:14" ht="15.75" thickBot="1">
      <c r="B107" s="210"/>
      <c r="C107" s="211"/>
      <c r="D107" s="211"/>
      <c r="E107" s="211"/>
      <c r="F107" s="211"/>
      <c r="G107" s="211"/>
      <c r="H107" s="211"/>
      <c r="I107" s="211"/>
      <c r="J107" s="211"/>
      <c r="K107" s="211"/>
      <c r="L107" s="211"/>
      <c r="M107" s="211"/>
      <c r="N107" s="212"/>
    </row>
    <row r="108" spans="2:14">
      <c r="B108" s="213"/>
      <c r="C108" s="214"/>
      <c r="D108" s="214"/>
      <c r="E108" s="214"/>
      <c r="F108" s="214"/>
      <c r="G108" s="214"/>
      <c r="H108" s="214"/>
      <c r="I108" s="214"/>
      <c r="J108" s="214"/>
      <c r="K108" s="214"/>
      <c r="L108" s="214"/>
      <c r="M108" s="214"/>
      <c r="N108" s="215"/>
    </row>
    <row r="109" spans="2:14">
      <c r="B109" s="199" t="s">
        <v>2098</v>
      </c>
      <c r="C109" s="31"/>
      <c r="D109" s="31"/>
      <c r="E109" s="31"/>
      <c r="F109" s="31"/>
      <c r="G109" s="31"/>
      <c r="H109" s="31"/>
      <c r="I109" s="31"/>
      <c r="J109" s="31"/>
      <c r="K109" s="31"/>
      <c r="L109" s="31"/>
      <c r="M109" s="31"/>
      <c r="N109" s="32"/>
    </row>
    <row r="110" spans="2:14" ht="15" customHeight="1">
      <c r="B110" s="758" t="s">
        <v>2099</v>
      </c>
      <c r="C110" s="759"/>
      <c r="D110" s="759"/>
      <c r="E110" s="759"/>
      <c r="F110" s="759"/>
      <c r="G110" s="759"/>
      <c r="H110" s="759"/>
      <c r="I110" s="759"/>
      <c r="J110" s="759"/>
      <c r="K110" s="759"/>
      <c r="L110" s="759"/>
      <c r="M110" s="759"/>
      <c r="N110" s="760"/>
    </row>
    <row r="111" spans="2:14" ht="15" customHeight="1">
      <c r="B111" s="758"/>
      <c r="C111" s="759"/>
      <c r="D111" s="759"/>
      <c r="E111" s="759"/>
      <c r="F111" s="759"/>
      <c r="G111" s="759"/>
      <c r="H111" s="759"/>
      <c r="I111" s="759"/>
      <c r="J111" s="759"/>
      <c r="K111" s="759"/>
      <c r="L111" s="759"/>
      <c r="M111" s="759"/>
      <c r="N111" s="760"/>
    </row>
    <row r="112" spans="2:14" ht="30" customHeight="1">
      <c r="B112" s="761" t="s">
        <v>2100</v>
      </c>
      <c r="C112" s="762"/>
      <c r="D112" s="762"/>
      <c r="E112" s="762"/>
      <c r="F112" s="762"/>
      <c r="G112" s="762"/>
      <c r="H112" s="762"/>
      <c r="I112" s="762"/>
      <c r="J112" s="762"/>
      <c r="K112" s="762"/>
      <c r="L112" s="762"/>
      <c r="M112" s="762"/>
      <c r="N112" s="763"/>
    </row>
    <row r="113" spans="2:14">
      <c r="B113" s="761"/>
      <c r="C113" s="762"/>
      <c r="D113" s="762"/>
      <c r="E113" s="762"/>
      <c r="F113" s="762"/>
      <c r="G113" s="762"/>
      <c r="H113" s="762"/>
      <c r="I113" s="762"/>
      <c r="J113" s="762"/>
      <c r="K113" s="762"/>
      <c r="L113" s="762"/>
      <c r="M113" s="762"/>
      <c r="N113" s="763"/>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287"/>
      <c r="C116" s="288"/>
      <c r="D116" s="288"/>
      <c r="E116" s="288"/>
      <c r="F116" s="288"/>
      <c r="G116" s="288"/>
      <c r="H116" s="288"/>
      <c r="I116" s="288"/>
      <c r="J116" s="288"/>
      <c r="K116" s="288"/>
      <c r="L116" s="288"/>
      <c r="M116" s="288"/>
      <c r="N116" s="289"/>
    </row>
    <row r="117" spans="2:14">
      <c r="B117" s="199"/>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821"/>
      <c r="K123" s="821"/>
      <c r="L123" s="821"/>
      <c r="M123" s="821"/>
      <c r="N123" s="822"/>
    </row>
    <row r="124" spans="2:14" ht="15.75" thickBot="1">
      <c r="B124" s="217" t="s">
        <v>2103</v>
      </c>
      <c r="C124" s="344"/>
      <c r="D124" s="344"/>
      <c r="E124" s="57"/>
      <c r="F124" s="57"/>
      <c r="G124" s="57"/>
      <c r="H124" s="57"/>
      <c r="I124" s="57"/>
      <c r="J124" s="823"/>
      <c r="K124" s="823"/>
      <c r="L124" s="823"/>
      <c r="M124" s="823"/>
      <c r="N124" s="82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463</v>
      </c>
      <c r="C31" s="81" t="s">
        <v>2250</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1067</v>
      </c>
      <c r="B36" s="804" t="str">
        <f>VLOOKUP(A36,EQUIPOS!A6:D154,3,FALSE)</f>
        <v>Vibrador de concreto, Motor de 3 hp a 18.000 rpm Mangueras de 4 mt</v>
      </c>
      <c r="C36" s="805"/>
      <c r="D36" s="805"/>
      <c r="E36" s="805"/>
      <c r="F36" s="805"/>
      <c r="G36" s="805"/>
      <c r="H36" s="806"/>
      <c r="I36" s="223"/>
      <c r="J36" s="224"/>
      <c r="K36" s="225">
        <f>VLOOKUP(A36,EQUIPOS!A6:D163,4,FALSE)</f>
        <v>10560.661371051219</v>
      </c>
      <c r="L36" s="226"/>
      <c r="M36" s="292">
        <v>1</v>
      </c>
      <c r="N36" s="228">
        <f>K36/M36</f>
        <v>10560.661371051219</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0.02</v>
      </c>
      <c r="N41" s="296">
        <f>N78*M41</f>
        <v>1732.1042859671059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12292.765657018324</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1086</v>
      </c>
      <c r="B48" s="43" t="str">
        <f>VLOOKUP(A48,MATERIALES!A5:D373,3,FALSE)</f>
        <v>Acero PDR-60</v>
      </c>
      <c r="C48" s="237"/>
      <c r="D48" s="237"/>
      <c r="E48" s="237"/>
      <c r="F48" s="237"/>
      <c r="G48" s="237"/>
      <c r="H48" s="237"/>
      <c r="I48" s="237"/>
      <c r="J48" s="267" t="str">
        <f>VLOOKUP(A48,MATERIALES!A4:D640,2,FALSE)</f>
        <v>kg</v>
      </c>
      <c r="K48" s="238">
        <v>34.112000000000002</v>
      </c>
      <c r="L48" s="223"/>
      <c r="M48" s="353">
        <f>VLOOKUP(A48,MATERIALES!A5:D396,4,FALSE)</f>
        <v>3963.8636002327676</v>
      </c>
      <c r="N48" s="228">
        <f>K48*M48</f>
        <v>135215.31513114017</v>
      </c>
    </row>
    <row r="49" spans="1:14">
      <c r="A49" s="108" t="s">
        <v>1623</v>
      </c>
      <c r="B49" s="43" t="str">
        <f>VLOOKUP(A49,MATERIALES!A6:D373,3,FALSE)</f>
        <v>Pintura anticorrosiva</v>
      </c>
      <c r="C49" s="372"/>
      <c r="D49" s="372"/>
      <c r="E49" s="372"/>
      <c r="F49" s="372"/>
      <c r="G49" s="372"/>
      <c r="H49" s="372"/>
      <c r="I49" s="372"/>
      <c r="J49" s="268" t="str">
        <f>VLOOKUP(A49,MATERIALES!A5:D641,2,FALSE)</f>
        <v>gal</v>
      </c>
      <c r="K49" s="348">
        <v>0.15</v>
      </c>
      <c r="L49" s="368"/>
      <c r="M49" s="353">
        <f>VLOOKUP(A49,MATERIALES!A6:D397,4,FALSE)</f>
        <v>42602.115941081451</v>
      </c>
      <c r="N49" s="228">
        <f>K49*M49</f>
        <v>6390.3173911622171</v>
      </c>
    </row>
    <row r="50" spans="1:14">
      <c r="A50" s="108" t="s">
        <v>1280</v>
      </c>
      <c r="B50" s="43" t="str">
        <f>VLOOKUP(A50,MATERIALES!A6:D373,3,FALSE)</f>
        <v>Concreto Resistencia  21 (Mpa)</v>
      </c>
      <c r="C50" s="372"/>
      <c r="D50" s="372"/>
      <c r="E50" s="372"/>
      <c r="F50" s="372"/>
      <c r="G50" s="372"/>
      <c r="H50" s="372"/>
      <c r="I50" s="372"/>
      <c r="J50" s="268" t="str">
        <f>VLOOKUP(A50,MATERIALES!A6:D642,2,FALSE)</f>
        <v>m3</v>
      </c>
      <c r="K50" s="348">
        <v>0.126</v>
      </c>
      <c r="L50" s="368"/>
      <c r="M50" s="353">
        <f>VLOOKUP(A50,MATERIALES!A6:D398,4,FALSE)</f>
        <v>398137.78375108796</v>
      </c>
      <c r="N50" s="228">
        <f>K50*M50</f>
        <v>50165.360752637083</v>
      </c>
    </row>
    <row r="51" spans="1:14">
      <c r="A51" s="108" t="s">
        <v>1369</v>
      </c>
      <c r="B51" s="43" t="str">
        <f>VLOOKUP(A51,MATERIALES!A6:D373,3,FALSE)</f>
        <v>Formaleta para baranda de concreto</v>
      </c>
      <c r="C51" s="372"/>
      <c r="D51" s="372"/>
      <c r="E51" s="372"/>
      <c r="F51" s="372"/>
      <c r="G51" s="372"/>
      <c r="H51" s="372"/>
      <c r="I51" s="372"/>
      <c r="J51" s="268" t="str">
        <f>VLOOKUP(A51,MATERIALES!A6:D643,2,FALSE)</f>
        <v>m</v>
      </c>
      <c r="K51" s="348">
        <v>1</v>
      </c>
      <c r="L51" s="368"/>
      <c r="M51" s="353">
        <f>VLOOKUP(A51,MATERIALES!A6:D399,4,FALSE)</f>
        <v>41865.288309381729</v>
      </c>
      <c r="N51" s="228">
        <f>K51*M51</f>
        <v>41865.288309381729</v>
      </c>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c r="A54" s="108"/>
      <c r="B54" s="43"/>
      <c r="C54" s="372"/>
      <c r="D54" s="372"/>
      <c r="E54" s="372"/>
      <c r="F54" s="372"/>
      <c r="G54" s="372"/>
      <c r="H54" s="372"/>
      <c r="I54" s="372"/>
      <c r="J54" s="267"/>
      <c r="K54" s="348"/>
      <c r="L54" s="368"/>
      <c r="M54" s="353"/>
      <c r="N54" s="228"/>
    </row>
    <row r="55" spans="1:14" ht="15.75" thickBot="1">
      <c r="B55" s="43"/>
      <c r="C55" s="266"/>
      <c r="D55" s="266"/>
      <c r="E55" s="266"/>
      <c r="F55" s="266"/>
      <c r="G55" s="266"/>
      <c r="H55" s="266"/>
      <c r="I55" s="266"/>
      <c r="J55" s="382"/>
      <c r="K55" s="124"/>
      <c r="L55" s="281"/>
      <c r="M55" s="353"/>
      <c r="N55" s="228"/>
    </row>
    <row r="56" spans="1:14" ht="15.75" thickBot="1">
      <c r="B56" s="755" t="s">
        <v>2072</v>
      </c>
      <c r="C56" s="756"/>
      <c r="D56" s="756"/>
      <c r="E56" s="756"/>
      <c r="F56" s="756"/>
      <c r="G56" s="756"/>
      <c r="H56" s="756"/>
      <c r="I56" s="756"/>
      <c r="J56" s="756"/>
      <c r="K56" s="756"/>
      <c r="L56" s="756"/>
      <c r="M56" s="757"/>
      <c r="N56" s="345">
        <f>SUM(N48:N55)</f>
        <v>233636.2815843212</v>
      </c>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9" t="s">
        <v>2076</v>
      </c>
      <c r="C60" s="270"/>
      <c r="D60" s="270"/>
      <c r="E60" s="270"/>
      <c r="F60" s="270"/>
      <c r="G60" s="270"/>
      <c r="H60" s="73" t="s">
        <v>2065</v>
      </c>
      <c r="I60" s="74" t="s">
        <v>2077</v>
      </c>
      <c r="J60" s="75" t="s">
        <v>2106</v>
      </c>
      <c r="K60" s="73" t="s">
        <v>2107</v>
      </c>
      <c r="L60" s="841" t="s">
        <v>2080</v>
      </c>
      <c r="M60" s="820"/>
      <c r="N60" s="76" t="s">
        <v>2071</v>
      </c>
    </row>
    <row r="61" spans="1:14">
      <c r="A61" t="s">
        <v>1846</v>
      </c>
      <c r="B61" s="46" t="str">
        <f>VLOOKUP(A61,TRANSPORTE!A3:D117,3,FALSE)</f>
        <v>Transporte de concreto</v>
      </c>
      <c r="C61" s="273"/>
      <c r="D61" s="273"/>
      <c r="E61" s="273"/>
      <c r="F61" s="273"/>
      <c r="G61" s="273"/>
      <c r="H61" s="267" t="s">
        <v>1038</v>
      </c>
      <c r="I61" s="235">
        <v>0.126</v>
      </c>
      <c r="J61" s="242">
        <v>1</v>
      </c>
      <c r="K61" s="235">
        <f>I61*J61</f>
        <v>0.126</v>
      </c>
      <c r="L61" s="842">
        <f>VLOOKUP(A61,TRANSPORTE!A3:D117,4,FALSE)</f>
        <v>1294.9704856658377</v>
      </c>
      <c r="M61" s="843"/>
      <c r="N61" s="243">
        <f>K61*L61</f>
        <v>163.16628119389554</v>
      </c>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67"/>
      <c r="I64" s="235"/>
      <c r="J64" s="242"/>
      <c r="K64" s="235"/>
      <c r="L64" s="842"/>
      <c r="M64" s="843"/>
      <c r="N64" s="243"/>
    </row>
    <row r="65" spans="1:15">
      <c r="B65" s="46"/>
      <c r="C65" s="47"/>
      <c r="D65" s="47"/>
      <c r="E65" s="47"/>
      <c r="F65" s="47"/>
      <c r="G65" s="47"/>
      <c r="H65" s="244"/>
      <c r="I65" s="235"/>
      <c r="J65" s="235"/>
      <c r="K65" s="235"/>
      <c r="L65" s="245"/>
      <c r="M65" s="246"/>
      <c r="N65" s="247"/>
    </row>
    <row r="66" spans="1:15" ht="15.75" thickBot="1">
      <c r="B66" s="265"/>
      <c r="C66" s="266"/>
      <c r="D66" s="266"/>
      <c r="E66" s="266"/>
      <c r="F66" s="266"/>
      <c r="G66" s="266"/>
      <c r="H66" s="48"/>
      <c r="I66" s="124"/>
      <c r="J66" s="124"/>
      <c r="K66" s="124"/>
      <c r="L66" s="833"/>
      <c r="M66" s="834"/>
      <c r="N66" s="125"/>
    </row>
    <row r="67" spans="1:15" ht="15.75" thickBot="1">
      <c r="B67" s="844" t="s">
        <v>2072</v>
      </c>
      <c r="C67" s="798"/>
      <c r="D67" s="798"/>
      <c r="E67" s="798"/>
      <c r="F67" s="798"/>
      <c r="G67" s="798"/>
      <c r="H67" s="798"/>
      <c r="I67" s="798"/>
      <c r="J67" s="798"/>
      <c r="K67" s="798"/>
      <c r="L67" s="798"/>
      <c r="M67" s="799"/>
      <c r="N67" s="104">
        <f>N61+N62+N63+N64+N65</f>
        <v>163.16628119389554</v>
      </c>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94" t="s">
        <v>2108</v>
      </c>
      <c r="C71" s="795"/>
      <c r="D71" s="795"/>
      <c r="E71" s="795"/>
      <c r="F71" s="795"/>
      <c r="G71" s="795"/>
      <c r="H71" s="795"/>
      <c r="I71" s="73" t="s">
        <v>2082</v>
      </c>
      <c r="J71" s="75" t="s">
        <v>2109</v>
      </c>
      <c r="K71" s="74" t="s">
        <v>2084</v>
      </c>
      <c r="L71" s="796" t="s">
        <v>2070</v>
      </c>
      <c r="M71" s="899"/>
      <c r="N71" s="98" t="s">
        <v>2071</v>
      </c>
    </row>
    <row r="72" spans="1:15">
      <c r="A72" s="141" t="s">
        <v>708</v>
      </c>
      <c r="B72" s="49" t="str">
        <f>VLOOKUP(A72,'MANO DE OBRA'!A8:D68,3,FALSE)</f>
        <v>Obrero (3)</v>
      </c>
      <c r="C72" s="47"/>
      <c r="D72" s="47"/>
      <c r="E72" s="47"/>
      <c r="F72" s="47"/>
      <c r="G72" s="47"/>
      <c r="H72" s="47"/>
      <c r="I72" s="248">
        <f>K72/J72*100</f>
        <v>101498.09999999999</v>
      </c>
      <c r="J72" s="249">
        <v>185</v>
      </c>
      <c r="K72" s="250">
        <f>VLOOKUP(A72,'MANO DE OBRA'!A8:D99,4,FALSE)</f>
        <v>187771.48499999999</v>
      </c>
      <c r="L72" s="50"/>
      <c r="M72" s="378">
        <v>3.4</v>
      </c>
      <c r="N72" s="346">
        <f>K72/M72</f>
        <v>55226.907352941176</v>
      </c>
      <c r="O72" s="106"/>
    </row>
    <row r="73" spans="1:15">
      <c r="A73" s="141" t="s">
        <v>728</v>
      </c>
      <c r="B73" s="49" t="str">
        <f>VLOOKUP(A73,'MANO DE OBRA'!A8:D69,3,FALSE)</f>
        <v>Oficial</v>
      </c>
      <c r="C73" s="47"/>
      <c r="D73" s="47"/>
      <c r="E73" s="47"/>
      <c r="F73" s="47"/>
      <c r="G73" s="47"/>
      <c r="H73" s="47"/>
      <c r="I73" s="248">
        <f>K73/J73*100</f>
        <v>57668.23979157189</v>
      </c>
      <c r="J73" s="249">
        <v>185</v>
      </c>
      <c r="K73" s="250">
        <f>VLOOKUP(A73,'MANO DE OBRA'!A8:D100,4,FALSE)</f>
        <v>106686.24361440798</v>
      </c>
      <c r="L73" s="50"/>
      <c r="M73" s="381">
        <v>3.4</v>
      </c>
      <c r="N73" s="346">
        <f>K73/M73</f>
        <v>31378.306945414115</v>
      </c>
    </row>
    <row r="74" spans="1:15">
      <c r="B74" s="49"/>
      <c r="C74" s="47"/>
      <c r="D74" s="47"/>
      <c r="E74" s="47"/>
      <c r="F74" s="47"/>
      <c r="G74" s="47"/>
      <c r="H74" s="47"/>
      <c r="I74" s="248"/>
      <c r="J74" s="249"/>
      <c r="K74" s="250"/>
      <c r="L74" s="50"/>
      <c r="M74" s="379"/>
      <c r="N74" s="346"/>
    </row>
    <row r="75" spans="1:15">
      <c r="B75" s="49"/>
      <c r="C75" s="47"/>
      <c r="D75" s="47"/>
      <c r="E75" s="47"/>
      <c r="F75" s="47"/>
      <c r="G75" s="47"/>
      <c r="H75" s="47"/>
      <c r="I75" s="235"/>
      <c r="J75" s="253"/>
      <c r="K75" s="254"/>
      <c r="L75" s="274"/>
      <c r="M75" s="256"/>
      <c r="N75" s="252"/>
    </row>
    <row r="76" spans="1:15">
      <c r="B76" s="49"/>
      <c r="C76" s="47"/>
      <c r="D76" s="47"/>
      <c r="E76" s="47"/>
      <c r="F76" s="47"/>
      <c r="G76" s="47"/>
      <c r="H76" s="47"/>
      <c r="I76" s="235"/>
      <c r="J76" s="253"/>
      <c r="K76" s="254"/>
      <c r="L76" s="274"/>
      <c r="M76" s="256"/>
      <c r="N76" s="252"/>
    </row>
    <row r="77" spans="1:15" ht="15.75" thickBot="1">
      <c r="B77" s="831"/>
      <c r="C77" s="832"/>
      <c r="D77" s="832"/>
      <c r="E77" s="832"/>
      <c r="F77" s="832"/>
      <c r="G77" s="832"/>
      <c r="H77" s="832"/>
      <c r="I77" s="124"/>
      <c r="J77" s="124"/>
      <c r="K77" s="124"/>
      <c r="L77" s="845"/>
      <c r="M77" s="845"/>
      <c r="N77" s="45"/>
    </row>
    <row r="78" spans="1:15" ht="15.75" thickBot="1">
      <c r="B78" s="844" t="s">
        <v>2072</v>
      </c>
      <c r="C78" s="798"/>
      <c r="D78" s="798"/>
      <c r="E78" s="798"/>
      <c r="F78" s="798"/>
      <c r="G78" s="798"/>
      <c r="H78" s="798"/>
      <c r="I78" s="798"/>
      <c r="J78" s="798"/>
      <c r="K78" s="798"/>
      <c r="L78" s="798"/>
      <c r="M78" s="799"/>
      <c r="N78" s="257">
        <f>SUM(N72:N77)</f>
        <v>86605.214298355291</v>
      </c>
    </row>
    <row r="79" spans="1:15" ht="15.75" thickBot="1">
      <c r="B79" s="33"/>
      <c r="C79" s="34"/>
      <c r="D79" s="34"/>
      <c r="E79" s="34"/>
      <c r="F79" s="34"/>
      <c r="G79" s="34"/>
      <c r="H79" s="34"/>
      <c r="I79" s="34"/>
      <c r="J79" s="34"/>
      <c r="K79" s="34"/>
      <c r="L79" s="34"/>
      <c r="M79" s="34"/>
      <c r="N79" s="35"/>
    </row>
    <row r="80" spans="1:15" ht="15.75" thickBot="1">
      <c r="B80" s="755" t="s">
        <v>2085</v>
      </c>
      <c r="C80" s="756"/>
      <c r="D80" s="756"/>
      <c r="E80" s="756"/>
      <c r="F80" s="756"/>
      <c r="G80" s="756"/>
      <c r="H80" s="756"/>
      <c r="I80" s="756"/>
      <c r="J80" s="756"/>
      <c r="K80" s="756"/>
      <c r="L80" s="756"/>
      <c r="M80" s="757"/>
      <c r="N80" s="99">
        <f>N43+N56+N67+N78</f>
        <v>332697.4278208887</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00" t="s">
        <v>2110</v>
      </c>
      <c r="C84" s="801"/>
      <c r="D84" s="801"/>
      <c r="E84" s="801"/>
      <c r="F84" s="801"/>
      <c r="G84" s="801"/>
      <c r="H84" s="801"/>
      <c r="I84" s="270"/>
      <c r="J84" s="290"/>
      <c r="K84" s="258" t="s">
        <v>2087</v>
      </c>
      <c r="L84" s="802" t="s">
        <v>2088</v>
      </c>
      <c r="M84" s="803"/>
      <c r="N84" s="259"/>
    </row>
    <row r="85" spans="1:14">
      <c r="B85" s="788" t="s">
        <v>2111</v>
      </c>
      <c r="C85" s="789"/>
      <c r="D85" s="789"/>
      <c r="E85" s="789"/>
      <c r="F85" s="789"/>
      <c r="G85" s="789"/>
      <c r="H85" s="789"/>
      <c r="I85" s="87"/>
      <c r="J85" s="88"/>
      <c r="K85" s="260">
        <v>0.2</v>
      </c>
      <c r="L85" s="790">
        <f>N80*K85</f>
        <v>66539.485564177739</v>
      </c>
      <c r="M85" s="791"/>
      <c r="N85" s="51"/>
    </row>
    <row r="86" spans="1:14">
      <c r="B86" s="89" t="s">
        <v>2090</v>
      </c>
      <c r="C86" s="90"/>
      <c r="D86" s="90"/>
      <c r="E86" s="90"/>
      <c r="F86" s="90"/>
      <c r="G86" s="90"/>
      <c r="H86" s="90"/>
      <c r="I86" s="87"/>
      <c r="J86" s="88"/>
      <c r="K86" s="260">
        <v>0.05</v>
      </c>
      <c r="L86" s="790">
        <f>N80*K86</f>
        <v>16634.871391044435</v>
      </c>
      <c r="M86" s="791"/>
      <c r="N86" s="51"/>
    </row>
    <row r="87" spans="1:14" ht="15.75" thickBot="1">
      <c r="B87" s="91" t="s">
        <v>2091</v>
      </c>
      <c r="C87" s="92"/>
      <c r="D87" s="92"/>
      <c r="E87" s="92"/>
      <c r="F87" s="92"/>
      <c r="G87" s="92"/>
      <c r="H87" s="92"/>
      <c r="I87" s="93"/>
      <c r="J87" s="94"/>
      <c r="K87" s="261">
        <v>0.05</v>
      </c>
      <c r="L87" s="792">
        <f>N80*K87</f>
        <v>16634.871391044435</v>
      </c>
      <c r="M87" s="793"/>
      <c r="N87" s="51"/>
    </row>
    <row r="88" spans="1:14" ht="15.75" thickBot="1">
      <c r="B88" s="755" t="s">
        <v>2072</v>
      </c>
      <c r="C88" s="756"/>
      <c r="D88" s="756"/>
      <c r="E88" s="756"/>
      <c r="F88" s="756"/>
      <c r="G88" s="756"/>
      <c r="H88" s="756"/>
      <c r="I88" s="756"/>
      <c r="J88" s="756"/>
      <c r="K88" s="756"/>
      <c r="L88" s="756"/>
      <c r="M88" s="757"/>
      <c r="N88" s="52">
        <f>L85+L86+L87</f>
        <v>99809.228346266609</v>
      </c>
    </row>
    <row r="89" spans="1:14" ht="15.75" thickBot="1">
      <c r="B89" s="33"/>
      <c r="C89" s="34"/>
      <c r="D89" s="34"/>
      <c r="E89" s="34"/>
      <c r="F89" s="34"/>
      <c r="G89" s="34"/>
      <c r="H89" s="34"/>
      <c r="I89" s="34"/>
      <c r="J89" s="34"/>
      <c r="K89" s="34"/>
      <c r="L89" s="34"/>
      <c r="M89" s="34"/>
      <c r="N89" s="35"/>
    </row>
    <row r="90" spans="1:14" ht="15.75" thickBot="1">
      <c r="A90" t="s">
        <v>2114</v>
      </c>
      <c r="B90" s="755" t="s">
        <v>2113</v>
      </c>
      <c r="C90" s="756"/>
      <c r="D90" s="756"/>
      <c r="E90" s="756"/>
      <c r="F90" s="756"/>
      <c r="G90" s="756"/>
      <c r="H90" s="756"/>
      <c r="I90" s="756"/>
      <c r="J90" s="756"/>
      <c r="K90" s="756"/>
      <c r="L90" s="756"/>
      <c r="M90" s="757"/>
      <c r="N90" s="166">
        <f>N80+N88</f>
        <v>432506.65616715531</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4" t="s">
        <v>2097</v>
      </c>
      <c r="C100" s="205"/>
      <c r="D100" s="205"/>
      <c r="E100" s="205"/>
      <c r="F100" s="205"/>
      <c r="G100" s="205"/>
      <c r="H100" s="205"/>
      <c r="I100" s="205"/>
      <c r="J100" s="205"/>
      <c r="K100" s="205"/>
      <c r="L100" s="205"/>
      <c r="M100" s="205"/>
      <c r="N100" s="206"/>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c r="B103" s="207"/>
      <c r="C103" s="208"/>
      <c r="D103" s="208"/>
      <c r="E103" s="208"/>
      <c r="F103" s="208"/>
      <c r="G103" s="208"/>
      <c r="H103" s="208"/>
      <c r="I103" s="208"/>
      <c r="J103" s="208"/>
      <c r="K103" s="208"/>
      <c r="L103" s="208"/>
      <c r="M103" s="208"/>
      <c r="N103" s="209"/>
    </row>
    <row r="104" spans="2:14" ht="15.75" thickBot="1">
      <c r="B104" s="210"/>
      <c r="C104" s="211"/>
      <c r="D104" s="211"/>
      <c r="E104" s="211"/>
      <c r="F104" s="211"/>
      <c r="G104" s="211"/>
      <c r="H104" s="211"/>
      <c r="I104" s="211"/>
      <c r="J104" s="211"/>
      <c r="K104" s="211"/>
      <c r="L104" s="211"/>
      <c r="M104" s="211"/>
      <c r="N104" s="212"/>
    </row>
    <row r="105" spans="2:14">
      <c r="B105" s="213"/>
      <c r="C105" s="214"/>
      <c r="D105" s="214"/>
      <c r="E105" s="214"/>
      <c r="F105" s="214"/>
      <c r="G105" s="214"/>
      <c r="H105" s="214"/>
      <c r="I105" s="214"/>
      <c r="J105" s="214"/>
      <c r="K105" s="214"/>
      <c r="L105" s="214"/>
      <c r="M105" s="214"/>
      <c r="N105" s="215"/>
    </row>
    <row r="106" spans="2:14">
      <c r="B106" s="199" t="s">
        <v>2098</v>
      </c>
      <c r="C106" s="31"/>
      <c r="D106" s="31"/>
      <c r="E106" s="31"/>
      <c r="F106" s="31"/>
      <c r="G106" s="31"/>
      <c r="H106" s="31"/>
      <c r="I106" s="31"/>
      <c r="J106" s="31"/>
      <c r="K106" s="31"/>
      <c r="L106" s="31"/>
      <c r="M106" s="31"/>
      <c r="N106" s="32"/>
    </row>
    <row r="107" spans="2:14" ht="15" customHeight="1">
      <c r="B107" s="758" t="s">
        <v>2099</v>
      </c>
      <c r="C107" s="759"/>
      <c r="D107" s="759"/>
      <c r="E107" s="759"/>
      <c r="F107" s="759"/>
      <c r="G107" s="759"/>
      <c r="H107" s="759"/>
      <c r="I107" s="759"/>
      <c r="J107" s="759"/>
      <c r="K107" s="759"/>
      <c r="L107" s="759"/>
      <c r="M107" s="759"/>
      <c r="N107" s="760"/>
    </row>
    <row r="108" spans="2:14" ht="15" customHeight="1">
      <c r="B108" s="758"/>
      <c r="C108" s="759"/>
      <c r="D108" s="759"/>
      <c r="E108" s="759"/>
      <c r="F108" s="759"/>
      <c r="G108" s="759"/>
      <c r="H108" s="759"/>
      <c r="I108" s="759"/>
      <c r="J108" s="759"/>
      <c r="K108" s="759"/>
      <c r="L108" s="759"/>
      <c r="M108" s="759"/>
      <c r="N108" s="760"/>
    </row>
    <row r="109" spans="2:14" ht="30" customHeight="1">
      <c r="B109" s="761" t="s">
        <v>2100</v>
      </c>
      <c r="C109" s="762"/>
      <c r="D109" s="762"/>
      <c r="E109" s="762"/>
      <c r="F109" s="762"/>
      <c r="G109" s="762"/>
      <c r="H109" s="762"/>
      <c r="I109" s="762"/>
      <c r="J109" s="762"/>
      <c r="K109" s="762"/>
      <c r="L109" s="762"/>
      <c r="M109" s="762"/>
      <c r="N109" s="763"/>
    </row>
    <row r="110" spans="2:14">
      <c r="B110" s="761"/>
      <c r="C110" s="762"/>
      <c r="D110" s="762"/>
      <c r="E110" s="762"/>
      <c r="F110" s="762"/>
      <c r="G110" s="762"/>
      <c r="H110" s="762"/>
      <c r="I110" s="762"/>
      <c r="J110" s="762"/>
      <c r="K110" s="762"/>
      <c r="L110" s="762"/>
      <c r="M110" s="762"/>
      <c r="N110" s="763"/>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287"/>
      <c r="C113" s="288"/>
      <c r="D113" s="288"/>
      <c r="E113" s="288"/>
      <c r="F113" s="288"/>
      <c r="G113" s="288"/>
      <c r="H113" s="288"/>
      <c r="I113" s="288"/>
      <c r="J113" s="288"/>
      <c r="K113" s="288"/>
      <c r="L113" s="288"/>
      <c r="M113" s="288"/>
      <c r="N113" s="289"/>
    </row>
    <row r="114" spans="2:14">
      <c r="B114" s="199"/>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821"/>
      <c r="K120" s="821"/>
      <c r="L120" s="821"/>
      <c r="M120" s="821"/>
      <c r="N120" s="822"/>
    </row>
    <row r="121" spans="2:14" ht="15.75" thickBot="1">
      <c r="B121" s="217" t="s">
        <v>2103</v>
      </c>
      <c r="C121" s="344"/>
      <c r="D121" s="344"/>
      <c r="E121" s="57"/>
      <c r="F121" s="57"/>
      <c r="G121" s="57"/>
      <c r="H121" s="57"/>
      <c r="I121" s="57"/>
      <c r="J121" s="823"/>
      <c r="K121" s="823"/>
      <c r="L121" s="823"/>
      <c r="M121" s="823"/>
      <c r="N121" s="82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465</v>
      </c>
      <c r="C31" s="81" t="s">
        <v>2251</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1067</v>
      </c>
      <c r="B36" s="804" t="str">
        <f>VLOOKUP(A36,EQUIPOS!A6:D154,3,FALSE)</f>
        <v>Vibrador de concreto, Motor de 3 hp a 18.000 rpm Mangueras de 4 mt</v>
      </c>
      <c r="C36" s="805"/>
      <c r="D36" s="805"/>
      <c r="E36" s="805"/>
      <c r="F36" s="805"/>
      <c r="G36" s="805"/>
      <c r="H36" s="806"/>
      <c r="I36" s="223"/>
      <c r="J36" s="224"/>
      <c r="K36" s="225">
        <f>VLOOKUP(A36,EQUIPOS!A6:D163,4,FALSE)</f>
        <v>10560.661371051219</v>
      </c>
      <c r="L36" s="226"/>
      <c r="M36" s="292">
        <v>1</v>
      </c>
      <c r="N36" s="228">
        <f>K36/M36</f>
        <v>10560.661371051219</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0.02</v>
      </c>
      <c r="N41" s="296">
        <f>N78*M41</f>
        <v>1732.1042859671059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12292.765657018324</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1086</v>
      </c>
      <c r="B48" s="43" t="str">
        <f>VLOOKUP(A48,MATERIALES!A5:D373,3,FALSE)</f>
        <v>Acero PDR-60</v>
      </c>
      <c r="C48" s="237"/>
      <c r="D48" s="237"/>
      <c r="E48" s="237"/>
      <c r="F48" s="237"/>
      <c r="G48" s="237"/>
      <c r="H48" s="237"/>
      <c r="I48" s="237"/>
      <c r="J48" s="267" t="str">
        <f>VLOOKUP(A48,MATERIALES!A4:D640,2,FALSE)</f>
        <v>kg</v>
      </c>
      <c r="K48" s="238">
        <v>34.112000000000002</v>
      </c>
      <c r="L48" s="223"/>
      <c r="M48" s="353">
        <f>VLOOKUP(A48,MATERIALES!A5:D396,4,FALSE)</f>
        <v>3963.8636002327676</v>
      </c>
      <c r="N48" s="228">
        <f>K48*M48</f>
        <v>135215.31513114017</v>
      </c>
    </row>
    <row r="49" spans="1:14">
      <c r="A49" s="108" t="s">
        <v>1623</v>
      </c>
      <c r="B49" s="43" t="str">
        <f>VLOOKUP(A49,MATERIALES!A6:D373,3,FALSE)</f>
        <v>Pintura anticorrosiva</v>
      </c>
      <c r="C49" s="372"/>
      <c r="D49" s="372"/>
      <c r="E49" s="372"/>
      <c r="F49" s="372"/>
      <c r="G49" s="372"/>
      <c r="H49" s="372"/>
      <c r="I49" s="372"/>
      <c r="J49" s="268" t="str">
        <f>VLOOKUP(A49,MATERIALES!A5:D641,2,FALSE)</f>
        <v>gal</v>
      </c>
      <c r="K49" s="348">
        <v>0.15</v>
      </c>
      <c r="L49" s="368"/>
      <c r="M49" s="353">
        <f>VLOOKUP(A49,MATERIALES!A6:D397,4,FALSE)</f>
        <v>42602.115941081451</v>
      </c>
      <c r="N49" s="228">
        <f>K49*M49</f>
        <v>6390.3173911622171</v>
      </c>
    </row>
    <row r="50" spans="1:14">
      <c r="A50" s="108" t="s">
        <v>1282</v>
      </c>
      <c r="B50" s="43" t="str">
        <f>VLOOKUP(A50,MATERIALES!A6:D373,3,FALSE)</f>
        <v>Concreto Resistencia  28 (Mpa)</v>
      </c>
      <c r="C50" s="372"/>
      <c r="D50" s="372"/>
      <c r="E50" s="372"/>
      <c r="F50" s="372"/>
      <c r="G50" s="372"/>
      <c r="H50" s="372"/>
      <c r="I50" s="372"/>
      <c r="J50" s="268" t="str">
        <f>VLOOKUP(A50,MATERIALES!A6:D642,2,FALSE)</f>
        <v>m3</v>
      </c>
      <c r="K50" s="348">
        <v>0.126</v>
      </c>
      <c r="L50" s="368"/>
      <c r="M50" s="353">
        <f>VLOOKUP(A50,MATERIALES!A6:D398,4,FALSE)</f>
        <v>419191.30626726296</v>
      </c>
      <c r="N50" s="228">
        <f>K50*M50</f>
        <v>52818.104589675131</v>
      </c>
    </row>
    <row r="51" spans="1:14">
      <c r="A51" s="108" t="s">
        <v>1369</v>
      </c>
      <c r="B51" s="43" t="str">
        <f>VLOOKUP(A51,MATERIALES!A6:D373,3,FALSE)</f>
        <v>Formaleta para baranda de concreto</v>
      </c>
      <c r="C51" s="372"/>
      <c r="D51" s="372"/>
      <c r="E51" s="372"/>
      <c r="F51" s="372"/>
      <c r="G51" s="372"/>
      <c r="H51" s="372"/>
      <c r="I51" s="372"/>
      <c r="J51" s="268" t="str">
        <f>VLOOKUP(A51,MATERIALES!A6:D643,2,FALSE)</f>
        <v>m</v>
      </c>
      <c r="K51" s="348">
        <v>1</v>
      </c>
      <c r="L51" s="368"/>
      <c r="M51" s="353">
        <f>VLOOKUP(A51,MATERIALES!A6:D399,4,FALSE)</f>
        <v>41865.288309381729</v>
      </c>
      <c r="N51" s="228">
        <f>K51*M51</f>
        <v>41865.288309381729</v>
      </c>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c r="A54" s="108"/>
      <c r="B54" s="43"/>
      <c r="C54" s="372"/>
      <c r="D54" s="372"/>
      <c r="E54" s="372"/>
      <c r="F54" s="372"/>
      <c r="G54" s="372"/>
      <c r="H54" s="372"/>
      <c r="I54" s="372"/>
      <c r="J54" s="267"/>
      <c r="K54" s="348"/>
      <c r="L54" s="368"/>
      <c r="M54" s="353"/>
      <c r="N54" s="228"/>
    </row>
    <row r="55" spans="1:14" ht="15.75" thickBot="1">
      <c r="B55" s="43"/>
      <c r="C55" s="266"/>
      <c r="D55" s="266"/>
      <c r="E55" s="266"/>
      <c r="F55" s="266"/>
      <c r="G55" s="266"/>
      <c r="H55" s="266"/>
      <c r="I55" s="266"/>
      <c r="J55" s="382"/>
      <c r="K55" s="124"/>
      <c r="L55" s="281"/>
      <c r="M55" s="353"/>
      <c r="N55" s="228"/>
    </row>
    <row r="56" spans="1:14" ht="15.75" thickBot="1">
      <c r="B56" s="755" t="s">
        <v>2072</v>
      </c>
      <c r="C56" s="756"/>
      <c r="D56" s="756"/>
      <c r="E56" s="756"/>
      <c r="F56" s="756"/>
      <c r="G56" s="756"/>
      <c r="H56" s="756"/>
      <c r="I56" s="756"/>
      <c r="J56" s="756"/>
      <c r="K56" s="756"/>
      <c r="L56" s="756"/>
      <c r="M56" s="757"/>
      <c r="N56" s="345">
        <f>SUM(N48:N55)</f>
        <v>236289.02542135926</v>
      </c>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9" t="s">
        <v>2076</v>
      </c>
      <c r="C60" s="270"/>
      <c r="D60" s="270"/>
      <c r="E60" s="270"/>
      <c r="F60" s="270"/>
      <c r="G60" s="270"/>
      <c r="H60" s="73" t="s">
        <v>2065</v>
      </c>
      <c r="I60" s="74" t="s">
        <v>2077</v>
      </c>
      <c r="J60" s="75" t="s">
        <v>2106</v>
      </c>
      <c r="K60" s="73" t="s">
        <v>2107</v>
      </c>
      <c r="L60" s="841" t="s">
        <v>2080</v>
      </c>
      <c r="M60" s="820"/>
      <c r="N60" s="76" t="s">
        <v>2071</v>
      </c>
    </row>
    <row r="61" spans="1:14">
      <c r="A61" t="s">
        <v>1846</v>
      </c>
      <c r="B61" s="46" t="str">
        <f>VLOOKUP(A61,TRANSPORTE!A3:D117,3,FALSE)</f>
        <v>Transporte de concreto</v>
      </c>
      <c r="C61" s="273"/>
      <c r="D61" s="273"/>
      <c r="E61" s="273"/>
      <c r="F61" s="273"/>
      <c r="G61" s="273"/>
      <c r="H61" s="267" t="s">
        <v>1038</v>
      </c>
      <c r="I61" s="364">
        <v>0.126</v>
      </c>
      <c r="J61" s="242">
        <v>1</v>
      </c>
      <c r="K61" s="364">
        <f>I61*J61</f>
        <v>0.126</v>
      </c>
      <c r="L61" s="842">
        <f>VLOOKUP(A61,TRANSPORTE!A3:D117,4,FALSE)</f>
        <v>1294.9704856658377</v>
      </c>
      <c r="M61" s="843"/>
      <c r="N61" s="243">
        <f>K61*L61</f>
        <v>163.16628119389554</v>
      </c>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67"/>
      <c r="I64" s="235"/>
      <c r="J64" s="242"/>
      <c r="K64" s="235"/>
      <c r="L64" s="842"/>
      <c r="M64" s="843"/>
      <c r="N64" s="243"/>
    </row>
    <row r="65" spans="1:15">
      <c r="B65" s="46"/>
      <c r="C65" s="47"/>
      <c r="D65" s="47"/>
      <c r="E65" s="47"/>
      <c r="F65" s="47"/>
      <c r="G65" s="47"/>
      <c r="H65" s="244"/>
      <c r="I65" s="235"/>
      <c r="J65" s="235"/>
      <c r="K65" s="235"/>
      <c r="L65" s="245"/>
      <c r="M65" s="246"/>
      <c r="N65" s="247"/>
    </row>
    <row r="66" spans="1:15" ht="15.75" thickBot="1">
      <c r="B66" s="265"/>
      <c r="C66" s="266"/>
      <c r="D66" s="266"/>
      <c r="E66" s="266"/>
      <c r="F66" s="266"/>
      <c r="G66" s="266"/>
      <c r="H66" s="48"/>
      <c r="I66" s="124"/>
      <c r="J66" s="124"/>
      <c r="K66" s="124"/>
      <c r="L66" s="833"/>
      <c r="M66" s="834"/>
      <c r="N66" s="125"/>
    </row>
    <row r="67" spans="1:15" ht="15.75" thickBot="1">
      <c r="B67" s="844" t="s">
        <v>2072</v>
      </c>
      <c r="C67" s="798"/>
      <c r="D67" s="798"/>
      <c r="E67" s="798"/>
      <c r="F67" s="798"/>
      <c r="G67" s="798"/>
      <c r="H67" s="798"/>
      <c r="I67" s="798"/>
      <c r="J67" s="798"/>
      <c r="K67" s="798"/>
      <c r="L67" s="798"/>
      <c r="M67" s="799"/>
      <c r="N67" s="104">
        <f>N61+N62+N63+N64+N65</f>
        <v>163.16628119389554</v>
      </c>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94" t="s">
        <v>2108</v>
      </c>
      <c r="C71" s="795"/>
      <c r="D71" s="795"/>
      <c r="E71" s="795"/>
      <c r="F71" s="795"/>
      <c r="G71" s="795"/>
      <c r="H71" s="795"/>
      <c r="I71" s="73" t="s">
        <v>2082</v>
      </c>
      <c r="J71" s="75" t="s">
        <v>2109</v>
      </c>
      <c r="K71" s="74" t="s">
        <v>2084</v>
      </c>
      <c r="L71" s="796" t="s">
        <v>2070</v>
      </c>
      <c r="M71" s="899"/>
      <c r="N71" s="98" t="s">
        <v>2071</v>
      </c>
    </row>
    <row r="72" spans="1:15">
      <c r="A72" s="141" t="s">
        <v>708</v>
      </c>
      <c r="B72" s="49" t="str">
        <f>VLOOKUP(A72,'MANO DE OBRA'!A8:D68,3,FALSE)</f>
        <v>Obrero (3)</v>
      </c>
      <c r="C72" s="47"/>
      <c r="D72" s="47"/>
      <c r="E72" s="47"/>
      <c r="F72" s="47"/>
      <c r="G72" s="47"/>
      <c r="H72" s="47"/>
      <c r="I72" s="248">
        <f>K72/J72*100</f>
        <v>101498.09999999999</v>
      </c>
      <c r="J72" s="249">
        <v>185</v>
      </c>
      <c r="K72" s="250">
        <f>VLOOKUP(A72,'MANO DE OBRA'!A8:D99,4,FALSE)</f>
        <v>187771.48499999999</v>
      </c>
      <c r="L72" s="50"/>
      <c r="M72" s="378">
        <v>3.4</v>
      </c>
      <c r="N72" s="346">
        <f>K72/M72</f>
        <v>55226.907352941176</v>
      </c>
      <c r="O72" s="106"/>
    </row>
    <row r="73" spans="1:15">
      <c r="A73" s="141" t="s">
        <v>728</v>
      </c>
      <c r="B73" s="49" t="str">
        <f>VLOOKUP(A73,'MANO DE OBRA'!A8:D69,3,FALSE)</f>
        <v>Oficial</v>
      </c>
      <c r="C73" s="47"/>
      <c r="D73" s="47"/>
      <c r="E73" s="47"/>
      <c r="F73" s="47"/>
      <c r="G73" s="47"/>
      <c r="H73" s="47"/>
      <c r="I73" s="248">
        <f>K73/J73*100</f>
        <v>57668.23979157189</v>
      </c>
      <c r="J73" s="249">
        <v>185</v>
      </c>
      <c r="K73" s="250">
        <f>VLOOKUP(A73,'MANO DE OBRA'!A8:D100,4,FALSE)</f>
        <v>106686.24361440798</v>
      </c>
      <c r="L73" s="50"/>
      <c r="M73" s="381">
        <v>3.4</v>
      </c>
      <c r="N73" s="346">
        <f>K73/M73</f>
        <v>31378.306945414115</v>
      </c>
    </row>
    <row r="74" spans="1:15">
      <c r="B74" s="49"/>
      <c r="C74" s="47"/>
      <c r="D74" s="47"/>
      <c r="E74" s="47"/>
      <c r="F74" s="47"/>
      <c r="G74" s="47"/>
      <c r="H74" s="47"/>
      <c r="I74" s="248"/>
      <c r="J74" s="249"/>
      <c r="K74" s="250"/>
      <c r="L74" s="50"/>
      <c r="M74" s="379"/>
      <c r="N74" s="346"/>
    </row>
    <row r="75" spans="1:15">
      <c r="B75" s="49"/>
      <c r="C75" s="47"/>
      <c r="D75" s="47"/>
      <c r="E75" s="47"/>
      <c r="F75" s="47"/>
      <c r="G75" s="47"/>
      <c r="H75" s="47"/>
      <c r="I75" s="235"/>
      <c r="J75" s="253"/>
      <c r="K75" s="254"/>
      <c r="L75" s="274"/>
      <c r="M75" s="256"/>
      <c r="N75" s="252"/>
    </row>
    <row r="76" spans="1:15">
      <c r="B76" s="49"/>
      <c r="C76" s="47"/>
      <c r="D76" s="47"/>
      <c r="E76" s="47"/>
      <c r="F76" s="47"/>
      <c r="G76" s="47"/>
      <c r="H76" s="47"/>
      <c r="I76" s="235"/>
      <c r="J76" s="253"/>
      <c r="K76" s="254"/>
      <c r="L76" s="274"/>
      <c r="M76" s="256"/>
      <c r="N76" s="252"/>
    </row>
    <row r="77" spans="1:15" ht="15.75" thickBot="1">
      <c r="B77" s="831"/>
      <c r="C77" s="832"/>
      <c r="D77" s="832"/>
      <c r="E77" s="832"/>
      <c r="F77" s="832"/>
      <c r="G77" s="832"/>
      <c r="H77" s="832"/>
      <c r="I77" s="124"/>
      <c r="J77" s="124"/>
      <c r="K77" s="124"/>
      <c r="L77" s="845"/>
      <c r="M77" s="845"/>
      <c r="N77" s="125"/>
    </row>
    <row r="78" spans="1:15" ht="15.75" thickBot="1">
      <c r="B78" s="844" t="s">
        <v>2072</v>
      </c>
      <c r="C78" s="798"/>
      <c r="D78" s="798"/>
      <c r="E78" s="798"/>
      <c r="F78" s="798"/>
      <c r="G78" s="798"/>
      <c r="H78" s="798"/>
      <c r="I78" s="798"/>
      <c r="J78" s="798"/>
      <c r="K78" s="798"/>
      <c r="L78" s="798"/>
      <c r="M78" s="799"/>
      <c r="N78" s="402">
        <f>SUM(N72:N77)</f>
        <v>86605.214298355291</v>
      </c>
    </row>
    <row r="79" spans="1:15" ht="15.75" thickBot="1">
      <c r="B79" s="33"/>
      <c r="C79" s="34"/>
      <c r="D79" s="34"/>
      <c r="E79" s="34"/>
      <c r="F79" s="34"/>
      <c r="G79" s="34"/>
      <c r="H79" s="34"/>
      <c r="I79" s="34"/>
      <c r="J79" s="34"/>
      <c r="K79" s="34"/>
      <c r="L79" s="34"/>
      <c r="M79" s="34"/>
      <c r="N79" s="35"/>
    </row>
    <row r="80" spans="1:15" ht="15.75" thickBot="1">
      <c r="B80" s="755" t="s">
        <v>2085</v>
      </c>
      <c r="C80" s="756"/>
      <c r="D80" s="756"/>
      <c r="E80" s="756"/>
      <c r="F80" s="756"/>
      <c r="G80" s="756"/>
      <c r="H80" s="756"/>
      <c r="I80" s="756"/>
      <c r="J80" s="756"/>
      <c r="K80" s="756"/>
      <c r="L80" s="756"/>
      <c r="M80" s="757"/>
      <c r="N80" s="99">
        <f>N43+N56+N67+N78</f>
        <v>335350.17165792675</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00" t="s">
        <v>2110</v>
      </c>
      <c r="C84" s="801"/>
      <c r="D84" s="801"/>
      <c r="E84" s="801"/>
      <c r="F84" s="801"/>
      <c r="G84" s="801"/>
      <c r="H84" s="801"/>
      <c r="I84" s="270"/>
      <c r="J84" s="290"/>
      <c r="K84" s="258" t="s">
        <v>2087</v>
      </c>
      <c r="L84" s="802" t="s">
        <v>2088</v>
      </c>
      <c r="M84" s="803"/>
      <c r="N84" s="259"/>
    </row>
    <row r="85" spans="1:14">
      <c r="B85" s="788" t="s">
        <v>2111</v>
      </c>
      <c r="C85" s="789"/>
      <c r="D85" s="789"/>
      <c r="E85" s="789"/>
      <c r="F85" s="789"/>
      <c r="G85" s="789"/>
      <c r="H85" s="789"/>
      <c r="I85" s="87"/>
      <c r="J85" s="88"/>
      <c r="K85" s="260">
        <v>0.2</v>
      </c>
      <c r="L85" s="790">
        <f>N80*K85</f>
        <v>67070.034331585353</v>
      </c>
      <c r="M85" s="791"/>
      <c r="N85" s="51"/>
    </row>
    <row r="86" spans="1:14">
      <c r="B86" s="89" t="s">
        <v>2090</v>
      </c>
      <c r="C86" s="90"/>
      <c r="D86" s="90"/>
      <c r="E86" s="90"/>
      <c r="F86" s="90"/>
      <c r="G86" s="90"/>
      <c r="H86" s="90"/>
      <c r="I86" s="87"/>
      <c r="J86" s="88"/>
      <c r="K86" s="260">
        <v>0.05</v>
      </c>
      <c r="L86" s="790">
        <f>N80*K86</f>
        <v>16767.508582896338</v>
      </c>
      <c r="M86" s="791"/>
      <c r="N86" s="51"/>
    </row>
    <row r="87" spans="1:14" ht="15.75" thickBot="1">
      <c r="B87" s="91" t="s">
        <v>2091</v>
      </c>
      <c r="C87" s="92"/>
      <c r="D87" s="92"/>
      <c r="E87" s="92"/>
      <c r="F87" s="92"/>
      <c r="G87" s="92"/>
      <c r="H87" s="92"/>
      <c r="I87" s="93"/>
      <c r="J87" s="94"/>
      <c r="K87" s="261">
        <v>0.05</v>
      </c>
      <c r="L87" s="792">
        <f>N80*K87</f>
        <v>16767.508582896338</v>
      </c>
      <c r="M87" s="793"/>
      <c r="N87" s="51"/>
    </row>
    <row r="88" spans="1:14" ht="15.75" thickBot="1">
      <c r="B88" s="755" t="s">
        <v>2072</v>
      </c>
      <c r="C88" s="756"/>
      <c r="D88" s="756"/>
      <c r="E88" s="756"/>
      <c r="F88" s="756"/>
      <c r="G88" s="756"/>
      <c r="H88" s="756"/>
      <c r="I88" s="756"/>
      <c r="J88" s="756"/>
      <c r="K88" s="756"/>
      <c r="L88" s="756"/>
      <c r="M88" s="757"/>
      <c r="N88" s="52">
        <f>L85+L86+L87</f>
        <v>100605.05149737802</v>
      </c>
    </row>
    <row r="89" spans="1:14" ht="15.75" thickBot="1">
      <c r="B89" s="33"/>
      <c r="C89" s="34"/>
      <c r="D89" s="34"/>
      <c r="E89" s="34"/>
      <c r="F89" s="34"/>
      <c r="G89" s="34"/>
      <c r="H89" s="34"/>
      <c r="I89" s="34"/>
      <c r="J89" s="34"/>
      <c r="K89" s="34"/>
      <c r="L89" s="34"/>
      <c r="M89" s="34"/>
      <c r="N89" s="35"/>
    </row>
    <row r="90" spans="1:14" ht="15.75" thickBot="1">
      <c r="A90" t="s">
        <v>2114</v>
      </c>
      <c r="B90" s="755" t="s">
        <v>2113</v>
      </c>
      <c r="C90" s="756"/>
      <c r="D90" s="756"/>
      <c r="E90" s="756"/>
      <c r="F90" s="756"/>
      <c r="G90" s="756"/>
      <c r="H90" s="756"/>
      <c r="I90" s="756"/>
      <c r="J90" s="756"/>
      <c r="K90" s="756"/>
      <c r="L90" s="756"/>
      <c r="M90" s="757"/>
      <c r="N90" s="166">
        <f>N80+N88</f>
        <v>435955.22315530479</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4" t="s">
        <v>2097</v>
      </c>
      <c r="C100" s="205"/>
      <c r="D100" s="205"/>
      <c r="E100" s="205"/>
      <c r="F100" s="205"/>
      <c r="G100" s="205"/>
      <c r="H100" s="205"/>
      <c r="I100" s="205"/>
      <c r="J100" s="205"/>
      <c r="K100" s="205"/>
      <c r="L100" s="205"/>
      <c r="M100" s="205"/>
      <c r="N100" s="206"/>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c r="B103" s="207"/>
      <c r="C103" s="208"/>
      <c r="D103" s="208"/>
      <c r="E103" s="208"/>
      <c r="F103" s="208"/>
      <c r="G103" s="208"/>
      <c r="H103" s="208"/>
      <c r="I103" s="208"/>
      <c r="J103" s="208"/>
      <c r="K103" s="208"/>
      <c r="L103" s="208"/>
      <c r="M103" s="208"/>
      <c r="N103" s="209"/>
    </row>
    <row r="104" spans="2:14" ht="15.75" thickBot="1">
      <c r="B104" s="210"/>
      <c r="C104" s="211"/>
      <c r="D104" s="211"/>
      <c r="E104" s="211"/>
      <c r="F104" s="211"/>
      <c r="G104" s="211"/>
      <c r="H104" s="211"/>
      <c r="I104" s="211"/>
      <c r="J104" s="211"/>
      <c r="K104" s="211"/>
      <c r="L104" s="211"/>
      <c r="M104" s="211"/>
      <c r="N104" s="212"/>
    </row>
    <row r="105" spans="2:14">
      <c r="B105" s="213"/>
      <c r="C105" s="214"/>
      <c r="D105" s="214"/>
      <c r="E105" s="214"/>
      <c r="F105" s="214"/>
      <c r="G105" s="214"/>
      <c r="H105" s="214"/>
      <c r="I105" s="214"/>
      <c r="J105" s="214"/>
      <c r="K105" s="214"/>
      <c r="L105" s="214"/>
      <c r="M105" s="214"/>
      <c r="N105" s="215"/>
    </row>
    <row r="106" spans="2:14">
      <c r="B106" s="199" t="s">
        <v>2098</v>
      </c>
      <c r="C106" s="31"/>
      <c r="D106" s="31"/>
      <c r="E106" s="31"/>
      <c r="F106" s="31"/>
      <c r="G106" s="31"/>
      <c r="H106" s="31"/>
      <c r="I106" s="31"/>
      <c r="J106" s="31"/>
      <c r="K106" s="31"/>
      <c r="L106" s="31"/>
      <c r="M106" s="31"/>
      <c r="N106" s="32"/>
    </row>
    <row r="107" spans="2:14" ht="15" customHeight="1">
      <c r="B107" s="758" t="s">
        <v>2099</v>
      </c>
      <c r="C107" s="759"/>
      <c r="D107" s="759"/>
      <c r="E107" s="759"/>
      <c r="F107" s="759"/>
      <c r="G107" s="759"/>
      <c r="H107" s="759"/>
      <c r="I107" s="759"/>
      <c r="J107" s="759"/>
      <c r="K107" s="759"/>
      <c r="L107" s="759"/>
      <c r="M107" s="759"/>
      <c r="N107" s="760"/>
    </row>
    <row r="108" spans="2:14" ht="15" customHeight="1">
      <c r="B108" s="758"/>
      <c r="C108" s="759"/>
      <c r="D108" s="759"/>
      <c r="E108" s="759"/>
      <c r="F108" s="759"/>
      <c r="G108" s="759"/>
      <c r="H108" s="759"/>
      <c r="I108" s="759"/>
      <c r="J108" s="759"/>
      <c r="K108" s="759"/>
      <c r="L108" s="759"/>
      <c r="M108" s="759"/>
      <c r="N108" s="760"/>
    </row>
    <row r="109" spans="2:14" ht="30" customHeight="1">
      <c r="B109" s="761" t="s">
        <v>2100</v>
      </c>
      <c r="C109" s="762"/>
      <c r="D109" s="762"/>
      <c r="E109" s="762"/>
      <c r="F109" s="762"/>
      <c r="G109" s="762"/>
      <c r="H109" s="762"/>
      <c r="I109" s="762"/>
      <c r="J109" s="762"/>
      <c r="K109" s="762"/>
      <c r="L109" s="762"/>
      <c r="M109" s="762"/>
      <c r="N109" s="763"/>
    </row>
    <row r="110" spans="2:14">
      <c r="B110" s="761"/>
      <c r="C110" s="762"/>
      <c r="D110" s="762"/>
      <c r="E110" s="762"/>
      <c r="F110" s="762"/>
      <c r="G110" s="762"/>
      <c r="H110" s="762"/>
      <c r="I110" s="762"/>
      <c r="J110" s="762"/>
      <c r="K110" s="762"/>
      <c r="L110" s="762"/>
      <c r="M110" s="762"/>
      <c r="N110" s="763"/>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287"/>
      <c r="C113" s="288"/>
      <c r="D113" s="288"/>
      <c r="E113" s="288"/>
      <c r="F113" s="288"/>
      <c r="G113" s="288"/>
      <c r="H113" s="288"/>
      <c r="I113" s="288"/>
      <c r="J113" s="288"/>
      <c r="K113" s="288"/>
      <c r="L113" s="288"/>
      <c r="M113" s="288"/>
      <c r="N113" s="289"/>
    </row>
    <row r="114" spans="2:14">
      <c r="B114" s="199"/>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821"/>
      <c r="K120" s="821"/>
      <c r="L120" s="821"/>
      <c r="M120" s="821"/>
      <c r="N120" s="822"/>
    </row>
    <row r="121" spans="2:14" ht="15.75" thickBot="1">
      <c r="B121" s="217" t="s">
        <v>2103</v>
      </c>
      <c r="C121" s="344"/>
      <c r="D121" s="344"/>
      <c r="E121" s="57"/>
      <c r="F121" s="57"/>
      <c r="G121" s="57"/>
      <c r="H121" s="57"/>
      <c r="I121" s="57"/>
      <c r="J121" s="823"/>
      <c r="K121" s="823"/>
      <c r="L121" s="823"/>
      <c r="M121" s="823"/>
      <c r="N121" s="82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849"/>
      <c r="C1" s="861"/>
      <c r="D1" s="862"/>
      <c r="E1" s="862"/>
      <c r="F1" s="862"/>
      <c r="G1" s="862"/>
      <c r="H1" s="862"/>
      <c r="I1" s="862"/>
      <c r="J1" s="863"/>
      <c r="K1" s="864" t="s">
        <v>2036</v>
      </c>
      <c r="L1" s="866" t="s">
        <v>2037</v>
      </c>
      <c r="M1" s="867"/>
      <c r="N1" s="868"/>
    </row>
    <row r="2" spans="2:14" ht="22.5" customHeight="1">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467</v>
      </c>
      <c r="C31" s="81" t="s">
        <v>2252</v>
      </c>
      <c r="D31" s="82"/>
      <c r="E31" s="82"/>
      <c r="F31" s="82"/>
      <c r="G31" s="82"/>
      <c r="H31" s="82"/>
      <c r="I31" s="82"/>
      <c r="J31" s="82"/>
      <c r="K31" s="395"/>
      <c r="L31" s="262" t="s">
        <v>128</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825</v>
      </c>
      <c r="B36" s="804" t="str">
        <f>VLOOKUP(A36,EQUIPOS!A6:D154,3,FALSE)</f>
        <v>Cizalla manual de 90 cm.</v>
      </c>
      <c r="C36" s="805"/>
      <c r="D36" s="805"/>
      <c r="E36" s="805"/>
      <c r="F36" s="805"/>
      <c r="G36" s="805"/>
      <c r="H36" s="806"/>
      <c r="I36" s="223"/>
      <c r="J36" s="224"/>
      <c r="K36" s="225">
        <f>VLOOKUP(A36,EQUIPOS!A6:D163,4,FALSE)</f>
        <v>1734.0987472990507</v>
      </c>
      <c r="L36" s="226"/>
      <c r="M36" s="292">
        <v>37.5</v>
      </c>
      <c r="N36" s="228">
        <f>K36/M36</f>
        <v>46.242633261308022</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0.02</v>
      </c>
      <c r="N41" s="296">
        <f>N78*M41</f>
        <v>16.927673861440798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63.170307122748824</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1086</v>
      </c>
      <c r="B48" s="43" t="str">
        <f>VLOOKUP(A48,MATERIALES!A5:D373,3,FALSE)</f>
        <v>Acero PDR-60</v>
      </c>
      <c r="C48" s="237"/>
      <c r="D48" s="237"/>
      <c r="E48" s="237"/>
      <c r="F48" s="237"/>
      <c r="G48" s="237"/>
      <c r="H48" s="237"/>
      <c r="I48" s="224"/>
      <c r="J48" s="201" t="str">
        <f>VLOOKUP(A48,MATERIALES!A4:D640,2,FALSE)</f>
        <v>kg</v>
      </c>
      <c r="K48" s="238">
        <v>1.05</v>
      </c>
      <c r="L48" s="223"/>
      <c r="M48" s="353">
        <f>VLOOKUP(A48,MATERIALES!A5:D396,4,FALSE)</f>
        <v>3963.8636002327676</v>
      </c>
      <c r="N48" s="228">
        <f>K48*M48</f>
        <v>4162.0567802444057</v>
      </c>
    </row>
    <row r="49" spans="1:14">
      <c r="A49" s="108" t="s">
        <v>1143</v>
      </c>
      <c r="B49" s="43" t="str">
        <f>VLOOKUP(A49,MATERIALES!A6:D373,3,FALSE)</f>
        <v>Alambre Negro Para Amarre</v>
      </c>
      <c r="C49" s="372"/>
      <c r="D49" s="372"/>
      <c r="E49" s="372"/>
      <c r="F49" s="372"/>
      <c r="G49" s="372"/>
      <c r="H49" s="372"/>
      <c r="I49" s="372"/>
      <c r="J49" s="267" t="str">
        <f>VLOOKUP(A49,MATERIALES!A5:D641,2,FALSE)</f>
        <v>kg</v>
      </c>
      <c r="K49" s="348">
        <v>0.03</v>
      </c>
      <c r="L49" s="368"/>
      <c r="M49" s="353">
        <f>VLOOKUP(A49,MATERIALES!A6:D397,4,FALSE)</f>
        <v>5010.8065181309321</v>
      </c>
      <c r="N49" s="228">
        <f>K49*M49</f>
        <v>150.32419554392797</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c r="A54" s="108"/>
      <c r="B54" s="43"/>
      <c r="C54" s="372"/>
      <c r="D54" s="372"/>
      <c r="E54" s="372"/>
      <c r="F54" s="372"/>
      <c r="G54" s="372"/>
      <c r="H54" s="372"/>
      <c r="I54" s="372"/>
      <c r="J54" s="267"/>
      <c r="K54" s="348"/>
      <c r="L54" s="368"/>
      <c r="M54" s="353"/>
      <c r="N54" s="228"/>
    </row>
    <row r="55" spans="1:14" ht="15.75" thickBot="1">
      <c r="B55" s="43"/>
      <c r="C55" s="266"/>
      <c r="D55" s="266"/>
      <c r="E55" s="266"/>
      <c r="F55" s="266"/>
      <c r="G55" s="266"/>
      <c r="H55" s="266"/>
      <c r="I55" s="266"/>
      <c r="J55" s="382"/>
      <c r="K55" s="124"/>
      <c r="L55" s="281"/>
      <c r="M55" s="353"/>
      <c r="N55" s="228"/>
    </row>
    <row r="56" spans="1:14" ht="15.75" thickBot="1">
      <c r="B56" s="755" t="s">
        <v>2072</v>
      </c>
      <c r="C56" s="756"/>
      <c r="D56" s="756"/>
      <c r="E56" s="756"/>
      <c r="F56" s="756"/>
      <c r="G56" s="756"/>
      <c r="H56" s="756"/>
      <c r="I56" s="756"/>
      <c r="J56" s="756"/>
      <c r="K56" s="756"/>
      <c r="L56" s="756"/>
      <c r="M56" s="757"/>
      <c r="N56" s="345">
        <f>SUM(N48:N55)</f>
        <v>4312.3809757883337</v>
      </c>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9" t="s">
        <v>2076</v>
      </c>
      <c r="C60" s="270"/>
      <c r="D60" s="270"/>
      <c r="E60" s="270"/>
      <c r="F60" s="270"/>
      <c r="G60" s="270"/>
      <c r="H60" s="73" t="s">
        <v>2065</v>
      </c>
      <c r="I60" s="74" t="s">
        <v>2077</v>
      </c>
      <c r="J60" s="75" t="s">
        <v>2106</v>
      </c>
      <c r="K60" s="73" t="s">
        <v>2107</v>
      </c>
      <c r="L60" s="841" t="s">
        <v>2080</v>
      </c>
      <c r="M60" s="820"/>
      <c r="N60" s="76" t="s">
        <v>2071</v>
      </c>
    </row>
    <row r="61" spans="1:14">
      <c r="A61" t="s">
        <v>1990</v>
      </c>
      <c r="B61" s="46" t="str">
        <f>VLOOKUP(A61,TRANSPORTE!A3:D117,3,FALSE)</f>
        <v>Transporte de acero</v>
      </c>
      <c r="C61" s="273"/>
      <c r="D61" s="273"/>
      <c r="E61" s="273"/>
      <c r="F61" s="273"/>
      <c r="G61" s="273"/>
      <c r="H61" s="267" t="s">
        <v>2253</v>
      </c>
      <c r="I61" s="235">
        <v>1.05</v>
      </c>
      <c r="J61" s="242">
        <v>1</v>
      </c>
      <c r="K61" s="235">
        <f>I61*J61</f>
        <v>1.05</v>
      </c>
      <c r="L61" s="842">
        <f>VLOOKUP(A61,TRANSPORTE!A3:D117,4,FALSE)</f>
        <v>111.31868746401771</v>
      </c>
      <c r="M61" s="843"/>
      <c r="N61" s="243">
        <f>K61*L61</f>
        <v>116.8846218372186</v>
      </c>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67"/>
      <c r="I64" s="235"/>
      <c r="J64" s="242"/>
      <c r="K64" s="235"/>
      <c r="L64" s="842"/>
      <c r="M64" s="843"/>
      <c r="N64" s="243"/>
    </row>
    <row r="65" spans="1:15">
      <c r="B65" s="46"/>
      <c r="C65" s="47"/>
      <c r="D65" s="47"/>
      <c r="E65" s="47"/>
      <c r="F65" s="47"/>
      <c r="G65" s="47"/>
      <c r="H65" s="244"/>
      <c r="I65" s="235"/>
      <c r="J65" s="235"/>
      <c r="K65" s="235"/>
      <c r="L65" s="245"/>
      <c r="M65" s="246"/>
      <c r="N65" s="247"/>
    </row>
    <row r="66" spans="1:15" ht="15.75" thickBot="1">
      <c r="B66" s="265"/>
      <c r="C66" s="266"/>
      <c r="D66" s="266"/>
      <c r="E66" s="266"/>
      <c r="F66" s="266"/>
      <c r="G66" s="266"/>
      <c r="H66" s="48"/>
      <c r="I66" s="124"/>
      <c r="J66" s="124"/>
      <c r="K66" s="124"/>
      <c r="L66" s="833"/>
      <c r="M66" s="834"/>
      <c r="N66" s="125"/>
    </row>
    <row r="67" spans="1:15" ht="15.75" thickBot="1">
      <c r="B67" s="844" t="s">
        <v>2072</v>
      </c>
      <c r="C67" s="798"/>
      <c r="D67" s="798"/>
      <c r="E67" s="798"/>
      <c r="F67" s="798"/>
      <c r="G67" s="798"/>
      <c r="H67" s="798"/>
      <c r="I67" s="798"/>
      <c r="J67" s="798"/>
      <c r="K67" s="798"/>
      <c r="L67" s="798"/>
      <c r="M67" s="799"/>
      <c r="N67" s="104">
        <f>N61+N62+N63+N64+N65</f>
        <v>116.8846218372186</v>
      </c>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94" t="s">
        <v>2108</v>
      </c>
      <c r="C71" s="795"/>
      <c r="D71" s="795"/>
      <c r="E71" s="795"/>
      <c r="F71" s="795"/>
      <c r="G71" s="795"/>
      <c r="H71" s="795"/>
      <c r="I71" s="73" t="s">
        <v>2082</v>
      </c>
      <c r="J71" s="75" t="s">
        <v>2109</v>
      </c>
      <c r="K71" s="74" t="s">
        <v>2084</v>
      </c>
      <c r="L71" s="796" t="s">
        <v>2070</v>
      </c>
      <c r="M71" s="797"/>
      <c r="N71" s="98" t="s">
        <v>2071</v>
      </c>
    </row>
    <row r="72" spans="1:15">
      <c r="A72" s="141" t="s">
        <v>769</v>
      </c>
      <c r="B72" s="49" t="str">
        <f>VLOOKUP(A72,'MANO DE OBRA'!A8:D68,3,FALSE)</f>
        <v xml:space="preserve">Obrero </v>
      </c>
      <c r="C72" s="47"/>
      <c r="D72" s="47"/>
      <c r="E72" s="47"/>
      <c r="F72" s="47"/>
      <c r="G72" s="47"/>
      <c r="H72" s="47"/>
      <c r="I72" s="248">
        <f>K72/J72*100</f>
        <v>33832.699999999997</v>
      </c>
      <c r="J72" s="249">
        <v>185</v>
      </c>
      <c r="K72" s="250">
        <f>VLOOKUP(A72,'MANO DE OBRA'!A8:D99,4,FALSE)</f>
        <v>62590.494999999995</v>
      </c>
      <c r="L72" s="50"/>
      <c r="M72" s="381">
        <v>200</v>
      </c>
      <c r="N72" s="346">
        <f>K72/M72</f>
        <v>312.95247499999999</v>
      </c>
      <c r="O72" s="106"/>
    </row>
    <row r="73" spans="1:15">
      <c r="A73" s="141" t="s">
        <v>728</v>
      </c>
      <c r="B73" s="49" t="str">
        <f>VLOOKUP(A73,'MANO DE OBRA'!A8:D69,3,FALSE)</f>
        <v>Oficial</v>
      </c>
      <c r="C73" s="47"/>
      <c r="D73" s="47"/>
      <c r="E73" s="47"/>
      <c r="F73" s="47"/>
      <c r="G73" s="47"/>
      <c r="H73" s="47"/>
      <c r="I73" s="248">
        <f>K73/J73*100</f>
        <v>57668.23979157189</v>
      </c>
      <c r="J73" s="249">
        <v>185</v>
      </c>
      <c r="K73" s="250">
        <f>VLOOKUP(A73,'MANO DE OBRA'!A8:D100,4,FALSE)</f>
        <v>106686.24361440798</v>
      </c>
      <c r="L73" s="50"/>
      <c r="M73" s="381">
        <v>200</v>
      </c>
      <c r="N73" s="346">
        <f>K73/M73</f>
        <v>533.43121807203988</v>
      </c>
    </row>
    <row r="74" spans="1:15">
      <c r="B74" s="49"/>
      <c r="C74" s="47"/>
      <c r="D74" s="47"/>
      <c r="E74" s="47"/>
      <c r="F74" s="47"/>
      <c r="G74" s="47"/>
      <c r="H74" s="47"/>
      <c r="I74" s="248"/>
      <c r="J74" s="249"/>
      <c r="K74" s="250"/>
      <c r="L74" s="50"/>
      <c r="M74" s="379"/>
      <c r="N74" s="346"/>
    </row>
    <row r="75" spans="1:15">
      <c r="B75" s="49"/>
      <c r="C75" s="47"/>
      <c r="D75" s="47"/>
      <c r="E75" s="47"/>
      <c r="F75" s="47"/>
      <c r="G75" s="47"/>
      <c r="H75" s="47"/>
      <c r="I75" s="235"/>
      <c r="J75" s="253"/>
      <c r="K75" s="254"/>
      <c r="L75" s="274"/>
      <c r="M75" s="256"/>
      <c r="N75" s="252"/>
    </row>
    <row r="76" spans="1:15">
      <c r="B76" s="49"/>
      <c r="C76" s="47"/>
      <c r="D76" s="47"/>
      <c r="E76" s="47"/>
      <c r="F76" s="47"/>
      <c r="G76" s="47"/>
      <c r="H76" s="47"/>
      <c r="I76" s="235"/>
      <c r="J76" s="253"/>
      <c r="K76" s="254"/>
      <c r="L76" s="274"/>
      <c r="M76" s="256"/>
      <c r="N76" s="252"/>
    </row>
    <row r="77" spans="1:15" ht="15.75" thickBot="1">
      <c r="B77" s="831"/>
      <c r="C77" s="832"/>
      <c r="D77" s="832"/>
      <c r="E77" s="832"/>
      <c r="F77" s="832"/>
      <c r="G77" s="832"/>
      <c r="H77" s="832"/>
      <c r="I77" s="124"/>
      <c r="J77" s="124"/>
      <c r="K77" s="124"/>
      <c r="L77" s="845"/>
      <c r="M77" s="845"/>
      <c r="N77" s="45"/>
    </row>
    <row r="78" spans="1:15" ht="15.75" thickBot="1">
      <c r="B78" s="844" t="s">
        <v>2072</v>
      </c>
      <c r="C78" s="798"/>
      <c r="D78" s="798"/>
      <c r="E78" s="798"/>
      <c r="F78" s="798"/>
      <c r="G78" s="798"/>
      <c r="H78" s="798"/>
      <c r="I78" s="798"/>
      <c r="J78" s="798"/>
      <c r="K78" s="798"/>
      <c r="L78" s="798"/>
      <c r="M78" s="799"/>
      <c r="N78" s="257">
        <f>SUM(N72:N77)</f>
        <v>846.38369307203993</v>
      </c>
    </row>
    <row r="79" spans="1:15" ht="15.75" thickBot="1">
      <c r="B79" s="33"/>
      <c r="C79" s="34"/>
      <c r="D79" s="34"/>
      <c r="E79" s="34"/>
      <c r="F79" s="34"/>
      <c r="G79" s="34"/>
      <c r="H79" s="34"/>
      <c r="I79" s="34"/>
      <c r="J79" s="34"/>
      <c r="K79" s="34"/>
      <c r="L79" s="34"/>
      <c r="M79" s="34"/>
      <c r="N79" s="35"/>
    </row>
    <row r="80" spans="1:15" ht="15.75" thickBot="1">
      <c r="B80" s="755" t="s">
        <v>2085</v>
      </c>
      <c r="C80" s="756"/>
      <c r="D80" s="756"/>
      <c r="E80" s="756"/>
      <c r="F80" s="756"/>
      <c r="G80" s="756"/>
      <c r="H80" s="756"/>
      <c r="I80" s="756"/>
      <c r="J80" s="756"/>
      <c r="K80" s="756"/>
      <c r="L80" s="756"/>
      <c r="M80" s="757"/>
      <c r="N80" s="99">
        <f>N43+N56+N67+N78</f>
        <v>5338.8195978203403</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00" t="s">
        <v>2110</v>
      </c>
      <c r="C84" s="801"/>
      <c r="D84" s="801"/>
      <c r="E84" s="801"/>
      <c r="F84" s="801"/>
      <c r="G84" s="801"/>
      <c r="H84" s="801"/>
      <c r="I84" s="270"/>
      <c r="J84" s="290"/>
      <c r="K84" s="258" t="s">
        <v>2087</v>
      </c>
      <c r="L84" s="802" t="s">
        <v>2088</v>
      </c>
      <c r="M84" s="803"/>
      <c r="N84" s="259"/>
    </row>
    <row r="85" spans="1:14">
      <c r="B85" s="788" t="s">
        <v>2111</v>
      </c>
      <c r="C85" s="789"/>
      <c r="D85" s="789"/>
      <c r="E85" s="789"/>
      <c r="F85" s="789"/>
      <c r="G85" s="789"/>
      <c r="H85" s="789"/>
      <c r="I85" s="87"/>
      <c r="J85" s="88"/>
      <c r="K85" s="260">
        <v>0.2</v>
      </c>
      <c r="L85" s="790">
        <f>N80*K85</f>
        <v>1067.7639195640681</v>
      </c>
      <c r="M85" s="791"/>
      <c r="N85" s="51"/>
    </row>
    <row r="86" spans="1:14">
      <c r="B86" s="89" t="s">
        <v>2090</v>
      </c>
      <c r="C86" s="90"/>
      <c r="D86" s="90"/>
      <c r="E86" s="90"/>
      <c r="F86" s="90"/>
      <c r="G86" s="90"/>
      <c r="H86" s="90"/>
      <c r="I86" s="87"/>
      <c r="J86" s="88"/>
      <c r="K86" s="260">
        <v>0.05</v>
      </c>
      <c r="L86" s="790">
        <f>N80*K86</f>
        <v>266.94097989101704</v>
      </c>
      <c r="M86" s="791"/>
      <c r="N86" s="51"/>
    </row>
    <row r="87" spans="1:14" ht="15.75" thickBot="1">
      <c r="B87" s="91" t="s">
        <v>2091</v>
      </c>
      <c r="C87" s="92"/>
      <c r="D87" s="92"/>
      <c r="E87" s="92"/>
      <c r="F87" s="92"/>
      <c r="G87" s="92"/>
      <c r="H87" s="92"/>
      <c r="I87" s="93"/>
      <c r="J87" s="94"/>
      <c r="K87" s="261">
        <v>0.05</v>
      </c>
      <c r="L87" s="792">
        <f>N80*K87</f>
        <v>266.94097989101704</v>
      </c>
      <c r="M87" s="793"/>
      <c r="N87" s="51"/>
    </row>
    <row r="88" spans="1:14" ht="15.75" thickBot="1">
      <c r="B88" s="755" t="s">
        <v>2072</v>
      </c>
      <c r="C88" s="756"/>
      <c r="D88" s="756"/>
      <c r="E88" s="756"/>
      <c r="F88" s="756"/>
      <c r="G88" s="756"/>
      <c r="H88" s="756"/>
      <c r="I88" s="756"/>
      <c r="J88" s="756"/>
      <c r="K88" s="756"/>
      <c r="L88" s="756"/>
      <c r="M88" s="757"/>
      <c r="N88" s="52">
        <f>L85+L86+L87</f>
        <v>1601.645879346102</v>
      </c>
    </row>
    <row r="89" spans="1:14" ht="15.75" thickBot="1">
      <c r="B89" s="33"/>
      <c r="C89" s="34"/>
      <c r="D89" s="34"/>
      <c r="E89" s="34"/>
      <c r="F89" s="34"/>
      <c r="G89" s="34"/>
      <c r="H89" s="34"/>
      <c r="I89" s="34"/>
      <c r="J89" s="34"/>
      <c r="K89" s="34"/>
      <c r="L89" s="34"/>
      <c r="M89" s="34"/>
      <c r="N89" s="35"/>
    </row>
    <row r="90" spans="1:14" ht="15.75" thickBot="1">
      <c r="A90" t="s">
        <v>2114</v>
      </c>
      <c r="B90" s="755" t="s">
        <v>2113</v>
      </c>
      <c r="C90" s="756"/>
      <c r="D90" s="756"/>
      <c r="E90" s="756"/>
      <c r="F90" s="756"/>
      <c r="G90" s="756"/>
      <c r="H90" s="756"/>
      <c r="I90" s="756"/>
      <c r="J90" s="756"/>
      <c r="K90" s="756"/>
      <c r="L90" s="756"/>
      <c r="M90" s="757"/>
      <c r="N90" s="166">
        <f>N80+N88</f>
        <v>6940.4654771664427</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4" t="s">
        <v>2097</v>
      </c>
      <c r="C100" s="205"/>
      <c r="D100" s="205"/>
      <c r="E100" s="205"/>
      <c r="F100" s="205"/>
      <c r="G100" s="205"/>
      <c r="H100" s="205"/>
      <c r="I100" s="205"/>
      <c r="J100" s="205"/>
      <c r="K100" s="205"/>
      <c r="L100" s="205"/>
      <c r="M100" s="205"/>
      <c r="N100" s="206"/>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c r="B103" s="207"/>
      <c r="C103" s="208"/>
      <c r="D103" s="208"/>
      <c r="E103" s="208"/>
      <c r="F103" s="208"/>
      <c r="G103" s="208"/>
      <c r="H103" s="208"/>
      <c r="I103" s="208"/>
      <c r="J103" s="208"/>
      <c r="K103" s="208"/>
      <c r="L103" s="208"/>
      <c r="M103" s="208"/>
      <c r="N103" s="209"/>
    </row>
    <row r="104" spans="2:14" ht="15.75" thickBot="1">
      <c r="B104" s="210"/>
      <c r="C104" s="211"/>
      <c r="D104" s="211"/>
      <c r="E104" s="211"/>
      <c r="F104" s="211"/>
      <c r="G104" s="211"/>
      <c r="H104" s="211"/>
      <c r="I104" s="211"/>
      <c r="J104" s="211"/>
      <c r="K104" s="211"/>
      <c r="L104" s="211"/>
      <c r="M104" s="211"/>
      <c r="N104" s="212"/>
    </row>
    <row r="105" spans="2:14">
      <c r="B105" s="213"/>
      <c r="C105" s="214"/>
      <c r="D105" s="214"/>
      <c r="E105" s="214"/>
      <c r="F105" s="214"/>
      <c r="G105" s="214"/>
      <c r="H105" s="214"/>
      <c r="I105" s="214"/>
      <c r="J105" s="214"/>
      <c r="K105" s="214"/>
      <c r="L105" s="214"/>
      <c r="M105" s="214"/>
      <c r="N105" s="215"/>
    </row>
    <row r="106" spans="2:14">
      <c r="B106" s="199" t="s">
        <v>2098</v>
      </c>
      <c r="C106" s="31"/>
      <c r="D106" s="31"/>
      <c r="E106" s="31"/>
      <c r="F106" s="31"/>
      <c r="G106" s="31"/>
      <c r="H106" s="31"/>
      <c r="I106" s="31"/>
      <c r="J106" s="31"/>
      <c r="K106" s="31"/>
      <c r="L106" s="31"/>
      <c r="M106" s="31"/>
      <c r="N106" s="32"/>
    </row>
    <row r="107" spans="2:14" ht="15" customHeight="1">
      <c r="B107" s="758" t="s">
        <v>2099</v>
      </c>
      <c r="C107" s="759"/>
      <c r="D107" s="759"/>
      <c r="E107" s="759"/>
      <c r="F107" s="759"/>
      <c r="G107" s="759"/>
      <c r="H107" s="759"/>
      <c r="I107" s="759"/>
      <c r="J107" s="759"/>
      <c r="K107" s="759"/>
      <c r="L107" s="759"/>
      <c r="M107" s="759"/>
      <c r="N107" s="760"/>
    </row>
    <row r="108" spans="2:14" ht="15" customHeight="1">
      <c r="B108" s="758"/>
      <c r="C108" s="759"/>
      <c r="D108" s="759"/>
      <c r="E108" s="759"/>
      <c r="F108" s="759"/>
      <c r="G108" s="759"/>
      <c r="H108" s="759"/>
      <c r="I108" s="759"/>
      <c r="J108" s="759"/>
      <c r="K108" s="759"/>
      <c r="L108" s="759"/>
      <c r="M108" s="759"/>
      <c r="N108" s="760"/>
    </row>
    <row r="109" spans="2:14" ht="30" customHeight="1">
      <c r="B109" s="761" t="s">
        <v>2100</v>
      </c>
      <c r="C109" s="762"/>
      <c r="D109" s="762"/>
      <c r="E109" s="762"/>
      <c r="F109" s="762"/>
      <c r="G109" s="762"/>
      <c r="H109" s="762"/>
      <c r="I109" s="762"/>
      <c r="J109" s="762"/>
      <c r="K109" s="762"/>
      <c r="L109" s="762"/>
      <c r="M109" s="762"/>
      <c r="N109" s="763"/>
    </row>
    <row r="110" spans="2:14">
      <c r="B110" s="761"/>
      <c r="C110" s="762"/>
      <c r="D110" s="762"/>
      <c r="E110" s="762"/>
      <c r="F110" s="762"/>
      <c r="G110" s="762"/>
      <c r="H110" s="762"/>
      <c r="I110" s="762"/>
      <c r="J110" s="762"/>
      <c r="K110" s="762"/>
      <c r="L110" s="762"/>
      <c r="M110" s="762"/>
      <c r="N110" s="763"/>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287"/>
      <c r="C113" s="288"/>
      <c r="D113" s="288"/>
      <c r="E113" s="288"/>
      <c r="F113" s="288"/>
      <c r="G113" s="288"/>
      <c r="H113" s="288"/>
      <c r="I113" s="288"/>
      <c r="J113" s="288"/>
      <c r="K113" s="288"/>
      <c r="L113" s="288"/>
      <c r="M113" s="288"/>
      <c r="N113" s="289"/>
    </row>
    <row r="114" spans="2:14">
      <c r="B114" s="199"/>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821"/>
      <c r="K120" s="821"/>
      <c r="L120" s="821"/>
      <c r="M120" s="821"/>
      <c r="N120" s="822"/>
    </row>
    <row r="121" spans="2:14" ht="15.75" thickBot="1">
      <c r="B121" s="217" t="s">
        <v>2103</v>
      </c>
      <c r="C121" s="344"/>
      <c r="D121" s="344"/>
      <c r="E121" s="57"/>
      <c r="F121" s="57"/>
      <c r="G121" s="57"/>
      <c r="H121" s="57"/>
      <c r="I121" s="57"/>
      <c r="J121" s="823"/>
      <c r="K121" s="823"/>
      <c r="L121" s="823"/>
      <c r="M121" s="823"/>
      <c r="N121" s="82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469</v>
      </c>
      <c r="C31" s="81" t="s">
        <v>2254</v>
      </c>
      <c r="D31" s="82"/>
      <c r="E31" s="82"/>
      <c r="F31" s="82"/>
      <c r="G31" s="82"/>
      <c r="H31" s="82"/>
      <c r="I31" s="82"/>
      <c r="J31" s="82"/>
      <c r="K31" s="395"/>
      <c r="L31" s="262" t="s">
        <v>128</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825</v>
      </c>
      <c r="B36" s="804" t="str">
        <f>VLOOKUP(A36,EQUIPOS!A6:D154,3,FALSE)</f>
        <v>Cizalla manual de 90 cm.</v>
      </c>
      <c r="C36" s="805"/>
      <c r="D36" s="805"/>
      <c r="E36" s="805"/>
      <c r="F36" s="805"/>
      <c r="G36" s="805"/>
      <c r="H36" s="806"/>
      <c r="I36" s="223"/>
      <c r="J36" s="224"/>
      <c r="K36" s="225">
        <f>VLOOKUP(A36,EQUIPOS!A6:D163,4,FALSE)</f>
        <v>1734.0987472990507</v>
      </c>
      <c r="L36" s="226"/>
      <c r="M36" s="292">
        <v>37.5</v>
      </c>
      <c r="N36" s="228">
        <f>K36/M36</f>
        <v>46.242633261308022</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0.02</v>
      </c>
      <c r="N41" s="296">
        <f>N78*M41</f>
        <v>16.927673861440798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63.170307122748824</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1084</v>
      </c>
      <c r="B48" s="43" t="str">
        <f>VLOOKUP(A48,MATERIALES!A5:D373,3,FALSE)</f>
        <v>Acero A-40</v>
      </c>
      <c r="C48" s="237"/>
      <c r="D48" s="237"/>
      <c r="E48" s="237"/>
      <c r="F48" s="237"/>
      <c r="G48" s="237"/>
      <c r="H48" s="237"/>
      <c r="I48" s="237"/>
      <c r="J48" s="267" t="str">
        <f>VLOOKUP(A48,MATERIALES!A4:D640,2,FALSE)</f>
        <v>kg</v>
      </c>
      <c r="K48" s="238">
        <v>1.05</v>
      </c>
      <c r="L48" s="223"/>
      <c r="M48" s="353">
        <f>VLOOKUP(A48,MATERIALES!A5:D396,4,FALSE)</f>
        <v>7035.1610346210591</v>
      </c>
      <c r="N48" s="228">
        <f>K48*M48</f>
        <v>7386.9190863521126</v>
      </c>
    </row>
    <row r="49" spans="1:14">
      <c r="A49" s="108" t="s">
        <v>1143</v>
      </c>
      <c r="B49" s="43" t="str">
        <f>VLOOKUP(A49,MATERIALES!A6:D373,3,FALSE)</f>
        <v>Alambre Negro Para Amarre</v>
      </c>
      <c r="C49" s="372"/>
      <c r="D49" s="372"/>
      <c r="E49" s="372"/>
      <c r="F49" s="372"/>
      <c r="G49" s="372"/>
      <c r="H49" s="372"/>
      <c r="I49" s="372"/>
      <c r="J49" s="268" t="str">
        <f>VLOOKUP(A49,MATERIALES!A5:D641,2,FALSE)</f>
        <v>kg</v>
      </c>
      <c r="K49" s="348">
        <v>0.03</v>
      </c>
      <c r="L49" s="368"/>
      <c r="M49" s="353">
        <f>VLOOKUP(A49,MATERIALES!A6:D397,4,FALSE)</f>
        <v>5010.8065181309321</v>
      </c>
      <c r="N49" s="228">
        <f>K49*M49</f>
        <v>150.32419554392797</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c r="A54" s="108"/>
      <c r="B54" s="43"/>
      <c r="C54" s="372"/>
      <c r="D54" s="372"/>
      <c r="E54" s="372"/>
      <c r="F54" s="372"/>
      <c r="G54" s="372"/>
      <c r="H54" s="372"/>
      <c r="I54" s="372"/>
      <c r="J54" s="267"/>
      <c r="K54" s="348"/>
      <c r="L54" s="368"/>
      <c r="M54" s="353"/>
      <c r="N54" s="228"/>
    </row>
    <row r="55" spans="1:14" ht="15.75" thickBot="1">
      <c r="B55" s="43"/>
      <c r="C55" s="266"/>
      <c r="D55" s="266"/>
      <c r="E55" s="266"/>
      <c r="F55" s="266"/>
      <c r="G55" s="266"/>
      <c r="H55" s="266"/>
      <c r="I55" s="266"/>
      <c r="J55" s="382"/>
      <c r="K55" s="124"/>
      <c r="L55" s="281"/>
      <c r="M55" s="353"/>
      <c r="N55" s="228"/>
    </row>
    <row r="56" spans="1:14" ht="15.75" thickBot="1">
      <c r="B56" s="755" t="s">
        <v>2072</v>
      </c>
      <c r="C56" s="756"/>
      <c r="D56" s="756"/>
      <c r="E56" s="756"/>
      <c r="F56" s="756"/>
      <c r="G56" s="756"/>
      <c r="H56" s="756"/>
      <c r="I56" s="756"/>
      <c r="J56" s="756"/>
      <c r="K56" s="756"/>
      <c r="L56" s="756"/>
      <c r="M56" s="757"/>
      <c r="N56" s="345">
        <f>SUM(N48:N55)</f>
        <v>7537.2432818960406</v>
      </c>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9" t="s">
        <v>2076</v>
      </c>
      <c r="C60" s="270"/>
      <c r="D60" s="270"/>
      <c r="E60" s="270"/>
      <c r="F60" s="270"/>
      <c r="G60" s="270"/>
      <c r="H60" s="73" t="s">
        <v>2065</v>
      </c>
      <c r="I60" s="74" t="s">
        <v>2077</v>
      </c>
      <c r="J60" s="75" t="s">
        <v>2106</v>
      </c>
      <c r="K60" s="73" t="s">
        <v>2107</v>
      </c>
      <c r="L60" s="841" t="s">
        <v>2080</v>
      </c>
      <c r="M60" s="820"/>
      <c r="N60" s="76" t="s">
        <v>2071</v>
      </c>
    </row>
    <row r="61" spans="1:14">
      <c r="A61" t="s">
        <v>1990</v>
      </c>
      <c r="B61" s="46" t="str">
        <f>VLOOKUP(A61,TRANSPORTE!A3:D117,3,FALSE)</f>
        <v>Transporte de acero</v>
      </c>
      <c r="C61" s="273"/>
      <c r="D61" s="273"/>
      <c r="E61" s="273"/>
      <c r="F61" s="273"/>
      <c r="G61" s="273"/>
      <c r="H61" s="267" t="s">
        <v>2253</v>
      </c>
      <c r="I61" s="235">
        <v>1.05</v>
      </c>
      <c r="J61" s="242">
        <v>1</v>
      </c>
      <c r="K61" s="235">
        <f>I61*J61</f>
        <v>1.05</v>
      </c>
      <c r="L61" s="842">
        <f>VLOOKUP(A61,TRANSPORTE!A3:D117,4,FALSE)</f>
        <v>111.31868746401771</v>
      </c>
      <c r="M61" s="843"/>
      <c r="N61" s="243">
        <f>K61*L61</f>
        <v>116.8846218372186</v>
      </c>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67"/>
      <c r="I64" s="235"/>
      <c r="J64" s="242"/>
      <c r="K64" s="235"/>
      <c r="L64" s="842"/>
      <c r="M64" s="843"/>
      <c r="N64" s="243"/>
    </row>
    <row r="65" spans="1:15">
      <c r="B65" s="46"/>
      <c r="C65" s="47"/>
      <c r="D65" s="47"/>
      <c r="E65" s="47"/>
      <c r="F65" s="47"/>
      <c r="G65" s="47"/>
      <c r="H65" s="244"/>
      <c r="I65" s="235"/>
      <c r="J65" s="235"/>
      <c r="K65" s="235"/>
      <c r="L65" s="245"/>
      <c r="M65" s="246"/>
      <c r="N65" s="247"/>
    </row>
    <row r="66" spans="1:15" ht="15.75" thickBot="1">
      <c r="B66" s="265"/>
      <c r="C66" s="266"/>
      <c r="D66" s="266"/>
      <c r="E66" s="266"/>
      <c r="F66" s="266"/>
      <c r="G66" s="266"/>
      <c r="H66" s="48"/>
      <c r="I66" s="124"/>
      <c r="J66" s="124"/>
      <c r="K66" s="124"/>
      <c r="L66" s="833"/>
      <c r="M66" s="834"/>
      <c r="N66" s="125"/>
    </row>
    <row r="67" spans="1:15" ht="15.75" thickBot="1">
      <c r="B67" s="844" t="s">
        <v>2072</v>
      </c>
      <c r="C67" s="798"/>
      <c r="D67" s="798"/>
      <c r="E67" s="798"/>
      <c r="F67" s="798"/>
      <c r="G67" s="798"/>
      <c r="H67" s="798"/>
      <c r="I67" s="798"/>
      <c r="J67" s="798"/>
      <c r="K67" s="798"/>
      <c r="L67" s="798"/>
      <c r="M67" s="799"/>
      <c r="N67" s="104">
        <f>N61+N62+N63+N64+N65</f>
        <v>116.8846218372186</v>
      </c>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94" t="s">
        <v>2108</v>
      </c>
      <c r="C71" s="795"/>
      <c r="D71" s="795"/>
      <c r="E71" s="795"/>
      <c r="F71" s="795"/>
      <c r="G71" s="795"/>
      <c r="H71" s="795"/>
      <c r="I71" s="73" t="s">
        <v>2082</v>
      </c>
      <c r="J71" s="75" t="s">
        <v>2109</v>
      </c>
      <c r="K71" s="74" t="s">
        <v>2084</v>
      </c>
      <c r="L71" s="796" t="s">
        <v>2070</v>
      </c>
      <c r="M71" s="797"/>
      <c r="N71" s="98" t="s">
        <v>2071</v>
      </c>
    </row>
    <row r="72" spans="1:15">
      <c r="A72" s="141" t="s">
        <v>769</v>
      </c>
      <c r="B72" s="49" t="str">
        <f>VLOOKUP(A72,'MANO DE OBRA'!A8:D68,3,FALSE)</f>
        <v xml:space="preserve">Obrero </v>
      </c>
      <c r="C72" s="47"/>
      <c r="D72" s="47"/>
      <c r="E72" s="47"/>
      <c r="F72" s="47"/>
      <c r="G72" s="47"/>
      <c r="H72" s="47"/>
      <c r="I72" s="248">
        <f>K72/J72*100</f>
        <v>33832.699999999997</v>
      </c>
      <c r="J72" s="249">
        <v>185</v>
      </c>
      <c r="K72" s="250">
        <f>VLOOKUP(A72,'MANO DE OBRA'!A8:D99,4,FALSE)</f>
        <v>62590.494999999995</v>
      </c>
      <c r="L72" s="50"/>
      <c r="M72" s="381">
        <v>200</v>
      </c>
      <c r="N72" s="346">
        <f>K72/M72</f>
        <v>312.95247499999999</v>
      </c>
      <c r="O72" s="106"/>
    </row>
    <row r="73" spans="1:15">
      <c r="A73" s="141" t="s">
        <v>728</v>
      </c>
      <c r="B73" s="49" t="str">
        <f>VLOOKUP(A73,'MANO DE OBRA'!A8:D69,3,FALSE)</f>
        <v>Oficial</v>
      </c>
      <c r="C73" s="47"/>
      <c r="D73" s="47"/>
      <c r="E73" s="47"/>
      <c r="F73" s="47"/>
      <c r="G73" s="47"/>
      <c r="H73" s="47"/>
      <c r="I73" s="248">
        <f>K73/J73*100</f>
        <v>57668.23979157189</v>
      </c>
      <c r="J73" s="249">
        <v>185</v>
      </c>
      <c r="K73" s="250">
        <f>VLOOKUP(A73,'MANO DE OBRA'!A8:D100,4,FALSE)</f>
        <v>106686.24361440798</v>
      </c>
      <c r="L73" s="50"/>
      <c r="M73" s="381">
        <v>200</v>
      </c>
      <c r="N73" s="346">
        <f>K73/M73</f>
        <v>533.43121807203988</v>
      </c>
    </row>
    <row r="74" spans="1:15">
      <c r="B74" s="49"/>
      <c r="C74" s="47"/>
      <c r="D74" s="47"/>
      <c r="E74" s="47"/>
      <c r="F74" s="47"/>
      <c r="G74" s="47"/>
      <c r="H74" s="47"/>
      <c r="I74" s="248"/>
      <c r="J74" s="249"/>
      <c r="K74" s="250"/>
      <c r="L74" s="50"/>
      <c r="M74" s="379"/>
      <c r="N74" s="346"/>
    </row>
    <row r="75" spans="1:15">
      <c r="B75" s="49"/>
      <c r="C75" s="47"/>
      <c r="D75" s="47"/>
      <c r="E75" s="47"/>
      <c r="F75" s="47"/>
      <c r="G75" s="47"/>
      <c r="H75" s="47"/>
      <c r="I75" s="235"/>
      <c r="J75" s="253"/>
      <c r="K75" s="254"/>
      <c r="L75" s="274"/>
      <c r="M75" s="256"/>
      <c r="N75" s="252"/>
    </row>
    <row r="76" spans="1:15">
      <c r="B76" s="49"/>
      <c r="C76" s="47"/>
      <c r="D76" s="47"/>
      <c r="E76" s="47"/>
      <c r="F76" s="47"/>
      <c r="G76" s="47"/>
      <c r="H76" s="47"/>
      <c r="I76" s="235"/>
      <c r="J76" s="253"/>
      <c r="K76" s="254"/>
      <c r="L76" s="274"/>
      <c r="M76" s="256"/>
      <c r="N76" s="252"/>
    </row>
    <row r="77" spans="1:15" ht="15.75" thickBot="1">
      <c r="B77" s="831"/>
      <c r="C77" s="832"/>
      <c r="D77" s="832"/>
      <c r="E77" s="832"/>
      <c r="F77" s="832"/>
      <c r="G77" s="832"/>
      <c r="H77" s="832"/>
      <c r="I77" s="124"/>
      <c r="J77" s="124"/>
      <c r="K77" s="124"/>
      <c r="L77" s="845"/>
      <c r="M77" s="845"/>
      <c r="N77" s="45"/>
    </row>
    <row r="78" spans="1:15" ht="15.75" thickBot="1">
      <c r="B78" s="844" t="s">
        <v>2072</v>
      </c>
      <c r="C78" s="798"/>
      <c r="D78" s="798"/>
      <c r="E78" s="798"/>
      <c r="F78" s="798"/>
      <c r="G78" s="798"/>
      <c r="H78" s="798"/>
      <c r="I78" s="798"/>
      <c r="J78" s="798"/>
      <c r="K78" s="798"/>
      <c r="L78" s="798"/>
      <c r="M78" s="799"/>
      <c r="N78" s="257">
        <f>SUM(N72:N77)</f>
        <v>846.38369307203993</v>
      </c>
    </row>
    <row r="79" spans="1:15" ht="15.75" thickBot="1">
      <c r="B79" s="33"/>
      <c r="C79" s="34"/>
      <c r="D79" s="34"/>
      <c r="E79" s="34"/>
      <c r="F79" s="34"/>
      <c r="G79" s="34"/>
      <c r="H79" s="34"/>
      <c r="I79" s="34"/>
      <c r="J79" s="34"/>
      <c r="K79" s="34"/>
      <c r="L79" s="34"/>
      <c r="M79" s="34"/>
      <c r="N79" s="35"/>
    </row>
    <row r="80" spans="1:15" ht="15.75" thickBot="1">
      <c r="B80" s="755" t="s">
        <v>2085</v>
      </c>
      <c r="C80" s="756"/>
      <c r="D80" s="756"/>
      <c r="E80" s="756"/>
      <c r="F80" s="756"/>
      <c r="G80" s="756"/>
      <c r="H80" s="756"/>
      <c r="I80" s="756"/>
      <c r="J80" s="756"/>
      <c r="K80" s="756"/>
      <c r="L80" s="756"/>
      <c r="M80" s="757"/>
      <c r="N80" s="99">
        <f>N43+N56+N67+N78</f>
        <v>8563.6819039280472</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00" t="s">
        <v>2110</v>
      </c>
      <c r="C84" s="801"/>
      <c r="D84" s="801"/>
      <c r="E84" s="801"/>
      <c r="F84" s="801"/>
      <c r="G84" s="801"/>
      <c r="H84" s="801"/>
      <c r="I84" s="270"/>
      <c r="J84" s="290"/>
      <c r="K84" s="258" t="s">
        <v>2087</v>
      </c>
      <c r="L84" s="802" t="s">
        <v>2088</v>
      </c>
      <c r="M84" s="803"/>
      <c r="N84" s="259"/>
    </row>
    <row r="85" spans="1:14">
      <c r="B85" s="788" t="s">
        <v>2111</v>
      </c>
      <c r="C85" s="789"/>
      <c r="D85" s="789"/>
      <c r="E85" s="789"/>
      <c r="F85" s="789"/>
      <c r="G85" s="789"/>
      <c r="H85" s="789"/>
      <c r="I85" s="87"/>
      <c r="J85" s="88"/>
      <c r="K85" s="260">
        <v>0.2</v>
      </c>
      <c r="L85" s="790">
        <f>N80*K85</f>
        <v>1712.7363807856095</v>
      </c>
      <c r="M85" s="791"/>
      <c r="N85" s="51"/>
    </row>
    <row r="86" spans="1:14">
      <c r="B86" s="89" t="s">
        <v>2090</v>
      </c>
      <c r="C86" s="90"/>
      <c r="D86" s="90"/>
      <c r="E86" s="90"/>
      <c r="F86" s="90"/>
      <c r="G86" s="90"/>
      <c r="H86" s="90"/>
      <c r="I86" s="87"/>
      <c r="J86" s="88"/>
      <c r="K86" s="260">
        <v>0.05</v>
      </c>
      <c r="L86" s="790">
        <f>N80*K86</f>
        <v>428.18409519640238</v>
      </c>
      <c r="M86" s="791"/>
      <c r="N86" s="51"/>
    </row>
    <row r="87" spans="1:14" ht="15.75" thickBot="1">
      <c r="B87" s="91" t="s">
        <v>2091</v>
      </c>
      <c r="C87" s="92"/>
      <c r="D87" s="92"/>
      <c r="E87" s="92"/>
      <c r="F87" s="92"/>
      <c r="G87" s="92"/>
      <c r="H87" s="92"/>
      <c r="I87" s="93"/>
      <c r="J87" s="94"/>
      <c r="K87" s="261">
        <v>0.05</v>
      </c>
      <c r="L87" s="792">
        <f>N80*K87</f>
        <v>428.18409519640238</v>
      </c>
      <c r="M87" s="793"/>
      <c r="N87" s="51"/>
    </row>
    <row r="88" spans="1:14" ht="15.75" thickBot="1">
      <c r="B88" s="755" t="s">
        <v>2072</v>
      </c>
      <c r="C88" s="756"/>
      <c r="D88" s="756"/>
      <c r="E88" s="756"/>
      <c r="F88" s="756"/>
      <c r="G88" s="756"/>
      <c r="H88" s="756"/>
      <c r="I88" s="756"/>
      <c r="J88" s="756"/>
      <c r="K88" s="756"/>
      <c r="L88" s="756"/>
      <c r="M88" s="757"/>
      <c r="N88" s="52">
        <f>L85+L86+L87</f>
        <v>2569.1045711784141</v>
      </c>
    </row>
    <row r="89" spans="1:14" ht="15.75" thickBot="1">
      <c r="B89" s="33"/>
      <c r="C89" s="34"/>
      <c r="D89" s="34"/>
      <c r="E89" s="34"/>
      <c r="F89" s="34"/>
      <c r="G89" s="34"/>
      <c r="H89" s="34"/>
      <c r="I89" s="34"/>
      <c r="J89" s="34"/>
      <c r="K89" s="34"/>
      <c r="L89" s="34"/>
      <c r="M89" s="34"/>
      <c r="N89" s="35"/>
    </row>
    <row r="90" spans="1:14" ht="15.75" thickBot="1">
      <c r="A90" t="s">
        <v>2114</v>
      </c>
      <c r="B90" s="755" t="s">
        <v>2113</v>
      </c>
      <c r="C90" s="756"/>
      <c r="D90" s="756"/>
      <c r="E90" s="756"/>
      <c r="F90" s="756"/>
      <c r="G90" s="756"/>
      <c r="H90" s="756"/>
      <c r="I90" s="756"/>
      <c r="J90" s="756"/>
      <c r="K90" s="756"/>
      <c r="L90" s="756"/>
      <c r="M90" s="757"/>
      <c r="N90" s="166">
        <f>N80+N88</f>
        <v>11132.786475106461</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4" t="s">
        <v>2097</v>
      </c>
      <c r="C100" s="205"/>
      <c r="D100" s="205"/>
      <c r="E100" s="205"/>
      <c r="F100" s="205"/>
      <c r="G100" s="205"/>
      <c r="H100" s="205"/>
      <c r="I100" s="205"/>
      <c r="J100" s="205"/>
      <c r="K100" s="205"/>
      <c r="L100" s="205"/>
      <c r="M100" s="205"/>
      <c r="N100" s="206"/>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c r="B103" s="207"/>
      <c r="C103" s="208"/>
      <c r="D103" s="208"/>
      <c r="E103" s="208"/>
      <c r="F103" s="208"/>
      <c r="G103" s="208"/>
      <c r="H103" s="208"/>
      <c r="I103" s="208"/>
      <c r="J103" s="208"/>
      <c r="K103" s="208"/>
      <c r="L103" s="208"/>
      <c r="M103" s="208"/>
      <c r="N103" s="209"/>
    </row>
    <row r="104" spans="2:14" ht="15.75" thickBot="1">
      <c r="B104" s="210"/>
      <c r="C104" s="211"/>
      <c r="D104" s="211"/>
      <c r="E104" s="211"/>
      <c r="F104" s="211"/>
      <c r="G104" s="211"/>
      <c r="H104" s="211"/>
      <c r="I104" s="211"/>
      <c r="J104" s="211"/>
      <c r="K104" s="211"/>
      <c r="L104" s="211"/>
      <c r="M104" s="211"/>
      <c r="N104" s="212"/>
    </row>
    <row r="105" spans="2:14">
      <c r="B105" s="213"/>
      <c r="C105" s="214"/>
      <c r="D105" s="214"/>
      <c r="E105" s="214"/>
      <c r="F105" s="214"/>
      <c r="G105" s="214"/>
      <c r="H105" s="214"/>
      <c r="I105" s="214"/>
      <c r="J105" s="214"/>
      <c r="K105" s="214"/>
      <c r="L105" s="214"/>
      <c r="M105" s="214"/>
      <c r="N105" s="215"/>
    </row>
    <row r="106" spans="2:14">
      <c r="B106" s="199" t="s">
        <v>2098</v>
      </c>
      <c r="C106" s="31"/>
      <c r="D106" s="31"/>
      <c r="E106" s="31"/>
      <c r="F106" s="31"/>
      <c r="G106" s="31"/>
      <c r="H106" s="31"/>
      <c r="I106" s="31"/>
      <c r="J106" s="31"/>
      <c r="K106" s="31"/>
      <c r="L106" s="31"/>
      <c r="M106" s="31"/>
      <c r="N106" s="32"/>
    </row>
    <row r="107" spans="2:14" ht="15" customHeight="1">
      <c r="B107" s="758" t="s">
        <v>2099</v>
      </c>
      <c r="C107" s="759"/>
      <c r="D107" s="759"/>
      <c r="E107" s="759"/>
      <c r="F107" s="759"/>
      <c r="G107" s="759"/>
      <c r="H107" s="759"/>
      <c r="I107" s="759"/>
      <c r="J107" s="759"/>
      <c r="K107" s="759"/>
      <c r="L107" s="759"/>
      <c r="M107" s="759"/>
      <c r="N107" s="760"/>
    </row>
    <row r="108" spans="2:14" ht="15" customHeight="1">
      <c r="B108" s="758"/>
      <c r="C108" s="759"/>
      <c r="D108" s="759"/>
      <c r="E108" s="759"/>
      <c r="F108" s="759"/>
      <c r="G108" s="759"/>
      <c r="H108" s="759"/>
      <c r="I108" s="759"/>
      <c r="J108" s="759"/>
      <c r="K108" s="759"/>
      <c r="L108" s="759"/>
      <c r="M108" s="759"/>
      <c r="N108" s="760"/>
    </row>
    <row r="109" spans="2:14" ht="30" customHeight="1">
      <c r="B109" s="761" t="s">
        <v>2100</v>
      </c>
      <c r="C109" s="762"/>
      <c r="D109" s="762"/>
      <c r="E109" s="762"/>
      <c r="F109" s="762"/>
      <c r="G109" s="762"/>
      <c r="H109" s="762"/>
      <c r="I109" s="762"/>
      <c r="J109" s="762"/>
      <c r="K109" s="762"/>
      <c r="L109" s="762"/>
      <c r="M109" s="762"/>
      <c r="N109" s="763"/>
    </row>
    <row r="110" spans="2:14">
      <c r="B110" s="761"/>
      <c r="C110" s="762"/>
      <c r="D110" s="762"/>
      <c r="E110" s="762"/>
      <c r="F110" s="762"/>
      <c r="G110" s="762"/>
      <c r="H110" s="762"/>
      <c r="I110" s="762"/>
      <c r="J110" s="762"/>
      <c r="K110" s="762"/>
      <c r="L110" s="762"/>
      <c r="M110" s="762"/>
      <c r="N110" s="763"/>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287"/>
      <c r="C113" s="288"/>
      <c r="D113" s="288"/>
      <c r="E113" s="288"/>
      <c r="F113" s="288"/>
      <c r="G113" s="288"/>
      <c r="H113" s="288"/>
      <c r="I113" s="288"/>
      <c r="J113" s="288"/>
      <c r="K113" s="288"/>
      <c r="L113" s="288"/>
      <c r="M113" s="288"/>
      <c r="N113" s="289"/>
    </row>
    <row r="114" spans="2:14">
      <c r="B114" s="199"/>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821"/>
      <c r="K120" s="821"/>
      <c r="L120" s="821"/>
      <c r="M120" s="821"/>
      <c r="N120" s="822"/>
    </row>
    <row r="121" spans="2:14" ht="15.75" thickBot="1">
      <c r="B121" s="217" t="s">
        <v>2103</v>
      </c>
      <c r="C121" s="344"/>
      <c r="D121" s="344"/>
      <c r="E121" s="57"/>
      <c r="F121" s="57"/>
      <c r="G121" s="57"/>
      <c r="H121" s="57"/>
      <c r="I121" s="57"/>
      <c r="J121" s="823"/>
      <c r="K121" s="823"/>
      <c r="L121" s="823"/>
      <c r="M121" s="823"/>
      <c r="N121" s="82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471</v>
      </c>
      <c r="C31" s="81" t="s">
        <v>2255</v>
      </c>
      <c r="D31" s="82"/>
      <c r="E31" s="82"/>
      <c r="F31" s="82"/>
      <c r="G31" s="82"/>
      <c r="H31" s="82"/>
      <c r="I31" s="82"/>
      <c r="J31" s="82"/>
      <c r="K31" s="395"/>
      <c r="L31" s="262" t="s">
        <v>473</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789</v>
      </c>
      <c r="B36" s="804" t="str">
        <f>VLOOKUP(A36,EQUIPOS!A6:D154,3,FALSE)</f>
        <v>Bomba de inyección de lechada</v>
      </c>
      <c r="C36" s="805"/>
      <c r="D36" s="805"/>
      <c r="E36" s="805"/>
      <c r="F36" s="805"/>
      <c r="G36" s="805"/>
      <c r="H36" s="806"/>
      <c r="I36" s="223"/>
      <c r="J36" s="224"/>
      <c r="K36" s="225">
        <f>VLOOKUP(A36,EQUIPOS!A6:D163,4,FALSE)</f>
        <v>70855.274814639211</v>
      </c>
      <c r="L36" s="226"/>
      <c r="M36" s="292">
        <v>670</v>
      </c>
      <c r="N36" s="228">
        <f>K36/M36</f>
        <v>105.75414151438689</v>
      </c>
    </row>
    <row r="37" spans="1:14">
      <c r="A37" s="113" t="s">
        <v>793</v>
      </c>
      <c r="B37" s="804" t="str">
        <f>VLOOKUP(A37,EQUIPOS!A7:D154,3,FALSE)</f>
        <v>Bomba para gato de tensionamiento</v>
      </c>
      <c r="C37" s="805"/>
      <c r="D37" s="805"/>
      <c r="E37" s="805"/>
      <c r="F37" s="805"/>
      <c r="G37" s="805"/>
      <c r="H37" s="806"/>
      <c r="I37" s="368"/>
      <c r="J37" s="369"/>
      <c r="K37" s="225">
        <f>VLOOKUP(A37,EQUIPOS!A7:D164,4,FALSE)</f>
        <v>541125.51409466867</v>
      </c>
      <c r="L37" s="291"/>
      <c r="M37" s="292">
        <v>670</v>
      </c>
      <c r="N37" s="228">
        <f>K37/M37</f>
        <v>807.65002103681888</v>
      </c>
    </row>
    <row r="38" spans="1:14">
      <c r="A38" s="113" t="s">
        <v>921</v>
      </c>
      <c r="B38" s="804" t="str">
        <f>VLOOKUP(A38,EQUIPOS!A8:D154,3,FALSE)</f>
        <v>Gato para tensionamiento, fuerza Max 200 ton, área de tensión 314 cm2.</v>
      </c>
      <c r="C38" s="805"/>
      <c r="D38" s="805"/>
      <c r="E38" s="805"/>
      <c r="F38" s="805"/>
      <c r="G38" s="805"/>
      <c r="H38" s="806"/>
      <c r="I38" s="284"/>
      <c r="J38" s="286"/>
      <c r="K38" s="225">
        <f>VLOOKUP(A38,EQUIPOS!A8:D165,4,FALSE)</f>
        <v>205698.79340461339</v>
      </c>
      <c r="L38" s="370"/>
      <c r="M38" s="371">
        <v>670</v>
      </c>
      <c r="N38" s="228">
        <f>K38/M38</f>
        <v>307.01312448449761</v>
      </c>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0.02</v>
      </c>
      <c r="N41" s="296">
        <f>N78*M41</f>
        <v>6.9214099586390443</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1227.3386969943424</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1153</v>
      </c>
      <c r="B48" s="43" t="str">
        <f>VLOOKUP(A48,MATERIALES!A5:D373,3,FALSE)</f>
        <v>Anclajes o Cuñas para el tensionamiento</v>
      </c>
      <c r="C48" s="237"/>
      <c r="D48" s="237"/>
      <c r="E48" s="237"/>
      <c r="F48" s="237"/>
      <c r="G48" s="237"/>
      <c r="H48" s="237"/>
      <c r="I48" s="237"/>
      <c r="J48" s="267" t="str">
        <f>VLOOKUP(A48,MATERIALES!A4:D640,2,FALSE)</f>
        <v>u</v>
      </c>
      <c r="K48" s="238">
        <v>4.0000000000000001E-3</v>
      </c>
      <c r="L48" s="223"/>
      <c r="M48" s="353">
        <f>VLOOKUP(A48,MATERIALES!A5:D396,4,FALSE)</f>
        <v>19543.78903149168</v>
      </c>
      <c r="N48" s="228">
        <f t="shared" ref="N48:N53" si="0">K48*M48</f>
        <v>78.175156125966723</v>
      </c>
    </row>
    <row r="49" spans="1:14">
      <c r="A49" s="108" t="s">
        <v>1316</v>
      </c>
      <c r="B49" s="43" t="str">
        <f>VLOOKUP(A49,MATERIALES!A6:D373,3,FALSE)</f>
        <v>Ductos para tensionimiento</v>
      </c>
      <c r="C49" s="372"/>
      <c r="D49" s="372"/>
      <c r="E49" s="372"/>
      <c r="F49" s="372"/>
      <c r="G49" s="372"/>
      <c r="H49" s="372"/>
      <c r="I49" s="372"/>
      <c r="J49" s="268" t="str">
        <f>VLOOKUP(A49,MATERIALES!A5:D641,2,FALSE)</f>
        <v>m</v>
      </c>
      <c r="K49" s="348">
        <v>4.0000000000000001E-3</v>
      </c>
      <c r="L49" s="368"/>
      <c r="M49" s="353">
        <f>VLOOKUP(A49,MATERIALES!A6:D397,4,FALSE)</f>
        <v>21187.697359425922</v>
      </c>
      <c r="N49" s="228">
        <f t="shared" si="0"/>
        <v>84.750789437703688</v>
      </c>
    </row>
    <row r="50" spans="1:14">
      <c r="A50" s="108" t="s">
        <v>1456</v>
      </c>
      <c r="B50" s="43" t="str">
        <f>VLOOKUP(A50,MATERIALES!A6:D373,3,FALSE)</f>
        <v>Lechada para ductos (tensionamiento)</v>
      </c>
      <c r="C50" s="372"/>
      <c r="D50" s="372"/>
      <c r="E50" s="372"/>
      <c r="F50" s="372"/>
      <c r="G50" s="372"/>
      <c r="H50" s="372"/>
      <c r="I50" s="372"/>
      <c r="J50" s="268" t="str">
        <f>VLOOKUP(A50,MATERIALES!A6:D642,2,FALSE)</f>
        <v>lt</v>
      </c>
      <c r="K50" s="348">
        <v>0.02</v>
      </c>
      <c r="L50" s="368"/>
      <c r="M50" s="353">
        <f>VLOOKUP(A50,MATERIALES!A6:D398,4,FALSE)</f>
        <v>1341.198760886296</v>
      </c>
      <c r="N50" s="228">
        <f t="shared" si="0"/>
        <v>26.82397521772592</v>
      </c>
    </row>
    <row r="51" spans="1:14">
      <c r="A51" s="108" t="s">
        <v>1740</v>
      </c>
      <c r="B51" s="43" t="str">
        <f>VLOOKUP(A51,MATERIALES!A6:D373,3,FALSE)</f>
        <v>Torón de tensionmiento 1/2´´ o 5/8´´</v>
      </c>
      <c r="C51" s="372"/>
      <c r="D51" s="372"/>
      <c r="E51" s="372"/>
      <c r="F51" s="372"/>
      <c r="G51" s="372"/>
      <c r="H51" s="372"/>
      <c r="I51" s="372"/>
      <c r="J51" s="268" t="str">
        <f>VLOOKUP(A51,MATERIALES!A6:D643,2,FALSE)</f>
        <v>kg</v>
      </c>
      <c r="K51" s="348">
        <v>8.5000000000000006E-2</v>
      </c>
      <c r="L51" s="368"/>
      <c r="M51" s="353">
        <f>VLOOKUP(A51,MATERIALES!A6:D399,4,FALSE)</f>
        <v>8800.6311919620694</v>
      </c>
      <c r="N51" s="228">
        <f t="shared" si="0"/>
        <v>748.05365131677593</v>
      </c>
    </row>
    <row r="52" spans="1:14">
      <c r="A52" s="108" t="s">
        <v>1758</v>
      </c>
      <c r="B52" s="43" t="str">
        <f>VLOOKUP(A52,MATERIALES!A7:D373,3,FALSE)</f>
        <v>Trompetas de 12 torones (tensionamiento)</v>
      </c>
      <c r="C52" s="372"/>
      <c r="D52" s="372"/>
      <c r="E52" s="372"/>
      <c r="F52" s="372"/>
      <c r="G52" s="372"/>
      <c r="H52" s="372"/>
      <c r="I52" s="372"/>
      <c r="J52" s="268" t="str">
        <f>VLOOKUP(A52,MATERIALES!A6:D644,2,FALSE)</f>
        <v>kg</v>
      </c>
      <c r="K52" s="348">
        <v>1E-3</v>
      </c>
      <c r="L52" s="368"/>
      <c r="M52" s="353">
        <f>VLOOKUP(A52,MATERIALES!A7:D400,4,FALSE)</f>
        <v>102078.78002621507</v>
      </c>
      <c r="N52" s="228">
        <f t="shared" si="0"/>
        <v>102.07878002621507</v>
      </c>
    </row>
    <row r="53" spans="1:14">
      <c r="A53" s="108" t="s">
        <v>1143</v>
      </c>
      <c r="B53" s="43" t="str">
        <f>VLOOKUP(A53,MATERIALES!A8:D373,3,FALSE)</f>
        <v>Alambre Negro Para Amarre</v>
      </c>
      <c r="C53" s="372"/>
      <c r="D53" s="372"/>
      <c r="E53" s="372"/>
      <c r="F53" s="372"/>
      <c r="G53" s="372"/>
      <c r="H53" s="372"/>
      <c r="I53" s="372"/>
      <c r="J53" s="268" t="str">
        <f>VLOOKUP(A53,MATERIALES!A7:D645,2,FALSE)</f>
        <v>kg</v>
      </c>
      <c r="K53" s="348">
        <v>0.02</v>
      </c>
      <c r="L53" s="368"/>
      <c r="M53" s="353">
        <f>VLOOKUP(A53,MATERIALES!A8:D401,4,FALSE)</f>
        <v>5010.8065181309321</v>
      </c>
      <c r="N53" s="228">
        <f t="shared" si="0"/>
        <v>100.21613036261864</v>
      </c>
    </row>
    <row r="54" spans="1:14">
      <c r="A54" s="108"/>
      <c r="B54" s="43"/>
      <c r="C54" s="372"/>
      <c r="D54" s="372"/>
      <c r="E54" s="372"/>
      <c r="F54" s="372"/>
      <c r="G54" s="372"/>
      <c r="H54" s="372"/>
      <c r="I54" s="372"/>
      <c r="J54" s="267"/>
      <c r="K54" s="348"/>
      <c r="L54" s="368"/>
      <c r="M54" s="353"/>
      <c r="N54" s="228"/>
    </row>
    <row r="55" spans="1:14" ht="15.75" thickBot="1">
      <c r="B55" s="43"/>
      <c r="C55" s="266"/>
      <c r="D55" s="266"/>
      <c r="E55" s="266"/>
      <c r="F55" s="266"/>
      <c r="G55" s="266"/>
      <c r="H55" s="266"/>
      <c r="I55" s="266"/>
      <c r="J55" s="382"/>
      <c r="K55" s="124"/>
      <c r="L55" s="281"/>
      <c r="M55" s="353"/>
      <c r="N55" s="228"/>
    </row>
    <row r="56" spans="1:14" ht="15.75" thickBot="1">
      <c r="B56" s="755" t="s">
        <v>2072</v>
      </c>
      <c r="C56" s="756"/>
      <c r="D56" s="756"/>
      <c r="E56" s="756"/>
      <c r="F56" s="756"/>
      <c r="G56" s="756"/>
      <c r="H56" s="756"/>
      <c r="I56" s="756"/>
      <c r="J56" s="756"/>
      <c r="K56" s="756"/>
      <c r="L56" s="756"/>
      <c r="M56" s="757"/>
      <c r="N56" s="345">
        <f>SUM(N48:N55)</f>
        <v>1140.0984824870061</v>
      </c>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9" t="s">
        <v>2076</v>
      </c>
      <c r="C60" s="270"/>
      <c r="D60" s="270"/>
      <c r="E60" s="270"/>
      <c r="F60" s="270"/>
      <c r="G60" s="270"/>
      <c r="H60" s="73" t="s">
        <v>2065</v>
      </c>
      <c r="I60" s="74" t="s">
        <v>2077</v>
      </c>
      <c r="J60" s="75" t="s">
        <v>2106</v>
      </c>
      <c r="K60" s="73" t="s">
        <v>2107</v>
      </c>
      <c r="L60" s="841" t="s">
        <v>2080</v>
      </c>
      <c r="M60" s="820"/>
      <c r="N60" s="76" t="s">
        <v>2071</v>
      </c>
    </row>
    <row r="61" spans="1:14">
      <c r="B61" s="46"/>
      <c r="C61" s="273"/>
      <c r="D61" s="273"/>
      <c r="E61" s="273"/>
      <c r="F61" s="273"/>
      <c r="G61" s="273"/>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67"/>
      <c r="I64" s="235"/>
      <c r="J64" s="242"/>
      <c r="K64" s="235"/>
      <c r="L64" s="842"/>
      <c r="M64" s="843"/>
      <c r="N64" s="243"/>
    </row>
    <row r="65" spans="1:15">
      <c r="B65" s="46"/>
      <c r="C65" s="47"/>
      <c r="D65" s="47"/>
      <c r="E65" s="47"/>
      <c r="F65" s="47"/>
      <c r="G65" s="47"/>
      <c r="H65" s="244"/>
      <c r="I65" s="235"/>
      <c r="J65" s="235"/>
      <c r="K65" s="235"/>
      <c r="L65" s="245"/>
      <c r="M65" s="246"/>
      <c r="N65" s="247"/>
    </row>
    <row r="66" spans="1:15" ht="15.75" thickBot="1">
      <c r="B66" s="265"/>
      <c r="C66" s="266"/>
      <c r="D66" s="266"/>
      <c r="E66" s="266"/>
      <c r="F66" s="266"/>
      <c r="G66" s="266"/>
      <c r="H66" s="48"/>
      <c r="I66" s="124"/>
      <c r="J66" s="124"/>
      <c r="K66" s="124"/>
      <c r="L66" s="833"/>
      <c r="M66" s="834"/>
      <c r="N66" s="125"/>
    </row>
    <row r="67" spans="1:15" ht="15.75" thickBot="1">
      <c r="B67" s="844" t="s">
        <v>2072</v>
      </c>
      <c r="C67" s="798"/>
      <c r="D67" s="798"/>
      <c r="E67" s="798"/>
      <c r="F67" s="798"/>
      <c r="G67" s="798"/>
      <c r="H67" s="798"/>
      <c r="I67" s="798"/>
      <c r="J67" s="798"/>
      <c r="K67" s="798"/>
      <c r="L67" s="798"/>
      <c r="M67" s="799"/>
      <c r="N67" s="104"/>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94" t="s">
        <v>2108</v>
      </c>
      <c r="C71" s="795"/>
      <c r="D71" s="795"/>
      <c r="E71" s="795"/>
      <c r="F71" s="795"/>
      <c r="G71" s="795"/>
      <c r="H71" s="795"/>
      <c r="I71" s="73" t="s">
        <v>2082</v>
      </c>
      <c r="J71" s="75" t="s">
        <v>2109</v>
      </c>
      <c r="K71" s="74" t="s">
        <v>2084</v>
      </c>
      <c r="L71" s="796" t="s">
        <v>2070</v>
      </c>
      <c r="M71" s="797"/>
      <c r="N71" s="98" t="s">
        <v>2071</v>
      </c>
    </row>
    <row r="72" spans="1:15">
      <c r="A72" s="141" t="s">
        <v>706</v>
      </c>
      <c r="B72" s="49" t="str">
        <f>VLOOKUP(A72,'MANO DE OBRA'!A8:D68,3,FALSE)</f>
        <v>Obrero (2)</v>
      </c>
      <c r="C72" s="47"/>
      <c r="D72" s="47"/>
      <c r="E72" s="47"/>
      <c r="F72" s="47"/>
      <c r="G72" s="47"/>
      <c r="H72" s="47"/>
      <c r="I72" s="248">
        <f>K72/J72*100</f>
        <v>67665.399999999994</v>
      </c>
      <c r="J72" s="249">
        <v>185</v>
      </c>
      <c r="K72" s="250">
        <f>VLOOKUP(A72,'MANO DE OBRA'!A8:D99,4,FALSE)</f>
        <v>125180.98999999999</v>
      </c>
      <c r="L72" s="50"/>
      <c r="M72" s="381">
        <v>670</v>
      </c>
      <c r="N72" s="346">
        <f>K72/M72</f>
        <v>186.83729850746266</v>
      </c>
      <c r="O72" s="106"/>
    </row>
    <row r="73" spans="1:15">
      <c r="A73" s="141" t="s">
        <v>728</v>
      </c>
      <c r="B73" s="49" t="str">
        <f>VLOOKUP(A73,'MANO DE OBRA'!A8:D69,3,FALSE)</f>
        <v>Oficial</v>
      </c>
      <c r="C73" s="47"/>
      <c r="D73" s="47"/>
      <c r="E73" s="47"/>
      <c r="F73" s="47"/>
      <c r="G73" s="47"/>
      <c r="H73" s="47"/>
      <c r="I73" s="248">
        <f>K73/J73*100</f>
        <v>57668.23979157189</v>
      </c>
      <c r="J73" s="249">
        <v>185</v>
      </c>
      <c r="K73" s="250">
        <f>VLOOKUP(A73,'MANO DE OBRA'!A8:D100,4,FALSE)</f>
        <v>106686.24361440798</v>
      </c>
      <c r="L73" s="50"/>
      <c r="M73" s="381">
        <v>670</v>
      </c>
      <c r="N73" s="346">
        <f>K73/M73</f>
        <v>159.23319942448953</v>
      </c>
    </row>
    <row r="74" spans="1:15">
      <c r="B74" s="49"/>
      <c r="C74" s="47"/>
      <c r="D74" s="47"/>
      <c r="E74" s="47"/>
      <c r="F74" s="47"/>
      <c r="G74" s="47"/>
      <c r="H74" s="47"/>
      <c r="I74" s="248"/>
      <c r="J74" s="249"/>
      <c r="K74" s="250"/>
      <c r="L74" s="50"/>
      <c r="M74" s="379"/>
      <c r="N74" s="346"/>
    </row>
    <row r="75" spans="1:15">
      <c r="B75" s="49"/>
      <c r="C75" s="47"/>
      <c r="D75" s="47"/>
      <c r="E75" s="47"/>
      <c r="F75" s="47"/>
      <c r="G75" s="47"/>
      <c r="H75" s="47"/>
      <c r="I75" s="235"/>
      <c r="J75" s="253"/>
      <c r="K75" s="254"/>
      <c r="L75" s="274"/>
      <c r="M75" s="256"/>
      <c r="N75" s="252"/>
    </row>
    <row r="76" spans="1:15">
      <c r="B76" s="49"/>
      <c r="C76" s="47"/>
      <c r="D76" s="47"/>
      <c r="E76" s="47"/>
      <c r="F76" s="47"/>
      <c r="G76" s="47"/>
      <c r="H76" s="47"/>
      <c r="I76" s="235"/>
      <c r="J76" s="253"/>
      <c r="K76" s="254"/>
      <c r="L76" s="274"/>
      <c r="M76" s="256"/>
      <c r="N76" s="252"/>
    </row>
    <row r="77" spans="1:15" ht="15.75" thickBot="1">
      <c r="B77" s="831"/>
      <c r="C77" s="832"/>
      <c r="D77" s="832"/>
      <c r="E77" s="832"/>
      <c r="F77" s="832"/>
      <c r="G77" s="832"/>
      <c r="H77" s="832"/>
      <c r="I77" s="124"/>
      <c r="J77" s="124"/>
      <c r="K77" s="124"/>
      <c r="L77" s="845"/>
      <c r="M77" s="845"/>
      <c r="N77" s="125"/>
    </row>
    <row r="78" spans="1:15" ht="15.75" thickBot="1">
      <c r="B78" s="844" t="s">
        <v>2072</v>
      </c>
      <c r="C78" s="798"/>
      <c r="D78" s="798"/>
      <c r="E78" s="798"/>
      <c r="F78" s="798"/>
      <c r="G78" s="798"/>
      <c r="H78" s="798"/>
      <c r="I78" s="798"/>
      <c r="J78" s="798"/>
      <c r="K78" s="798"/>
      <c r="L78" s="798"/>
      <c r="M78" s="799"/>
      <c r="N78" s="402">
        <f>SUM(N72:N77)</f>
        <v>346.07049793195222</v>
      </c>
    </row>
    <row r="79" spans="1:15" ht="15.75" thickBot="1">
      <c r="B79" s="33"/>
      <c r="C79" s="34"/>
      <c r="D79" s="34"/>
      <c r="E79" s="34"/>
      <c r="F79" s="34"/>
      <c r="G79" s="34"/>
      <c r="H79" s="34"/>
      <c r="I79" s="34"/>
      <c r="J79" s="34"/>
      <c r="K79" s="34"/>
      <c r="L79" s="34"/>
      <c r="M79" s="34"/>
      <c r="N79" s="35"/>
    </row>
    <row r="80" spans="1:15" ht="15.75" thickBot="1">
      <c r="B80" s="755" t="s">
        <v>2085</v>
      </c>
      <c r="C80" s="756"/>
      <c r="D80" s="756"/>
      <c r="E80" s="756"/>
      <c r="F80" s="756"/>
      <c r="G80" s="756"/>
      <c r="H80" s="756"/>
      <c r="I80" s="756"/>
      <c r="J80" s="756"/>
      <c r="K80" s="756"/>
      <c r="L80" s="756"/>
      <c r="M80" s="757"/>
      <c r="N80" s="99">
        <f>N43+N56+N67+N78</f>
        <v>2713.5076774133008</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00" t="s">
        <v>2110</v>
      </c>
      <c r="C84" s="801"/>
      <c r="D84" s="801"/>
      <c r="E84" s="801"/>
      <c r="F84" s="801"/>
      <c r="G84" s="801"/>
      <c r="H84" s="801"/>
      <c r="I84" s="270"/>
      <c r="J84" s="290"/>
      <c r="K84" s="258" t="s">
        <v>2087</v>
      </c>
      <c r="L84" s="802" t="s">
        <v>2088</v>
      </c>
      <c r="M84" s="803"/>
      <c r="N84" s="259"/>
    </row>
    <row r="85" spans="1:14">
      <c r="B85" s="788" t="s">
        <v>2111</v>
      </c>
      <c r="C85" s="789"/>
      <c r="D85" s="789"/>
      <c r="E85" s="789"/>
      <c r="F85" s="789"/>
      <c r="G85" s="789"/>
      <c r="H85" s="789"/>
      <c r="I85" s="87"/>
      <c r="J85" s="88"/>
      <c r="K85" s="260">
        <v>0.2</v>
      </c>
      <c r="L85" s="790">
        <f>N80*K85</f>
        <v>542.70153548266023</v>
      </c>
      <c r="M85" s="791"/>
      <c r="N85" s="51"/>
    </row>
    <row r="86" spans="1:14">
      <c r="B86" s="89" t="s">
        <v>2090</v>
      </c>
      <c r="C86" s="90"/>
      <c r="D86" s="90"/>
      <c r="E86" s="90"/>
      <c r="F86" s="90"/>
      <c r="G86" s="90"/>
      <c r="H86" s="90"/>
      <c r="I86" s="87"/>
      <c r="J86" s="88"/>
      <c r="K86" s="260">
        <v>0.05</v>
      </c>
      <c r="L86" s="790">
        <f>N80*K86</f>
        <v>135.67538387066506</v>
      </c>
      <c r="M86" s="791"/>
      <c r="N86" s="51"/>
    </row>
    <row r="87" spans="1:14" ht="15.75" thickBot="1">
      <c r="B87" s="91" t="s">
        <v>2091</v>
      </c>
      <c r="C87" s="92"/>
      <c r="D87" s="92"/>
      <c r="E87" s="92"/>
      <c r="F87" s="92"/>
      <c r="G87" s="92"/>
      <c r="H87" s="92"/>
      <c r="I87" s="93"/>
      <c r="J87" s="94"/>
      <c r="K87" s="261">
        <v>0.05</v>
      </c>
      <c r="L87" s="792">
        <f>N80*K87</f>
        <v>135.67538387066506</v>
      </c>
      <c r="M87" s="793"/>
      <c r="N87" s="51"/>
    </row>
    <row r="88" spans="1:14" ht="15.75" thickBot="1">
      <c r="B88" s="755" t="s">
        <v>2072</v>
      </c>
      <c r="C88" s="756"/>
      <c r="D88" s="756"/>
      <c r="E88" s="756"/>
      <c r="F88" s="756"/>
      <c r="G88" s="756"/>
      <c r="H88" s="756"/>
      <c r="I88" s="756"/>
      <c r="J88" s="756"/>
      <c r="K88" s="756"/>
      <c r="L88" s="756"/>
      <c r="M88" s="757"/>
      <c r="N88" s="52">
        <f>L85+L86+L87</f>
        <v>814.05230322399041</v>
      </c>
    </row>
    <row r="89" spans="1:14" ht="15.75" thickBot="1">
      <c r="B89" s="33"/>
      <c r="C89" s="34"/>
      <c r="D89" s="34"/>
      <c r="E89" s="34"/>
      <c r="F89" s="34"/>
      <c r="G89" s="34"/>
      <c r="H89" s="34"/>
      <c r="I89" s="34"/>
      <c r="J89" s="34"/>
      <c r="K89" s="34"/>
      <c r="L89" s="34"/>
      <c r="M89" s="34"/>
      <c r="N89" s="35"/>
    </row>
    <row r="90" spans="1:14" ht="15.75" thickBot="1">
      <c r="A90" t="s">
        <v>2114</v>
      </c>
      <c r="B90" s="755" t="s">
        <v>2113</v>
      </c>
      <c r="C90" s="756"/>
      <c r="D90" s="756"/>
      <c r="E90" s="756"/>
      <c r="F90" s="756"/>
      <c r="G90" s="756"/>
      <c r="H90" s="756"/>
      <c r="I90" s="756"/>
      <c r="J90" s="756"/>
      <c r="K90" s="756"/>
      <c r="L90" s="756"/>
      <c r="M90" s="757"/>
      <c r="N90" s="166">
        <f>N80+N88</f>
        <v>3527.5599806372911</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4" t="s">
        <v>2097</v>
      </c>
      <c r="C100" s="205"/>
      <c r="D100" s="205"/>
      <c r="E100" s="205"/>
      <c r="F100" s="205"/>
      <c r="G100" s="205"/>
      <c r="H100" s="205"/>
      <c r="I100" s="205"/>
      <c r="J100" s="205"/>
      <c r="K100" s="205"/>
      <c r="L100" s="205"/>
      <c r="M100" s="205"/>
      <c r="N100" s="206"/>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c r="B103" s="207"/>
      <c r="C103" s="208"/>
      <c r="D103" s="208"/>
      <c r="E103" s="208"/>
      <c r="F103" s="208"/>
      <c r="G103" s="208"/>
      <c r="H103" s="208"/>
      <c r="I103" s="208"/>
      <c r="J103" s="208"/>
      <c r="K103" s="208"/>
      <c r="L103" s="208"/>
      <c r="M103" s="208"/>
      <c r="N103" s="209"/>
    </row>
    <row r="104" spans="2:14" ht="15.75" thickBot="1">
      <c r="B104" s="210"/>
      <c r="C104" s="211"/>
      <c r="D104" s="211"/>
      <c r="E104" s="211"/>
      <c r="F104" s="211"/>
      <c r="G104" s="211"/>
      <c r="H104" s="211"/>
      <c r="I104" s="211"/>
      <c r="J104" s="211"/>
      <c r="K104" s="211"/>
      <c r="L104" s="211"/>
      <c r="M104" s="211"/>
      <c r="N104" s="212"/>
    </row>
    <row r="105" spans="2:14">
      <c r="B105" s="213"/>
      <c r="C105" s="214"/>
      <c r="D105" s="214"/>
      <c r="E105" s="214"/>
      <c r="F105" s="214"/>
      <c r="G105" s="214"/>
      <c r="H105" s="214"/>
      <c r="I105" s="214"/>
      <c r="J105" s="214"/>
      <c r="K105" s="214"/>
      <c r="L105" s="214"/>
      <c r="M105" s="214"/>
      <c r="N105" s="215"/>
    </row>
    <row r="106" spans="2:14">
      <c r="B106" s="199" t="s">
        <v>2098</v>
      </c>
      <c r="C106" s="31"/>
      <c r="D106" s="31"/>
      <c r="E106" s="31"/>
      <c r="F106" s="31"/>
      <c r="G106" s="31"/>
      <c r="H106" s="31"/>
      <c r="I106" s="31"/>
      <c r="J106" s="31"/>
      <c r="K106" s="31"/>
      <c r="L106" s="31"/>
      <c r="M106" s="31"/>
      <c r="N106" s="32"/>
    </row>
    <row r="107" spans="2:14" ht="15" customHeight="1">
      <c r="B107" s="758" t="s">
        <v>2099</v>
      </c>
      <c r="C107" s="759"/>
      <c r="D107" s="759"/>
      <c r="E107" s="759"/>
      <c r="F107" s="759"/>
      <c r="G107" s="759"/>
      <c r="H107" s="759"/>
      <c r="I107" s="759"/>
      <c r="J107" s="759"/>
      <c r="K107" s="759"/>
      <c r="L107" s="759"/>
      <c r="M107" s="759"/>
      <c r="N107" s="760"/>
    </row>
    <row r="108" spans="2:14" ht="15" customHeight="1">
      <c r="B108" s="758"/>
      <c r="C108" s="759"/>
      <c r="D108" s="759"/>
      <c r="E108" s="759"/>
      <c r="F108" s="759"/>
      <c r="G108" s="759"/>
      <c r="H108" s="759"/>
      <c r="I108" s="759"/>
      <c r="J108" s="759"/>
      <c r="K108" s="759"/>
      <c r="L108" s="759"/>
      <c r="M108" s="759"/>
      <c r="N108" s="760"/>
    </row>
    <row r="109" spans="2:14" ht="30" customHeight="1">
      <c r="B109" s="761" t="s">
        <v>2100</v>
      </c>
      <c r="C109" s="762"/>
      <c r="D109" s="762"/>
      <c r="E109" s="762"/>
      <c r="F109" s="762"/>
      <c r="G109" s="762"/>
      <c r="H109" s="762"/>
      <c r="I109" s="762"/>
      <c r="J109" s="762"/>
      <c r="K109" s="762"/>
      <c r="L109" s="762"/>
      <c r="M109" s="762"/>
      <c r="N109" s="763"/>
    </row>
    <row r="110" spans="2:14">
      <c r="B110" s="761"/>
      <c r="C110" s="762"/>
      <c r="D110" s="762"/>
      <c r="E110" s="762"/>
      <c r="F110" s="762"/>
      <c r="G110" s="762"/>
      <c r="H110" s="762"/>
      <c r="I110" s="762"/>
      <c r="J110" s="762"/>
      <c r="K110" s="762"/>
      <c r="L110" s="762"/>
      <c r="M110" s="762"/>
      <c r="N110" s="763"/>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287"/>
      <c r="C113" s="288"/>
      <c r="D113" s="288"/>
      <c r="E113" s="288"/>
      <c r="F113" s="288"/>
      <c r="G113" s="288"/>
      <c r="H113" s="288"/>
      <c r="I113" s="288"/>
      <c r="J113" s="288"/>
      <c r="K113" s="288"/>
      <c r="L113" s="288"/>
      <c r="M113" s="288"/>
      <c r="N113" s="289"/>
    </row>
    <row r="114" spans="2:14">
      <c r="B114" s="199"/>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821"/>
      <c r="K120" s="821"/>
      <c r="L120" s="821"/>
      <c r="M120" s="821"/>
      <c r="N120" s="822"/>
    </row>
    <row r="121" spans="2:14" ht="15.75" thickBot="1">
      <c r="B121" s="217" t="s">
        <v>2103</v>
      </c>
      <c r="C121" s="344"/>
      <c r="D121" s="344"/>
      <c r="E121" s="57"/>
      <c r="F121" s="57"/>
      <c r="G121" s="57"/>
      <c r="H121" s="57"/>
      <c r="I121" s="57"/>
      <c r="J121" s="823"/>
      <c r="K121" s="823"/>
      <c r="L121" s="823"/>
      <c r="M121" s="823"/>
      <c r="N121" s="82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474</v>
      </c>
      <c r="C31" s="81" t="s">
        <v>2255</v>
      </c>
      <c r="D31" s="82"/>
      <c r="E31" s="82"/>
      <c r="F31" s="82"/>
      <c r="G31" s="82"/>
      <c r="H31" s="82"/>
      <c r="I31" s="82"/>
      <c r="J31" s="82"/>
      <c r="K31" s="395"/>
      <c r="L31" s="262" t="s">
        <v>128</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789</v>
      </c>
      <c r="B36" s="804" t="str">
        <f>VLOOKUP(A36,EQUIPOS!A6:D154,3,FALSE)</f>
        <v>Bomba de inyección de lechada</v>
      </c>
      <c r="C36" s="805"/>
      <c r="D36" s="805"/>
      <c r="E36" s="805"/>
      <c r="F36" s="805"/>
      <c r="G36" s="805"/>
      <c r="H36" s="806"/>
      <c r="I36" s="223"/>
      <c r="J36" s="224"/>
      <c r="K36" s="225">
        <f>VLOOKUP(A36,EQUIPOS!A6:D163,4,FALSE)</f>
        <v>70855.274814639211</v>
      </c>
      <c r="L36" s="226"/>
      <c r="M36" s="292">
        <v>670</v>
      </c>
      <c r="N36" s="228">
        <f>K36/M36</f>
        <v>105.75414151438689</v>
      </c>
    </row>
    <row r="37" spans="1:14">
      <c r="A37" s="113" t="s">
        <v>793</v>
      </c>
      <c r="B37" s="804" t="str">
        <f>VLOOKUP(A37,EQUIPOS!A7:D154,3,FALSE)</f>
        <v>Bomba para gato de tensionamiento</v>
      </c>
      <c r="C37" s="805"/>
      <c r="D37" s="805"/>
      <c r="E37" s="805"/>
      <c r="F37" s="805"/>
      <c r="G37" s="805"/>
      <c r="H37" s="806"/>
      <c r="I37" s="368"/>
      <c r="J37" s="369"/>
      <c r="K37" s="225">
        <f>VLOOKUP(A37,EQUIPOS!A7:D164,4,FALSE)</f>
        <v>541125.51409466867</v>
      </c>
      <c r="L37" s="291"/>
      <c r="M37" s="292">
        <v>670</v>
      </c>
      <c r="N37" s="228">
        <f>K37/M37</f>
        <v>807.65002103681888</v>
      </c>
    </row>
    <row r="38" spans="1:14">
      <c r="A38" s="113" t="s">
        <v>921</v>
      </c>
      <c r="B38" s="804" t="str">
        <f>VLOOKUP(A38,EQUIPOS!A8:D154,3,FALSE)</f>
        <v>Gato para tensionamiento, fuerza Max 200 ton, área de tensión 314 cm2.</v>
      </c>
      <c r="C38" s="805"/>
      <c r="D38" s="805"/>
      <c r="E38" s="805"/>
      <c r="F38" s="805"/>
      <c r="G38" s="805"/>
      <c r="H38" s="806"/>
      <c r="I38" s="284"/>
      <c r="J38" s="286"/>
      <c r="K38" s="225">
        <f>VLOOKUP(A38,EQUIPOS!A8:D165,4,FALSE)</f>
        <v>205698.79340461339</v>
      </c>
      <c r="L38" s="370"/>
      <c r="M38" s="371">
        <v>670</v>
      </c>
      <c r="N38" s="228">
        <f>K38/M38</f>
        <v>307.01312448449761</v>
      </c>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0.02</v>
      </c>
      <c r="N41" s="296">
        <f>N78*M41</f>
        <v>6.9214099586390443</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1227.3386969943424</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1153</v>
      </c>
      <c r="B48" s="43" t="str">
        <f>VLOOKUP(A48,MATERIALES!A5:D373,3,FALSE)</f>
        <v>Anclajes o Cuñas para el tensionamiento</v>
      </c>
      <c r="C48" s="237"/>
      <c r="D48" s="237"/>
      <c r="E48" s="237"/>
      <c r="F48" s="237"/>
      <c r="G48" s="237"/>
      <c r="H48" s="237"/>
      <c r="I48" s="237"/>
      <c r="J48" s="267" t="str">
        <f>VLOOKUP(A48,MATERIALES!A4:D640,2,FALSE)</f>
        <v>u</v>
      </c>
      <c r="K48" s="238">
        <v>4.0000000000000001E-3</v>
      </c>
      <c r="L48" s="223"/>
      <c r="M48" s="353">
        <f>VLOOKUP(A48,MATERIALES!A5:D396,4,FALSE)</f>
        <v>19543.78903149168</v>
      </c>
      <c r="N48" s="228">
        <f t="shared" ref="N48:N53" si="0">K48*M48</f>
        <v>78.175156125966723</v>
      </c>
    </row>
    <row r="49" spans="1:14">
      <c r="A49" s="108" t="s">
        <v>1316</v>
      </c>
      <c r="B49" s="43" t="str">
        <f>VLOOKUP(A49,MATERIALES!A6:D373,3,FALSE)</f>
        <v>Ductos para tensionimiento</v>
      </c>
      <c r="C49" s="372"/>
      <c r="D49" s="372"/>
      <c r="E49" s="372"/>
      <c r="F49" s="372"/>
      <c r="G49" s="372"/>
      <c r="H49" s="372"/>
      <c r="I49" s="372"/>
      <c r="J49" s="268" t="str">
        <f>VLOOKUP(A49,MATERIALES!A5:D641,2,FALSE)</f>
        <v>m</v>
      </c>
      <c r="K49" s="348">
        <v>4.0000000000000001E-3</v>
      </c>
      <c r="L49" s="368"/>
      <c r="M49" s="353">
        <f>VLOOKUP(A49,MATERIALES!A6:D397,4,FALSE)</f>
        <v>21187.697359425922</v>
      </c>
      <c r="N49" s="228">
        <f t="shared" si="0"/>
        <v>84.750789437703688</v>
      </c>
    </row>
    <row r="50" spans="1:14">
      <c r="A50" s="108" t="s">
        <v>1456</v>
      </c>
      <c r="B50" s="43" t="str">
        <f>VLOOKUP(A50,MATERIALES!A6:D373,3,FALSE)</f>
        <v>Lechada para ductos (tensionamiento)</v>
      </c>
      <c r="C50" s="372"/>
      <c r="D50" s="372"/>
      <c r="E50" s="372"/>
      <c r="F50" s="372"/>
      <c r="G50" s="372"/>
      <c r="H50" s="372"/>
      <c r="I50" s="372"/>
      <c r="J50" s="268" t="str">
        <f>VLOOKUP(A50,MATERIALES!A6:D642,2,FALSE)</f>
        <v>lt</v>
      </c>
      <c r="K50" s="348">
        <v>0.02</v>
      </c>
      <c r="L50" s="368"/>
      <c r="M50" s="353">
        <f>VLOOKUP(A50,MATERIALES!A6:D398,4,FALSE)</f>
        <v>1341.198760886296</v>
      </c>
      <c r="N50" s="228">
        <f t="shared" si="0"/>
        <v>26.82397521772592</v>
      </c>
    </row>
    <row r="51" spans="1:14">
      <c r="A51" s="108" t="s">
        <v>1740</v>
      </c>
      <c r="B51" s="43" t="str">
        <f>VLOOKUP(A51,MATERIALES!A6:D373,3,FALSE)</f>
        <v>Torón de tensionmiento 1/2´´ o 5/8´´</v>
      </c>
      <c r="C51" s="372"/>
      <c r="D51" s="372"/>
      <c r="E51" s="372"/>
      <c r="F51" s="372"/>
      <c r="G51" s="372"/>
      <c r="H51" s="372"/>
      <c r="I51" s="372"/>
      <c r="J51" s="268" t="str">
        <f>VLOOKUP(A51,MATERIALES!A6:D643,2,FALSE)</f>
        <v>kg</v>
      </c>
      <c r="K51" s="348">
        <v>5.53</v>
      </c>
      <c r="L51" s="368"/>
      <c r="M51" s="353">
        <f>VLOOKUP(A51,MATERIALES!A6:D399,4,FALSE)</f>
        <v>8800.6311919620694</v>
      </c>
      <c r="N51" s="228">
        <f t="shared" si="0"/>
        <v>48667.490491550248</v>
      </c>
    </row>
    <row r="52" spans="1:14">
      <c r="A52" s="108" t="s">
        <v>1758</v>
      </c>
      <c r="B52" s="43" t="str">
        <f>VLOOKUP(A52,MATERIALES!A7:D373,3,FALSE)</f>
        <v>Trompetas de 12 torones (tensionamiento)</v>
      </c>
      <c r="C52" s="372"/>
      <c r="D52" s="372"/>
      <c r="E52" s="372"/>
      <c r="F52" s="372"/>
      <c r="G52" s="372"/>
      <c r="H52" s="372"/>
      <c r="I52" s="372"/>
      <c r="J52" s="268" t="str">
        <f>VLOOKUP(A52,MATERIALES!A6:D644,2,FALSE)</f>
        <v>kg</v>
      </c>
      <c r="K52" s="348">
        <v>1E-3</v>
      </c>
      <c r="L52" s="368"/>
      <c r="M52" s="353">
        <f>VLOOKUP(A52,MATERIALES!A7:D400,4,FALSE)</f>
        <v>102078.78002621507</v>
      </c>
      <c r="N52" s="228">
        <f t="shared" si="0"/>
        <v>102.07878002621507</v>
      </c>
    </row>
    <row r="53" spans="1:14">
      <c r="A53" s="108" t="s">
        <v>1143</v>
      </c>
      <c r="B53" s="43" t="str">
        <f>VLOOKUP(A53,MATERIALES!A8:D373,3,FALSE)</f>
        <v>Alambre Negro Para Amarre</v>
      </c>
      <c r="C53" s="372"/>
      <c r="D53" s="372"/>
      <c r="E53" s="372"/>
      <c r="F53" s="372"/>
      <c r="G53" s="372"/>
      <c r="H53" s="372"/>
      <c r="I53" s="372"/>
      <c r="J53" s="268" t="str">
        <f>VLOOKUP(A53,MATERIALES!A7:D645,2,FALSE)</f>
        <v>kg</v>
      </c>
      <c r="K53" s="348">
        <v>0.02</v>
      </c>
      <c r="L53" s="368"/>
      <c r="M53" s="353">
        <f>VLOOKUP(A53,MATERIALES!A8:D401,4,FALSE)</f>
        <v>5010.8065181309321</v>
      </c>
      <c r="N53" s="228">
        <f t="shared" si="0"/>
        <v>100.21613036261864</v>
      </c>
    </row>
    <row r="54" spans="1:14">
      <c r="A54" s="108"/>
      <c r="B54" s="43"/>
      <c r="C54" s="372"/>
      <c r="D54" s="372"/>
      <c r="E54" s="372"/>
      <c r="F54" s="372"/>
      <c r="G54" s="372"/>
      <c r="H54" s="372"/>
      <c r="I54" s="372"/>
      <c r="J54" s="267"/>
      <c r="K54" s="348"/>
      <c r="L54" s="368"/>
      <c r="M54" s="353"/>
      <c r="N54" s="228"/>
    </row>
    <row r="55" spans="1:14" ht="15.75" thickBot="1">
      <c r="B55" s="43"/>
      <c r="C55" s="266"/>
      <c r="D55" s="266"/>
      <c r="E55" s="266"/>
      <c r="F55" s="266"/>
      <c r="G55" s="266"/>
      <c r="H55" s="266"/>
      <c r="I55" s="266"/>
      <c r="J55" s="382"/>
      <c r="K55" s="124"/>
      <c r="L55" s="281"/>
      <c r="M55" s="353"/>
      <c r="N55" s="228"/>
    </row>
    <row r="56" spans="1:14" ht="15.75" thickBot="1">
      <c r="B56" s="755" t="s">
        <v>2072</v>
      </c>
      <c r="C56" s="756"/>
      <c r="D56" s="756"/>
      <c r="E56" s="756"/>
      <c r="F56" s="756"/>
      <c r="G56" s="756"/>
      <c r="H56" s="756"/>
      <c r="I56" s="756"/>
      <c r="J56" s="756"/>
      <c r="K56" s="756"/>
      <c r="L56" s="756"/>
      <c r="M56" s="757"/>
      <c r="N56" s="345">
        <f>SUM(N48:N55)</f>
        <v>49059.535322720476</v>
      </c>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9" t="s">
        <v>2076</v>
      </c>
      <c r="C60" s="270"/>
      <c r="D60" s="270"/>
      <c r="E60" s="270"/>
      <c r="F60" s="270"/>
      <c r="G60" s="270"/>
      <c r="H60" s="73" t="s">
        <v>2065</v>
      </c>
      <c r="I60" s="74" t="s">
        <v>2077</v>
      </c>
      <c r="J60" s="75" t="s">
        <v>2106</v>
      </c>
      <c r="K60" s="73" t="s">
        <v>2107</v>
      </c>
      <c r="L60" s="841" t="s">
        <v>2080</v>
      </c>
      <c r="M60" s="820"/>
      <c r="N60" s="76" t="s">
        <v>2071</v>
      </c>
    </row>
    <row r="61" spans="1:14">
      <c r="B61" s="46"/>
      <c r="C61" s="273"/>
      <c r="D61" s="273"/>
      <c r="E61" s="273"/>
      <c r="F61" s="273"/>
      <c r="G61" s="273"/>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67"/>
      <c r="I64" s="235"/>
      <c r="J64" s="242"/>
      <c r="K64" s="235"/>
      <c r="L64" s="842"/>
      <c r="M64" s="843"/>
      <c r="N64" s="243"/>
    </row>
    <row r="65" spans="1:15">
      <c r="B65" s="46"/>
      <c r="C65" s="47"/>
      <c r="D65" s="47"/>
      <c r="E65" s="47"/>
      <c r="F65" s="47"/>
      <c r="G65" s="47"/>
      <c r="H65" s="244"/>
      <c r="I65" s="235"/>
      <c r="J65" s="235"/>
      <c r="K65" s="235"/>
      <c r="L65" s="245"/>
      <c r="M65" s="246"/>
      <c r="N65" s="247"/>
    </row>
    <row r="66" spans="1:15" ht="15.75" thickBot="1">
      <c r="B66" s="265"/>
      <c r="C66" s="266"/>
      <c r="D66" s="266"/>
      <c r="E66" s="266"/>
      <c r="F66" s="266"/>
      <c r="G66" s="266"/>
      <c r="H66" s="48"/>
      <c r="I66" s="124"/>
      <c r="J66" s="124"/>
      <c r="K66" s="124"/>
      <c r="L66" s="833"/>
      <c r="M66" s="834"/>
      <c r="N66" s="125"/>
    </row>
    <row r="67" spans="1:15" ht="15.75" thickBot="1">
      <c r="B67" s="844" t="s">
        <v>2072</v>
      </c>
      <c r="C67" s="798"/>
      <c r="D67" s="798"/>
      <c r="E67" s="798"/>
      <c r="F67" s="798"/>
      <c r="G67" s="798"/>
      <c r="H67" s="798"/>
      <c r="I67" s="798"/>
      <c r="J67" s="798"/>
      <c r="K67" s="798"/>
      <c r="L67" s="798"/>
      <c r="M67" s="799"/>
      <c r="N67" s="104"/>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94" t="s">
        <v>2108</v>
      </c>
      <c r="C71" s="795"/>
      <c r="D71" s="795"/>
      <c r="E71" s="795"/>
      <c r="F71" s="795"/>
      <c r="G71" s="795"/>
      <c r="H71" s="795"/>
      <c r="I71" s="73" t="s">
        <v>2082</v>
      </c>
      <c r="J71" s="75" t="s">
        <v>2109</v>
      </c>
      <c r="K71" s="74" t="s">
        <v>2084</v>
      </c>
      <c r="L71" s="796" t="s">
        <v>2070</v>
      </c>
      <c r="M71" s="797"/>
      <c r="N71" s="98" t="s">
        <v>2071</v>
      </c>
    </row>
    <row r="72" spans="1:15">
      <c r="A72" s="141" t="s">
        <v>706</v>
      </c>
      <c r="B72" s="49" t="str">
        <f>VLOOKUP(A72,'MANO DE OBRA'!A8:D68,3,FALSE)</f>
        <v>Obrero (2)</v>
      </c>
      <c r="C72" s="47"/>
      <c r="D72" s="47"/>
      <c r="E72" s="47"/>
      <c r="F72" s="47"/>
      <c r="G72" s="47"/>
      <c r="H72" s="47"/>
      <c r="I72" s="248">
        <f>K72/J72*100</f>
        <v>67665.399999999994</v>
      </c>
      <c r="J72" s="249">
        <v>185</v>
      </c>
      <c r="K72" s="250">
        <f>VLOOKUP(A72,'MANO DE OBRA'!A8:D99,4,FALSE)</f>
        <v>125180.98999999999</v>
      </c>
      <c r="L72" s="50"/>
      <c r="M72" s="381">
        <v>670</v>
      </c>
      <c r="N72" s="346">
        <f>K72/M72</f>
        <v>186.83729850746266</v>
      </c>
      <c r="O72" s="106"/>
    </row>
    <row r="73" spans="1:15">
      <c r="A73" s="141" t="s">
        <v>728</v>
      </c>
      <c r="B73" s="49" t="str">
        <f>VLOOKUP(A73,'MANO DE OBRA'!A8:D69,3,FALSE)</f>
        <v>Oficial</v>
      </c>
      <c r="C73" s="47"/>
      <c r="D73" s="47"/>
      <c r="E73" s="47"/>
      <c r="F73" s="47"/>
      <c r="G73" s="47"/>
      <c r="H73" s="47"/>
      <c r="I73" s="248">
        <f>K73/J73*100</f>
        <v>57668.23979157189</v>
      </c>
      <c r="J73" s="249">
        <v>185</v>
      </c>
      <c r="K73" s="250">
        <f>VLOOKUP(A73,'MANO DE OBRA'!A8:D100,4,FALSE)</f>
        <v>106686.24361440798</v>
      </c>
      <c r="L73" s="50"/>
      <c r="M73" s="381">
        <v>670</v>
      </c>
      <c r="N73" s="346">
        <f>K73/M73</f>
        <v>159.23319942448953</v>
      </c>
    </row>
    <row r="74" spans="1:15">
      <c r="B74" s="49"/>
      <c r="C74" s="47"/>
      <c r="D74" s="47"/>
      <c r="E74" s="47"/>
      <c r="F74" s="47"/>
      <c r="G74" s="47"/>
      <c r="H74" s="47"/>
      <c r="I74" s="248"/>
      <c r="J74" s="249"/>
      <c r="K74" s="250"/>
      <c r="L74" s="50"/>
      <c r="M74" s="379"/>
      <c r="N74" s="346"/>
    </row>
    <row r="75" spans="1:15">
      <c r="B75" s="49"/>
      <c r="C75" s="47"/>
      <c r="D75" s="47"/>
      <c r="E75" s="47"/>
      <c r="F75" s="47"/>
      <c r="G75" s="47"/>
      <c r="H75" s="47"/>
      <c r="I75" s="235"/>
      <c r="J75" s="253"/>
      <c r="K75" s="254"/>
      <c r="L75" s="274"/>
      <c r="M75" s="256"/>
      <c r="N75" s="252"/>
    </row>
    <row r="76" spans="1:15">
      <c r="B76" s="49"/>
      <c r="C76" s="47"/>
      <c r="D76" s="47"/>
      <c r="E76" s="47"/>
      <c r="F76" s="47"/>
      <c r="G76" s="47"/>
      <c r="H76" s="47"/>
      <c r="I76" s="235"/>
      <c r="J76" s="253"/>
      <c r="K76" s="254"/>
      <c r="L76" s="274"/>
      <c r="M76" s="256"/>
      <c r="N76" s="252"/>
    </row>
    <row r="77" spans="1:15" ht="15.75" thickBot="1">
      <c r="B77" s="831"/>
      <c r="C77" s="832"/>
      <c r="D77" s="832"/>
      <c r="E77" s="832"/>
      <c r="F77" s="832"/>
      <c r="G77" s="832"/>
      <c r="H77" s="832"/>
      <c r="I77" s="124"/>
      <c r="J77" s="124"/>
      <c r="K77" s="124"/>
      <c r="L77" s="845"/>
      <c r="M77" s="845"/>
      <c r="N77" s="45"/>
    </row>
    <row r="78" spans="1:15" ht="15.75" thickBot="1">
      <c r="B78" s="844" t="s">
        <v>2072</v>
      </c>
      <c r="C78" s="798"/>
      <c r="D78" s="798"/>
      <c r="E78" s="798"/>
      <c r="F78" s="798"/>
      <c r="G78" s="798"/>
      <c r="H78" s="798"/>
      <c r="I78" s="798"/>
      <c r="J78" s="798"/>
      <c r="K78" s="798"/>
      <c r="L78" s="798"/>
      <c r="M78" s="799"/>
      <c r="N78" s="257">
        <f>SUM(N72:N77)</f>
        <v>346.07049793195222</v>
      </c>
    </row>
    <row r="79" spans="1:15" ht="15.75" thickBot="1">
      <c r="B79" s="33"/>
      <c r="C79" s="34"/>
      <c r="D79" s="34"/>
      <c r="E79" s="34"/>
      <c r="F79" s="34"/>
      <c r="G79" s="34"/>
      <c r="H79" s="34"/>
      <c r="I79" s="34"/>
      <c r="J79" s="34"/>
      <c r="K79" s="34"/>
      <c r="L79" s="34"/>
      <c r="M79" s="34"/>
      <c r="N79" s="35"/>
    </row>
    <row r="80" spans="1:15" ht="15.75" thickBot="1">
      <c r="B80" s="755" t="s">
        <v>2085</v>
      </c>
      <c r="C80" s="756"/>
      <c r="D80" s="756"/>
      <c r="E80" s="756"/>
      <c r="F80" s="756"/>
      <c r="G80" s="756"/>
      <c r="H80" s="756"/>
      <c r="I80" s="756"/>
      <c r="J80" s="756"/>
      <c r="K80" s="756"/>
      <c r="L80" s="756"/>
      <c r="M80" s="757"/>
      <c r="N80" s="99">
        <f>N43+N56+N67+N78</f>
        <v>50632.944517646771</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00" t="s">
        <v>2110</v>
      </c>
      <c r="C84" s="801"/>
      <c r="D84" s="801"/>
      <c r="E84" s="801"/>
      <c r="F84" s="801"/>
      <c r="G84" s="801"/>
      <c r="H84" s="801"/>
      <c r="I84" s="270"/>
      <c r="J84" s="290"/>
      <c r="K84" s="258" t="s">
        <v>2087</v>
      </c>
      <c r="L84" s="802" t="s">
        <v>2088</v>
      </c>
      <c r="M84" s="803"/>
      <c r="N84" s="259"/>
    </row>
    <row r="85" spans="1:14">
      <c r="B85" s="788" t="s">
        <v>2111</v>
      </c>
      <c r="C85" s="789"/>
      <c r="D85" s="789"/>
      <c r="E85" s="789"/>
      <c r="F85" s="789"/>
      <c r="G85" s="789"/>
      <c r="H85" s="789"/>
      <c r="I85" s="87"/>
      <c r="J85" s="88"/>
      <c r="K85" s="260">
        <v>0.2</v>
      </c>
      <c r="L85" s="790">
        <f>N80*K85</f>
        <v>10126.588903529355</v>
      </c>
      <c r="M85" s="791"/>
      <c r="N85" s="51"/>
    </row>
    <row r="86" spans="1:14">
      <c r="B86" s="89" t="s">
        <v>2090</v>
      </c>
      <c r="C86" s="90"/>
      <c r="D86" s="90"/>
      <c r="E86" s="90"/>
      <c r="F86" s="90"/>
      <c r="G86" s="90"/>
      <c r="H86" s="90"/>
      <c r="I86" s="87"/>
      <c r="J86" s="88"/>
      <c r="K86" s="260">
        <v>0.05</v>
      </c>
      <c r="L86" s="790">
        <f>N80*K86</f>
        <v>2531.6472258823387</v>
      </c>
      <c r="M86" s="791"/>
      <c r="N86" s="51"/>
    </row>
    <row r="87" spans="1:14" ht="15.75" thickBot="1">
      <c r="B87" s="91" t="s">
        <v>2091</v>
      </c>
      <c r="C87" s="92"/>
      <c r="D87" s="92"/>
      <c r="E87" s="92"/>
      <c r="F87" s="92"/>
      <c r="G87" s="92"/>
      <c r="H87" s="92"/>
      <c r="I87" s="93"/>
      <c r="J87" s="94"/>
      <c r="K87" s="261">
        <v>0.05</v>
      </c>
      <c r="L87" s="792">
        <f>N80*K87</f>
        <v>2531.6472258823387</v>
      </c>
      <c r="M87" s="793"/>
      <c r="N87" s="51"/>
    </row>
    <row r="88" spans="1:14" ht="15.75" thickBot="1">
      <c r="B88" s="755" t="s">
        <v>2072</v>
      </c>
      <c r="C88" s="756"/>
      <c r="D88" s="756"/>
      <c r="E88" s="756"/>
      <c r="F88" s="756"/>
      <c r="G88" s="756"/>
      <c r="H88" s="756"/>
      <c r="I88" s="756"/>
      <c r="J88" s="756"/>
      <c r="K88" s="756"/>
      <c r="L88" s="756"/>
      <c r="M88" s="757"/>
      <c r="N88" s="52">
        <f>L85+L86+L87</f>
        <v>15189.88335529403</v>
      </c>
    </row>
    <row r="89" spans="1:14" ht="15.75" thickBot="1">
      <c r="B89" s="33"/>
      <c r="C89" s="34"/>
      <c r="D89" s="34"/>
      <c r="E89" s="34"/>
      <c r="F89" s="34"/>
      <c r="G89" s="34"/>
      <c r="H89" s="34"/>
      <c r="I89" s="34"/>
      <c r="J89" s="34"/>
      <c r="K89" s="34"/>
      <c r="L89" s="34"/>
      <c r="M89" s="34"/>
      <c r="N89" s="35"/>
    </row>
    <row r="90" spans="1:14" ht="15.75" thickBot="1">
      <c r="A90" t="s">
        <v>2114</v>
      </c>
      <c r="B90" s="755" t="s">
        <v>2113</v>
      </c>
      <c r="C90" s="756"/>
      <c r="D90" s="756"/>
      <c r="E90" s="756"/>
      <c r="F90" s="756"/>
      <c r="G90" s="756"/>
      <c r="H90" s="756"/>
      <c r="I90" s="756"/>
      <c r="J90" s="756"/>
      <c r="K90" s="756"/>
      <c r="L90" s="756"/>
      <c r="M90" s="757"/>
      <c r="N90" s="166">
        <f>N80+N88</f>
        <v>65822.827872940805</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4" t="s">
        <v>2097</v>
      </c>
      <c r="C100" s="205"/>
      <c r="D100" s="205"/>
      <c r="E100" s="205"/>
      <c r="F100" s="205"/>
      <c r="G100" s="205"/>
      <c r="H100" s="205"/>
      <c r="I100" s="205"/>
      <c r="J100" s="205"/>
      <c r="K100" s="205"/>
      <c r="L100" s="205"/>
      <c r="M100" s="205"/>
      <c r="N100" s="206"/>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c r="B103" s="207"/>
      <c r="C103" s="208"/>
      <c r="D103" s="208"/>
      <c r="E103" s="208"/>
      <c r="F103" s="208"/>
      <c r="G103" s="208"/>
      <c r="H103" s="208"/>
      <c r="I103" s="208"/>
      <c r="J103" s="208"/>
      <c r="K103" s="208"/>
      <c r="L103" s="208"/>
      <c r="M103" s="208"/>
      <c r="N103" s="209"/>
    </row>
    <row r="104" spans="2:14" ht="15.75" thickBot="1">
      <c r="B104" s="210"/>
      <c r="C104" s="211"/>
      <c r="D104" s="211"/>
      <c r="E104" s="211"/>
      <c r="F104" s="211"/>
      <c r="G104" s="211"/>
      <c r="H104" s="211"/>
      <c r="I104" s="211"/>
      <c r="J104" s="211"/>
      <c r="K104" s="211"/>
      <c r="L104" s="211"/>
      <c r="M104" s="211"/>
      <c r="N104" s="212"/>
    </row>
    <row r="105" spans="2:14">
      <c r="B105" s="213"/>
      <c r="C105" s="214"/>
      <c r="D105" s="214"/>
      <c r="E105" s="214"/>
      <c r="F105" s="214"/>
      <c r="G105" s="214"/>
      <c r="H105" s="214"/>
      <c r="I105" s="214"/>
      <c r="J105" s="214"/>
      <c r="K105" s="214"/>
      <c r="L105" s="214"/>
      <c r="M105" s="214"/>
      <c r="N105" s="215"/>
    </row>
    <row r="106" spans="2:14">
      <c r="B106" s="199" t="s">
        <v>2098</v>
      </c>
      <c r="C106" s="31"/>
      <c r="D106" s="31"/>
      <c r="E106" s="31"/>
      <c r="F106" s="31"/>
      <c r="G106" s="31"/>
      <c r="H106" s="31"/>
      <c r="I106" s="31"/>
      <c r="J106" s="31"/>
      <c r="K106" s="31"/>
      <c r="L106" s="31"/>
      <c r="M106" s="31"/>
      <c r="N106" s="32"/>
    </row>
    <row r="107" spans="2:14" ht="15" customHeight="1">
      <c r="B107" s="758" t="s">
        <v>2099</v>
      </c>
      <c r="C107" s="759"/>
      <c r="D107" s="759"/>
      <c r="E107" s="759"/>
      <c r="F107" s="759"/>
      <c r="G107" s="759"/>
      <c r="H107" s="759"/>
      <c r="I107" s="759"/>
      <c r="J107" s="759"/>
      <c r="K107" s="759"/>
      <c r="L107" s="759"/>
      <c r="M107" s="759"/>
      <c r="N107" s="760"/>
    </row>
    <row r="108" spans="2:14" ht="15" customHeight="1">
      <c r="B108" s="758"/>
      <c r="C108" s="759"/>
      <c r="D108" s="759"/>
      <c r="E108" s="759"/>
      <c r="F108" s="759"/>
      <c r="G108" s="759"/>
      <c r="H108" s="759"/>
      <c r="I108" s="759"/>
      <c r="J108" s="759"/>
      <c r="K108" s="759"/>
      <c r="L108" s="759"/>
      <c r="M108" s="759"/>
      <c r="N108" s="760"/>
    </row>
    <row r="109" spans="2:14" ht="30" customHeight="1">
      <c r="B109" s="761" t="s">
        <v>2100</v>
      </c>
      <c r="C109" s="762"/>
      <c r="D109" s="762"/>
      <c r="E109" s="762"/>
      <c r="F109" s="762"/>
      <c r="G109" s="762"/>
      <c r="H109" s="762"/>
      <c r="I109" s="762"/>
      <c r="J109" s="762"/>
      <c r="K109" s="762"/>
      <c r="L109" s="762"/>
      <c r="M109" s="762"/>
      <c r="N109" s="763"/>
    </row>
    <row r="110" spans="2:14">
      <c r="B110" s="761"/>
      <c r="C110" s="762"/>
      <c r="D110" s="762"/>
      <c r="E110" s="762"/>
      <c r="F110" s="762"/>
      <c r="G110" s="762"/>
      <c r="H110" s="762"/>
      <c r="I110" s="762"/>
      <c r="J110" s="762"/>
      <c r="K110" s="762"/>
      <c r="L110" s="762"/>
      <c r="M110" s="762"/>
      <c r="N110" s="763"/>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287"/>
      <c r="C113" s="288"/>
      <c r="D113" s="288"/>
      <c r="E113" s="288"/>
      <c r="F113" s="288"/>
      <c r="G113" s="288"/>
      <c r="H113" s="288"/>
      <c r="I113" s="288"/>
      <c r="J113" s="288"/>
      <c r="K113" s="288"/>
      <c r="L113" s="288"/>
      <c r="M113" s="288"/>
      <c r="N113" s="289"/>
    </row>
    <row r="114" spans="2:14">
      <c r="B114" s="199"/>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821"/>
      <c r="K120" s="821"/>
      <c r="L120" s="821"/>
      <c r="M120" s="821"/>
      <c r="N120" s="822"/>
    </row>
    <row r="121" spans="2:14" ht="15.75" thickBot="1">
      <c r="B121" s="217" t="s">
        <v>2103</v>
      </c>
      <c r="C121" s="344"/>
      <c r="D121" s="344"/>
      <c r="E121" s="57"/>
      <c r="F121" s="57"/>
      <c r="G121" s="57"/>
      <c r="H121" s="57"/>
      <c r="I121" s="57"/>
      <c r="J121" s="823"/>
      <c r="K121" s="823"/>
      <c r="L121" s="823"/>
      <c r="M121" s="823"/>
      <c r="N121" s="82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ColWidth="11.42578125"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849"/>
      <c r="C1" s="861"/>
      <c r="D1" s="862"/>
      <c r="E1" s="862"/>
      <c r="F1" s="862"/>
      <c r="G1" s="862"/>
      <c r="H1" s="862"/>
      <c r="I1" s="862"/>
      <c r="J1" s="863"/>
      <c r="K1" s="904" t="s">
        <v>2036</v>
      </c>
      <c r="L1" s="866" t="s">
        <v>2037</v>
      </c>
      <c r="M1" s="867"/>
      <c r="N1" s="868"/>
    </row>
    <row r="2" spans="2:14">
      <c r="B2" s="850"/>
      <c r="C2" s="872" t="s">
        <v>2038</v>
      </c>
      <c r="D2" s="873"/>
      <c r="E2" s="873"/>
      <c r="F2" s="873"/>
      <c r="G2" s="873"/>
      <c r="H2" s="873"/>
      <c r="I2" s="873"/>
      <c r="J2" s="874"/>
      <c r="K2" s="903"/>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903"/>
      <c r="L4" s="869"/>
      <c r="M4" s="870"/>
      <c r="N4" s="87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905" t="s">
        <v>2065</v>
      </c>
      <c r="M30" s="732"/>
      <c r="N30" s="71" t="s">
        <v>2066</v>
      </c>
    </row>
    <row r="31" spans="1:14" ht="15.75" customHeight="1" thickBot="1">
      <c r="A31" t="s">
        <v>21</v>
      </c>
      <c r="B31" s="80" t="s">
        <v>475</v>
      </c>
      <c r="C31" s="81" t="s">
        <v>2256</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30" t="s">
        <v>2068</v>
      </c>
      <c r="J35" s="827"/>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90"/>
      <c r="D41" s="890"/>
      <c r="E41" s="38"/>
      <c r="F41" s="39"/>
      <c r="G41" s="39"/>
      <c r="H41" s="40"/>
      <c r="I41" s="36"/>
      <c r="J41" s="37"/>
      <c r="K41" s="235"/>
      <c r="L41" s="232"/>
      <c r="M41" s="352">
        <v>0.01</v>
      </c>
      <c r="N41" s="296">
        <f>N78*M41</f>
        <v>19.5595296875</v>
      </c>
    </row>
    <row r="42" spans="1:14" ht="15.75" thickBot="1">
      <c r="B42" s="891"/>
      <c r="C42" s="892"/>
      <c r="D42" s="892"/>
      <c r="E42" s="892"/>
      <c r="F42" s="892"/>
      <c r="G42" s="892"/>
      <c r="H42" s="893"/>
      <c r="I42" s="814"/>
      <c r="J42" s="815"/>
      <c r="K42" s="41"/>
      <c r="L42" s="816"/>
      <c r="M42" s="894"/>
      <c r="N42" s="105"/>
    </row>
    <row r="43" spans="1:14" ht="15.75" thickBot="1">
      <c r="B43" s="755" t="s">
        <v>2072</v>
      </c>
      <c r="C43" s="756"/>
      <c r="D43" s="756"/>
      <c r="E43" s="756"/>
      <c r="F43" s="756"/>
      <c r="G43" s="756"/>
      <c r="H43" s="756"/>
      <c r="I43" s="756"/>
      <c r="J43" s="756"/>
      <c r="K43" s="756"/>
      <c r="L43" s="756"/>
      <c r="M43" s="757"/>
      <c r="N43" s="345">
        <f>SUM(N36:N42)</f>
        <v>19.5595296875</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1147</v>
      </c>
      <c r="B48" s="43" t="str">
        <f>VLOOKUP(A48,MATERIALES!A5:D373,3,FALSE)</f>
        <v>Almohadillas de neopreno dureza 60 (35cm*45cm*5cm con 2 laminas de 3mm)</v>
      </c>
      <c r="C48" s="237"/>
      <c r="D48" s="237"/>
      <c r="E48" s="237"/>
      <c r="F48" s="237"/>
      <c r="G48" s="237"/>
      <c r="H48" s="237"/>
      <c r="I48" s="224"/>
      <c r="J48" s="201" t="str">
        <f>VLOOKUP(A48,MATERIALES!A4:D640,2,FALSE)</f>
        <v>u</v>
      </c>
      <c r="K48" s="238">
        <v>1</v>
      </c>
      <c r="L48" s="223"/>
      <c r="M48" s="353">
        <f>VLOOKUP(A48,MATERIALES!A5:D396,4,FALSE)</f>
        <v>519633.94042821351</v>
      </c>
      <c r="N48" s="228">
        <f>K48*M48</f>
        <v>519633.94042821351</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c r="A54" s="108"/>
      <c r="B54" s="43"/>
      <c r="C54" s="372"/>
      <c r="D54" s="372"/>
      <c r="E54" s="372"/>
      <c r="F54" s="372"/>
      <c r="G54" s="372"/>
      <c r="H54" s="372"/>
      <c r="I54" s="372"/>
      <c r="J54" s="267"/>
      <c r="K54" s="348"/>
      <c r="L54" s="368"/>
      <c r="M54" s="353"/>
      <c r="N54" s="228"/>
    </row>
    <row r="55" spans="1:14" ht="15.75" thickBot="1">
      <c r="B55" s="43"/>
      <c r="C55" s="266"/>
      <c r="D55" s="266"/>
      <c r="E55" s="266"/>
      <c r="F55" s="266"/>
      <c r="G55" s="266"/>
      <c r="H55" s="266"/>
      <c r="I55" s="266"/>
      <c r="J55" s="382"/>
      <c r="K55" s="124"/>
      <c r="L55" s="281"/>
      <c r="M55" s="353"/>
      <c r="N55" s="228"/>
    </row>
    <row r="56" spans="1:14" ht="15.75" thickBot="1">
      <c r="B56" s="755" t="s">
        <v>2072</v>
      </c>
      <c r="C56" s="756"/>
      <c r="D56" s="756"/>
      <c r="E56" s="756"/>
      <c r="F56" s="756"/>
      <c r="G56" s="756"/>
      <c r="H56" s="756"/>
      <c r="I56" s="756"/>
      <c r="J56" s="756"/>
      <c r="K56" s="756"/>
      <c r="L56" s="756"/>
      <c r="M56" s="757"/>
      <c r="N56" s="345">
        <f>SUM(N48:N55)</f>
        <v>519633.94042821351</v>
      </c>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9" t="s">
        <v>2076</v>
      </c>
      <c r="C60" s="270"/>
      <c r="D60" s="270"/>
      <c r="E60" s="270"/>
      <c r="F60" s="270"/>
      <c r="G60" s="270"/>
      <c r="H60" s="73" t="s">
        <v>2065</v>
      </c>
      <c r="I60" s="74" t="s">
        <v>2077</v>
      </c>
      <c r="J60" s="75" t="s">
        <v>2106</v>
      </c>
      <c r="K60" s="73" t="s">
        <v>2107</v>
      </c>
      <c r="L60" s="841" t="s">
        <v>2080</v>
      </c>
      <c r="M60" s="820"/>
      <c r="N60" s="76" t="s">
        <v>2071</v>
      </c>
    </row>
    <row r="61" spans="1:14">
      <c r="B61" s="46"/>
      <c r="C61" s="273"/>
      <c r="D61" s="273"/>
      <c r="E61" s="273"/>
      <c r="F61" s="273"/>
      <c r="G61" s="273"/>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67"/>
      <c r="I64" s="235"/>
      <c r="J64" s="242"/>
      <c r="K64" s="235"/>
      <c r="L64" s="842"/>
      <c r="M64" s="843"/>
      <c r="N64" s="243"/>
    </row>
    <row r="65" spans="1:15">
      <c r="B65" s="46"/>
      <c r="C65" s="47"/>
      <c r="D65" s="47"/>
      <c r="E65" s="47"/>
      <c r="F65" s="47"/>
      <c r="G65" s="47"/>
      <c r="H65" s="244"/>
      <c r="I65" s="235"/>
      <c r="J65" s="235"/>
      <c r="K65" s="235"/>
      <c r="L65" s="245"/>
      <c r="M65" s="246"/>
      <c r="N65" s="247"/>
    </row>
    <row r="66" spans="1:15" ht="15.75" thickBot="1">
      <c r="B66" s="265"/>
      <c r="C66" s="266"/>
      <c r="D66" s="266"/>
      <c r="E66" s="266"/>
      <c r="F66" s="266"/>
      <c r="G66" s="266"/>
      <c r="H66" s="48"/>
      <c r="I66" s="124"/>
      <c r="J66" s="124"/>
      <c r="K66" s="124"/>
      <c r="L66" s="833"/>
      <c r="M66" s="834"/>
      <c r="N66" s="125"/>
    </row>
    <row r="67" spans="1:15" ht="15.75" thickBot="1">
      <c r="B67" s="844" t="s">
        <v>2072</v>
      </c>
      <c r="C67" s="798"/>
      <c r="D67" s="798"/>
      <c r="E67" s="798"/>
      <c r="F67" s="798"/>
      <c r="G67" s="798"/>
      <c r="H67" s="798"/>
      <c r="I67" s="798"/>
      <c r="J67" s="798"/>
      <c r="K67" s="798"/>
      <c r="L67" s="798"/>
      <c r="M67" s="799"/>
      <c r="N67" s="104"/>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94" t="s">
        <v>2108</v>
      </c>
      <c r="C71" s="795"/>
      <c r="D71" s="795"/>
      <c r="E71" s="795"/>
      <c r="F71" s="795"/>
      <c r="G71" s="795"/>
      <c r="H71" s="906"/>
      <c r="I71" s="73" t="s">
        <v>2082</v>
      </c>
      <c r="J71" s="75" t="s">
        <v>2109</v>
      </c>
      <c r="K71" s="74" t="s">
        <v>2084</v>
      </c>
      <c r="L71" s="796" t="s">
        <v>2070</v>
      </c>
      <c r="M71" s="899"/>
      <c r="N71" s="98" t="s">
        <v>2071</v>
      </c>
    </row>
    <row r="72" spans="1:15">
      <c r="A72" s="141" t="s">
        <v>769</v>
      </c>
      <c r="B72" s="49" t="str">
        <f>VLOOKUP(A72,'MANO DE OBRA'!A8:D68,3,FALSE)</f>
        <v xml:space="preserve">Obrero </v>
      </c>
      <c r="C72" s="47"/>
      <c r="D72" s="47"/>
      <c r="E72" s="47"/>
      <c r="F72" s="47"/>
      <c r="G72" s="47"/>
      <c r="H72" s="47"/>
      <c r="I72" s="248">
        <f>K72/J72*100</f>
        <v>33832.699999999997</v>
      </c>
      <c r="J72" s="249">
        <v>185</v>
      </c>
      <c r="K72" s="250">
        <f>VLOOKUP(A72,'MANO DE OBRA'!A8:D99,4,FALSE)</f>
        <v>62590.494999999995</v>
      </c>
      <c r="L72" s="50"/>
      <c r="M72" s="381">
        <v>32</v>
      </c>
      <c r="N72" s="346">
        <f>K72/M72</f>
        <v>1955.9529687499999</v>
      </c>
      <c r="O72" s="106"/>
    </row>
    <row r="73" spans="1:15">
      <c r="A73" s="141"/>
      <c r="B73" s="49"/>
      <c r="C73" s="47"/>
      <c r="D73" s="47"/>
      <c r="E73" s="47"/>
      <c r="F73" s="47"/>
      <c r="G73" s="47"/>
      <c r="H73" s="47"/>
      <c r="I73" s="248"/>
      <c r="J73" s="249"/>
      <c r="K73" s="250"/>
      <c r="L73" s="50"/>
      <c r="M73" s="381"/>
      <c r="N73" s="346"/>
    </row>
    <row r="74" spans="1:15">
      <c r="B74" s="49"/>
      <c r="C74" s="47"/>
      <c r="D74" s="47"/>
      <c r="E74" s="47"/>
      <c r="F74" s="47"/>
      <c r="G74" s="47"/>
      <c r="H74" s="47"/>
      <c r="I74" s="248"/>
      <c r="J74" s="249"/>
      <c r="K74" s="250"/>
      <c r="L74" s="50"/>
      <c r="M74" s="379"/>
      <c r="N74" s="346"/>
    </row>
    <row r="75" spans="1:15">
      <c r="B75" s="49"/>
      <c r="C75" s="47"/>
      <c r="D75" s="47"/>
      <c r="E75" s="47"/>
      <c r="F75" s="47"/>
      <c r="G75" s="47"/>
      <c r="H75" s="47"/>
      <c r="I75" s="235"/>
      <c r="J75" s="253"/>
      <c r="K75" s="254"/>
      <c r="L75" s="274"/>
      <c r="M75" s="256"/>
      <c r="N75" s="252"/>
    </row>
    <row r="76" spans="1:15">
      <c r="B76" s="49"/>
      <c r="C76" s="47"/>
      <c r="D76" s="47"/>
      <c r="E76" s="47"/>
      <c r="F76" s="47"/>
      <c r="G76" s="47"/>
      <c r="H76" s="47"/>
      <c r="I76" s="235"/>
      <c r="J76" s="253"/>
      <c r="K76" s="254"/>
      <c r="L76" s="274"/>
      <c r="M76" s="256"/>
      <c r="N76" s="252"/>
    </row>
    <row r="77" spans="1:15" ht="15.75" thickBot="1">
      <c r="B77" s="831"/>
      <c r="C77" s="832"/>
      <c r="D77" s="832"/>
      <c r="E77" s="832"/>
      <c r="F77" s="832"/>
      <c r="G77" s="832"/>
      <c r="H77" s="815"/>
      <c r="I77" s="124"/>
      <c r="J77" s="124"/>
      <c r="K77" s="124"/>
      <c r="L77" s="907"/>
      <c r="M77" s="817"/>
      <c r="N77" s="125"/>
    </row>
    <row r="78" spans="1:15" ht="15.75" thickBot="1">
      <c r="B78" s="844" t="s">
        <v>2072</v>
      </c>
      <c r="C78" s="798"/>
      <c r="D78" s="798"/>
      <c r="E78" s="798"/>
      <c r="F78" s="798"/>
      <c r="G78" s="798"/>
      <c r="H78" s="798"/>
      <c r="I78" s="798"/>
      <c r="J78" s="798"/>
      <c r="K78" s="798"/>
      <c r="L78" s="798"/>
      <c r="M78" s="799"/>
      <c r="N78" s="402">
        <f>SUM(N72:N77)</f>
        <v>1955.9529687499999</v>
      </c>
    </row>
    <row r="79" spans="1:15" ht="15.75" thickBot="1">
      <c r="B79" s="33"/>
      <c r="C79" s="34"/>
      <c r="D79" s="34"/>
      <c r="E79" s="34"/>
      <c r="F79" s="34"/>
      <c r="G79" s="34"/>
      <c r="H79" s="34"/>
      <c r="I79" s="34"/>
      <c r="J79" s="34"/>
      <c r="K79" s="34"/>
      <c r="L79" s="34"/>
      <c r="M79" s="34"/>
      <c r="N79" s="35"/>
    </row>
    <row r="80" spans="1:15" ht="15.75" thickBot="1">
      <c r="B80" s="755" t="s">
        <v>2085</v>
      </c>
      <c r="C80" s="756"/>
      <c r="D80" s="756"/>
      <c r="E80" s="756"/>
      <c r="F80" s="756"/>
      <c r="G80" s="756"/>
      <c r="H80" s="756"/>
      <c r="I80" s="756"/>
      <c r="J80" s="756"/>
      <c r="K80" s="756"/>
      <c r="L80" s="756"/>
      <c r="M80" s="757"/>
      <c r="N80" s="99">
        <f>N43+N56+N67+N78</f>
        <v>521609.45292665099</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00" t="s">
        <v>2110</v>
      </c>
      <c r="C84" s="801"/>
      <c r="D84" s="801"/>
      <c r="E84" s="801"/>
      <c r="F84" s="801"/>
      <c r="G84" s="801"/>
      <c r="H84" s="801"/>
      <c r="I84" s="270"/>
      <c r="J84" s="290"/>
      <c r="K84" s="258" t="s">
        <v>2087</v>
      </c>
      <c r="L84" s="802" t="s">
        <v>2088</v>
      </c>
      <c r="M84" s="803"/>
      <c r="N84" s="259"/>
    </row>
    <row r="85" spans="1:14">
      <c r="B85" s="788" t="s">
        <v>2111</v>
      </c>
      <c r="C85" s="789"/>
      <c r="D85" s="789"/>
      <c r="E85" s="789"/>
      <c r="F85" s="789"/>
      <c r="G85" s="789"/>
      <c r="H85" s="789"/>
      <c r="I85" s="87"/>
      <c r="J85" s="88"/>
      <c r="K85" s="260">
        <v>0.2</v>
      </c>
      <c r="L85" s="790">
        <f>N80*K85</f>
        <v>104321.8905853302</v>
      </c>
      <c r="M85" s="791"/>
      <c r="N85" s="51"/>
    </row>
    <row r="86" spans="1:14">
      <c r="B86" s="89" t="s">
        <v>2090</v>
      </c>
      <c r="C86" s="90"/>
      <c r="D86" s="90"/>
      <c r="E86" s="90"/>
      <c r="F86" s="90"/>
      <c r="G86" s="90"/>
      <c r="H86" s="90"/>
      <c r="I86" s="87"/>
      <c r="J86" s="88"/>
      <c r="K86" s="260">
        <v>0.05</v>
      </c>
      <c r="L86" s="790">
        <f>N80*K86</f>
        <v>26080.47264633255</v>
      </c>
      <c r="M86" s="791"/>
      <c r="N86" s="51"/>
    </row>
    <row r="87" spans="1:14" ht="15.75" thickBot="1">
      <c r="B87" s="91" t="s">
        <v>2091</v>
      </c>
      <c r="C87" s="92"/>
      <c r="D87" s="92"/>
      <c r="E87" s="92"/>
      <c r="F87" s="92"/>
      <c r="G87" s="92"/>
      <c r="H87" s="92"/>
      <c r="I87" s="93"/>
      <c r="J87" s="94"/>
      <c r="K87" s="261">
        <v>0.05</v>
      </c>
      <c r="L87" s="792">
        <f>N80*K87</f>
        <v>26080.47264633255</v>
      </c>
      <c r="M87" s="793"/>
      <c r="N87" s="51"/>
    </row>
    <row r="88" spans="1:14" ht="15.75" thickBot="1">
      <c r="B88" s="755" t="s">
        <v>2072</v>
      </c>
      <c r="C88" s="756"/>
      <c r="D88" s="756"/>
      <c r="E88" s="756"/>
      <c r="F88" s="756"/>
      <c r="G88" s="756"/>
      <c r="H88" s="756"/>
      <c r="I88" s="756"/>
      <c r="J88" s="756"/>
      <c r="K88" s="756"/>
      <c r="L88" s="756"/>
      <c r="M88" s="757"/>
      <c r="N88" s="52">
        <f>L85+L86+L87</f>
        <v>156482.8358779953</v>
      </c>
    </row>
    <row r="89" spans="1:14" ht="15.75" thickBot="1">
      <c r="B89" s="33"/>
      <c r="C89" s="34"/>
      <c r="D89" s="34"/>
      <c r="E89" s="34"/>
      <c r="F89" s="34"/>
      <c r="G89" s="34"/>
      <c r="H89" s="34"/>
      <c r="I89" s="34"/>
      <c r="J89" s="34"/>
      <c r="K89" s="34"/>
      <c r="L89" s="34"/>
      <c r="M89" s="34"/>
      <c r="N89" s="35"/>
    </row>
    <row r="90" spans="1:14" ht="15.75" thickBot="1">
      <c r="A90" t="s">
        <v>2114</v>
      </c>
      <c r="B90" s="755" t="s">
        <v>2113</v>
      </c>
      <c r="C90" s="756"/>
      <c r="D90" s="756"/>
      <c r="E90" s="756"/>
      <c r="F90" s="756"/>
      <c r="G90" s="756"/>
      <c r="H90" s="756"/>
      <c r="I90" s="756"/>
      <c r="J90" s="756"/>
      <c r="K90" s="756"/>
      <c r="L90" s="756"/>
      <c r="M90" s="757"/>
      <c r="N90" s="166">
        <f>N80+N88</f>
        <v>678092.28880464635</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4" t="s">
        <v>2097</v>
      </c>
      <c r="C100" s="205"/>
      <c r="D100" s="205"/>
      <c r="E100" s="205"/>
      <c r="F100" s="205"/>
      <c r="G100" s="205"/>
      <c r="H100" s="205"/>
      <c r="I100" s="205"/>
      <c r="J100" s="205"/>
      <c r="K100" s="205"/>
      <c r="L100" s="205"/>
      <c r="M100" s="205"/>
      <c r="N100" s="206"/>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c r="B103" s="207"/>
      <c r="C103" s="208"/>
      <c r="D103" s="208"/>
      <c r="E103" s="208"/>
      <c r="F103" s="208"/>
      <c r="G103" s="208"/>
      <c r="H103" s="208"/>
      <c r="I103" s="208"/>
      <c r="J103" s="208"/>
      <c r="K103" s="208"/>
      <c r="L103" s="208"/>
      <c r="M103" s="208"/>
      <c r="N103" s="209"/>
    </row>
    <row r="104" spans="2:14" ht="15.75" thickBot="1">
      <c r="B104" s="210"/>
      <c r="C104" s="211"/>
      <c r="D104" s="211"/>
      <c r="E104" s="211"/>
      <c r="F104" s="211"/>
      <c r="G104" s="211"/>
      <c r="H104" s="211"/>
      <c r="I104" s="211"/>
      <c r="J104" s="211"/>
      <c r="K104" s="211"/>
      <c r="L104" s="211"/>
      <c r="M104" s="211"/>
      <c r="N104" s="212"/>
    </row>
    <row r="105" spans="2:14" ht="15" customHeight="1">
      <c r="B105" s="213"/>
      <c r="C105" s="214"/>
      <c r="D105" s="214"/>
      <c r="E105" s="214"/>
      <c r="F105" s="214"/>
      <c r="G105" s="214"/>
      <c r="H105" s="214"/>
      <c r="I105" s="214"/>
      <c r="J105" s="214"/>
      <c r="K105" s="214"/>
      <c r="L105" s="214"/>
      <c r="M105" s="214"/>
      <c r="N105" s="215"/>
    </row>
    <row r="106" spans="2:14">
      <c r="B106" s="199" t="s">
        <v>2098</v>
      </c>
      <c r="C106" s="31"/>
      <c r="D106" s="31"/>
      <c r="E106" s="31"/>
      <c r="F106" s="31"/>
      <c r="G106" s="31"/>
      <c r="H106" s="31"/>
      <c r="I106" s="31"/>
      <c r="J106" s="31"/>
      <c r="K106" s="31"/>
      <c r="L106" s="31"/>
      <c r="M106" s="31"/>
      <c r="N106" s="32"/>
    </row>
    <row r="107" spans="2:14" ht="15" customHeight="1">
      <c r="B107" s="758" t="s">
        <v>2099</v>
      </c>
      <c r="C107" s="759"/>
      <c r="D107" s="759"/>
      <c r="E107" s="759"/>
      <c r="F107" s="759"/>
      <c r="G107" s="759"/>
      <c r="H107" s="759"/>
      <c r="I107" s="759"/>
      <c r="J107" s="759"/>
      <c r="K107" s="759"/>
      <c r="L107" s="759"/>
      <c r="M107" s="759"/>
      <c r="N107" s="760"/>
    </row>
    <row r="108" spans="2:14" ht="15" customHeight="1">
      <c r="B108" s="758"/>
      <c r="C108" s="759"/>
      <c r="D108" s="759"/>
      <c r="E108" s="759"/>
      <c r="F108" s="759"/>
      <c r="G108" s="759"/>
      <c r="H108" s="759"/>
      <c r="I108" s="759"/>
      <c r="J108" s="759"/>
      <c r="K108" s="759"/>
      <c r="L108" s="759"/>
      <c r="M108" s="759"/>
      <c r="N108" s="760"/>
    </row>
    <row r="109" spans="2:14" ht="30" customHeight="1">
      <c r="B109" s="761" t="s">
        <v>2100</v>
      </c>
      <c r="C109" s="762"/>
      <c r="D109" s="762"/>
      <c r="E109" s="762"/>
      <c r="F109" s="762"/>
      <c r="G109" s="762"/>
      <c r="H109" s="762"/>
      <c r="I109" s="762"/>
      <c r="J109" s="762"/>
      <c r="K109" s="762"/>
      <c r="L109" s="762"/>
      <c r="M109" s="762"/>
      <c r="N109" s="763"/>
    </row>
    <row r="110" spans="2:14">
      <c r="B110" s="761"/>
      <c r="C110" s="762"/>
      <c r="D110" s="762"/>
      <c r="E110" s="762"/>
      <c r="F110" s="762"/>
      <c r="G110" s="762"/>
      <c r="H110" s="762"/>
      <c r="I110" s="762"/>
      <c r="J110" s="762"/>
      <c r="K110" s="762"/>
      <c r="L110" s="762"/>
      <c r="M110" s="762"/>
      <c r="N110" s="763"/>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287"/>
      <c r="C113" s="288"/>
      <c r="D113" s="288"/>
      <c r="E113" s="288"/>
      <c r="F113" s="288"/>
      <c r="G113" s="288"/>
      <c r="H113" s="288"/>
      <c r="I113" s="288"/>
      <c r="J113" s="288"/>
      <c r="K113" s="288"/>
      <c r="L113" s="288"/>
      <c r="M113" s="288"/>
      <c r="N113" s="289"/>
    </row>
    <row r="114" spans="2:14">
      <c r="B114" s="199"/>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821"/>
      <c r="K120" s="821"/>
      <c r="L120" s="821"/>
      <c r="M120" s="821"/>
      <c r="N120" s="822"/>
    </row>
    <row r="121" spans="2:14" ht="15.75" thickBot="1">
      <c r="B121" s="217" t="s">
        <v>2103</v>
      </c>
      <c r="C121" s="344"/>
      <c r="D121" s="344"/>
      <c r="E121" s="57"/>
      <c r="F121" s="57"/>
      <c r="G121" s="57"/>
      <c r="H121" s="57"/>
      <c r="I121" s="57"/>
      <c r="J121" s="823"/>
      <c r="K121" s="823"/>
      <c r="L121" s="823"/>
      <c r="M121" s="823"/>
      <c r="N121" s="82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ColWidth="11.42578125"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477</v>
      </c>
      <c r="C31" s="81" t="s">
        <v>2257</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N78*M41</f>
        <v>62.590495000000004</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62.590495000000004</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1254</v>
      </c>
      <c r="B48" s="43" t="str">
        <f>VLOOKUP(A48,MATERIALES!A5:D373,3,FALSE)</f>
        <v>Cinta Sika PVC 0,22</v>
      </c>
      <c r="C48" s="237"/>
      <c r="D48" s="237"/>
      <c r="E48" s="237"/>
      <c r="F48" s="237"/>
      <c r="G48" s="237"/>
      <c r="H48" s="237"/>
      <c r="I48" s="224"/>
      <c r="J48" s="201" t="str">
        <f>VLOOKUP(A48,MATERIALES!A4:D640,2,FALSE)</f>
        <v>m</v>
      </c>
      <c r="K48" s="238">
        <v>1.05</v>
      </c>
      <c r="L48" s="223"/>
      <c r="M48" s="353">
        <f>VLOOKUP(A48,MATERIALES!A5:D396,4,FALSE)</f>
        <v>33584.936184488804</v>
      </c>
      <c r="N48" s="228">
        <f>K48*M48</f>
        <v>35264.18299371325</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c r="A54" s="108"/>
      <c r="B54" s="43"/>
      <c r="C54" s="372"/>
      <c r="D54" s="372"/>
      <c r="E54" s="372"/>
      <c r="F54" s="372"/>
      <c r="G54" s="372"/>
      <c r="H54" s="372"/>
      <c r="I54" s="372"/>
      <c r="J54" s="267"/>
      <c r="K54" s="348"/>
      <c r="L54" s="368"/>
      <c r="M54" s="353"/>
      <c r="N54" s="228"/>
    </row>
    <row r="55" spans="1:14" ht="15.75" thickBot="1">
      <c r="B55" s="43"/>
      <c r="C55" s="266"/>
      <c r="D55" s="266"/>
      <c r="E55" s="266"/>
      <c r="F55" s="266"/>
      <c r="G55" s="266"/>
      <c r="H55" s="266"/>
      <c r="I55" s="266"/>
      <c r="J55" s="382"/>
      <c r="K55" s="124"/>
      <c r="L55" s="281"/>
      <c r="M55" s="353"/>
      <c r="N55" s="228"/>
    </row>
    <row r="56" spans="1:14" ht="15.75" thickBot="1">
      <c r="B56" s="755" t="s">
        <v>2072</v>
      </c>
      <c r="C56" s="756"/>
      <c r="D56" s="756"/>
      <c r="E56" s="756"/>
      <c r="F56" s="756"/>
      <c r="G56" s="756"/>
      <c r="H56" s="756"/>
      <c r="I56" s="756"/>
      <c r="J56" s="756"/>
      <c r="K56" s="756"/>
      <c r="L56" s="756"/>
      <c r="M56" s="757"/>
      <c r="N56" s="345">
        <f>SUM(N48:N55)</f>
        <v>35264.18299371325</v>
      </c>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9" t="s">
        <v>2076</v>
      </c>
      <c r="C60" s="270"/>
      <c r="D60" s="270"/>
      <c r="E60" s="270"/>
      <c r="F60" s="270"/>
      <c r="G60" s="270"/>
      <c r="H60" s="73" t="s">
        <v>2065</v>
      </c>
      <c r="I60" s="74" t="s">
        <v>2077</v>
      </c>
      <c r="J60" s="75" t="s">
        <v>2106</v>
      </c>
      <c r="K60" s="73" t="s">
        <v>2107</v>
      </c>
      <c r="L60" s="841" t="s">
        <v>2080</v>
      </c>
      <c r="M60" s="820"/>
      <c r="N60" s="76" t="s">
        <v>2071</v>
      </c>
    </row>
    <row r="61" spans="1:14">
      <c r="B61" s="46"/>
      <c r="C61" s="273"/>
      <c r="D61" s="273"/>
      <c r="E61" s="273"/>
      <c r="F61" s="273"/>
      <c r="G61" s="273"/>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67"/>
      <c r="I64" s="235"/>
      <c r="J64" s="242"/>
      <c r="K64" s="235"/>
      <c r="L64" s="842"/>
      <c r="M64" s="843"/>
      <c r="N64" s="243"/>
    </row>
    <row r="65" spans="1:15">
      <c r="B65" s="46"/>
      <c r="C65" s="47"/>
      <c r="D65" s="47"/>
      <c r="E65" s="47"/>
      <c r="F65" s="47"/>
      <c r="G65" s="47"/>
      <c r="H65" s="244"/>
      <c r="I65" s="235"/>
      <c r="J65" s="235"/>
      <c r="K65" s="235"/>
      <c r="L65" s="245"/>
      <c r="M65" s="246"/>
      <c r="N65" s="247"/>
    </row>
    <row r="66" spans="1:15" ht="15.75" thickBot="1">
      <c r="B66" s="265"/>
      <c r="C66" s="266"/>
      <c r="D66" s="266"/>
      <c r="E66" s="266"/>
      <c r="F66" s="266"/>
      <c r="G66" s="266"/>
      <c r="H66" s="48"/>
      <c r="I66" s="124"/>
      <c r="J66" s="124"/>
      <c r="K66" s="124"/>
      <c r="L66" s="833"/>
      <c r="M66" s="834"/>
      <c r="N66" s="125"/>
    </row>
    <row r="67" spans="1:15" ht="15.75" thickBot="1">
      <c r="B67" s="844" t="s">
        <v>2072</v>
      </c>
      <c r="C67" s="798"/>
      <c r="D67" s="798"/>
      <c r="E67" s="798"/>
      <c r="F67" s="798"/>
      <c r="G67" s="798"/>
      <c r="H67" s="798"/>
      <c r="I67" s="798"/>
      <c r="J67" s="798"/>
      <c r="K67" s="798"/>
      <c r="L67" s="798"/>
      <c r="M67" s="799"/>
      <c r="N67" s="104"/>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94" t="s">
        <v>2108</v>
      </c>
      <c r="C71" s="795"/>
      <c r="D71" s="795"/>
      <c r="E71" s="795"/>
      <c r="F71" s="795"/>
      <c r="G71" s="795"/>
      <c r="H71" s="795"/>
      <c r="I71" s="73" t="s">
        <v>2082</v>
      </c>
      <c r="J71" s="75" t="s">
        <v>2109</v>
      </c>
      <c r="K71" s="74" t="s">
        <v>2084</v>
      </c>
      <c r="L71" s="796" t="s">
        <v>2070</v>
      </c>
      <c r="M71" s="899"/>
      <c r="N71" s="98" t="s">
        <v>2071</v>
      </c>
    </row>
    <row r="72" spans="1:15">
      <c r="A72" s="141" t="s">
        <v>706</v>
      </c>
      <c r="B72" s="49" t="str">
        <f>VLOOKUP(A72,'MANO DE OBRA'!A8:D68,3,FALSE)</f>
        <v>Obrero (2)</v>
      </c>
      <c r="C72" s="47"/>
      <c r="D72" s="47"/>
      <c r="E72" s="47"/>
      <c r="F72" s="47"/>
      <c r="G72" s="47"/>
      <c r="H72" s="47"/>
      <c r="I72" s="248">
        <f>K72/J72*100</f>
        <v>67665.399999999994</v>
      </c>
      <c r="J72" s="249">
        <v>185</v>
      </c>
      <c r="K72" s="250">
        <f>VLOOKUP(A72,'MANO DE OBRA'!A8:D99,4,FALSE)</f>
        <v>125180.98999999999</v>
      </c>
      <c r="L72" s="50"/>
      <c r="M72" s="378">
        <v>100</v>
      </c>
      <c r="N72" s="346">
        <f>K72/M72</f>
        <v>1251.8099</v>
      </c>
      <c r="O72" s="106"/>
    </row>
    <row r="73" spans="1:15">
      <c r="A73" s="141"/>
      <c r="B73" s="49"/>
      <c r="C73" s="47"/>
      <c r="D73" s="47"/>
      <c r="E73" s="47"/>
      <c r="F73" s="47"/>
      <c r="G73" s="47"/>
      <c r="H73" s="47"/>
      <c r="I73" s="248"/>
      <c r="J73" s="249"/>
      <c r="K73" s="250"/>
      <c r="L73" s="50"/>
      <c r="M73" s="381"/>
      <c r="N73" s="346"/>
    </row>
    <row r="74" spans="1:15">
      <c r="B74" s="49"/>
      <c r="C74" s="47"/>
      <c r="D74" s="47"/>
      <c r="E74" s="47"/>
      <c r="F74" s="47"/>
      <c r="G74" s="47"/>
      <c r="H74" s="47"/>
      <c r="I74" s="248"/>
      <c r="J74" s="249"/>
      <c r="K74" s="250"/>
      <c r="L74" s="50"/>
      <c r="M74" s="379"/>
      <c r="N74" s="346"/>
    </row>
    <row r="75" spans="1:15">
      <c r="B75" s="49"/>
      <c r="C75" s="47"/>
      <c r="D75" s="47"/>
      <c r="E75" s="47"/>
      <c r="F75" s="47"/>
      <c r="G75" s="47"/>
      <c r="H75" s="47"/>
      <c r="I75" s="235"/>
      <c r="J75" s="253"/>
      <c r="K75" s="254"/>
      <c r="L75" s="274"/>
      <c r="M75" s="256"/>
      <c r="N75" s="252"/>
    </row>
    <row r="76" spans="1:15">
      <c r="B76" s="49"/>
      <c r="C76" s="47"/>
      <c r="D76" s="47"/>
      <c r="E76" s="47"/>
      <c r="F76" s="47"/>
      <c r="G76" s="47"/>
      <c r="H76" s="47"/>
      <c r="I76" s="235"/>
      <c r="J76" s="253"/>
      <c r="K76" s="254"/>
      <c r="L76" s="274"/>
      <c r="M76" s="256"/>
      <c r="N76" s="252"/>
    </row>
    <row r="77" spans="1:15" ht="15.75" thickBot="1">
      <c r="B77" s="831"/>
      <c r="C77" s="832"/>
      <c r="D77" s="832"/>
      <c r="E77" s="832"/>
      <c r="F77" s="832"/>
      <c r="G77" s="832"/>
      <c r="H77" s="832"/>
      <c r="I77" s="124"/>
      <c r="J77" s="124"/>
      <c r="K77" s="124"/>
      <c r="L77" s="845"/>
      <c r="M77" s="845"/>
      <c r="N77" s="45"/>
    </row>
    <row r="78" spans="1:15" ht="15.75" thickBot="1">
      <c r="B78" s="844" t="s">
        <v>2072</v>
      </c>
      <c r="C78" s="798"/>
      <c r="D78" s="798"/>
      <c r="E78" s="798"/>
      <c r="F78" s="798"/>
      <c r="G78" s="798"/>
      <c r="H78" s="798"/>
      <c r="I78" s="798"/>
      <c r="J78" s="798"/>
      <c r="K78" s="798"/>
      <c r="L78" s="798"/>
      <c r="M78" s="799"/>
      <c r="N78" s="257">
        <f>SUM(N72:N77)</f>
        <v>1251.8099</v>
      </c>
    </row>
    <row r="79" spans="1:15" ht="15.75" thickBot="1">
      <c r="B79" s="33"/>
      <c r="C79" s="34"/>
      <c r="D79" s="34"/>
      <c r="E79" s="34"/>
      <c r="F79" s="34"/>
      <c r="G79" s="34"/>
      <c r="H79" s="34"/>
      <c r="I79" s="34"/>
      <c r="J79" s="34"/>
      <c r="K79" s="34"/>
      <c r="L79" s="34"/>
      <c r="M79" s="34"/>
      <c r="N79" s="35"/>
    </row>
    <row r="80" spans="1:15" ht="15.75" thickBot="1">
      <c r="B80" s="755" t="s">
        <v>2085</v>
      </c>
      <c r="C80" s="756"/>
      <c r="D80" s="756"/>
      <c r="E80" s="756"/>
      <c r="F80" s="756"/>
      <c r="G80" s="756"/>
      <c r="H80" s="756"/>
      <c r="I80" s="756"/>
      <c r="J80" s="756"/>
      <c r="K80" s="756"/>
      <c r="L80" s="756"/>
      <c r="M80" s="757"/>
      <c r="N80" s="99">
        <f>N43+N56+N67+N78</f>
        <v>36578.583388713247</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00" t="s">
        <v>2110</v>
      </c>
      <c r="C84" s="801"/>
      <c r="D84" s="801"/>
      <c r="E84" s="801"/>
      <c r="F84" s="801"/>
      <c r="G84" s="801"/>
      <c r="H84" s="801"/>
      <c r="I84" s="270"/>
      <c r="J84" s="290"/>
      <c r="K84" s="258" t="s">
        <v>2087</v>
      </c>
      <c r="L84" s="802" t="s">
        <v>2088</v>
      </c>
      <c r="M84" s="803"/>
      <c r="N84" s="259"/>
    </row>
    <row r="85" spans="1:14">
      <c r="B85" s="788" t="s">
        <v>2111</v>
      </c>
      <c r="C85" s="789"/>
      <c r="D85" s="789"/>
      <c r="E85" s="789"/>
      <c r="F85" s="789"/>
      <c r="G85" s="789"/>
      <c r="H85" s="789"/>
      <c r="I85" s="87"/>
      <c r="J85" s="88"/>
      <c r="K85" s="260">
        <v>0.2</v>
      </c>
      <c r="L85" s="790">
        <f>N80*K85</f>
        <v>7315.7166777426501</v>
      </c>
      <c r="M85" s="791"/>
      <c r="N85" s="51"/>
    </row>
    <row r="86" spans="1:14">
      <c r="B86" s="89" t="s">
        <v>2090</v>
      </c>
      <c r="C86" s="90"/>
      <c r="D86" s="90"/>
      <c r="E86" s="90"/>
      <c r="F86" s="90"/>
      <c r="G86" s="90"/>
      <c r="H86" s="90"/>
      <c r="I86" s="87"/>
      <c r="J86" s="88"/>
      <c r="K86" s="260">
        <v>0.05</v>
      </c>
      <c r="L86" s="790">
        <f>N80*K86</f>
        <v>1828.9291694356625</v>
      </c>
      <c r="M86" s="791"/>
      <c r="N86" s="51"/>
    </row>
    <row r="87" spans="1:14" ht="15.75" thickBot="1">
      <c r="B87" s="91" t="s">
        <v>2091</v>
      </c>
      <c r="C87" s="92"/>
      <c r="D87" s="92"/>
      <c r="E87" s="92"/>
      <c r="F87" s="92"/>
      <c r="G87" s="92"/>
      <c r="H87" s="92"/>
      <c r="I87" s="93"/>
      <c r="J87" s="94"/>
      <c r="K87" s="261">
        <v>0.05</v>
      </c>
      <c r="L87" s="792">
        <f>N80*K87</f>
        <v>1828.9291694356625</v>
      </c>
      <c r="M87" s="793"/>
      <c r="N87" s="51"/>
    </row>
    <row r="88" spans="1:14" ht="15.75" thickBot="1">
      <c r="B88" s="755" t="s">
        <v>2072</v>
      </c>
      <c r="C88" s="756"/>
      <c r="D88" s="756"/>
      <c r="E88" s="756"/>
      <c r="F88" s="756"/>
      <c r="G88" s="756"/>
      <c r="H88" s="756"/>
      <c r="I88" s="756"/>
      <c r="J88" s="756"/>
      <c r="K88" s="756"/>
      <c r="L88" s="756"/>
      <c r="M88" s="757"/>
      <c r="N88" s="52">
        <f>L85+L86+L87</f>
        <v>10973.575016613973</v>
      </c>
    </row>
    <row r="89" spans="1:14" ht="15.75" thickBot="1">
      <c r="B89" s="33"/>
      <c r="C89" s="34"/>
      <c r="D89" s="34"/>
      <c r="E89" s="34"/>
      <c r="F89" s="34"/>
      <c r="G89" s="34"/>
      <c r="H89" s="34"/>
      <c r="I89" s="34"/>
      <c r="J89" s="34"/>
      <c r="K89" s="34"/>
      <c r="L89" s="34"/>
      <c r="M89" s="34"/>
      <c r="N89" s="35"/>
    </row>
    <row r="90" spans="1:14" ht="15.75" thickBot="1">
      <c r="A90" t="s">
        <v>2114</v>
      </c>
      <c r="B90" s="755" t="s">
        <v>2113</v>
      </c>
      <c r="C90" s="756"/>
      <c r="D90" s="756"/>
      <c r="E90" s="756"/>
      <c r="F90" s="756"/>
      <c r="G90" s="756"/>
      <c r="H90" s="756"/>
      <c r="I90" s="756"/>
      <c r="J90" s="756"/>
      <c r="K90" s="756"/>
      <c r="L90" s="756"/>
      <c r="M90" s="757"/>
      <c r="N90" s="166">
        <f>N80+N88</f>
        <v>47552.158405327224</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4" t="s">
        <v>2097</v>
      </c>
      <c r="C100" s="205"/>
      <c r="D100" s="205"/>
      <c r="E100" s="205"/>
      <c r="F100" s="205"/>
      <c r="G100" s="205"/>
      <c r="H100" s="205"/>
      <c r="I100" s="205"/>
      <c r="J100" s="205"/>
      <c r="K100" s="205"/>
      <c r="L100" s="205"/>
      <c r="M100" s="205"/>
      <c r="N100" s="206"/>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c r="B103" s="207"/>
      <c r="C103" s="208"/>
      <c r="D103" s="208"/>
      <c r="E103" s="208"/>
      <c r="F103" s="208"/>
      <c r="G103" s="208"/>
      <c r="H103" s="208"/>
      <c r="I103" s="208"/>
      <c r="J103" s="208"/>
      <c r="K103" s="208"/>
      <c r="L103" s="208"/>
      <c r="M103" s="208"/>
      <c r="N103" s="209"/>
    </row>
    <row r="104" spans="2:14" ht="15.75" thickBot="1">
      <c r="B104" s="210"/>
      <c r="C104" s="211"/>
      <c r="D104" s="211"/>
      <c r="E104" s="211"/>
      <c r="F104" s="211"/>
      <c r="G104" s="211"/>
      <c r="H104" s="211"/>
      <c r="I104" s="211"/>
      <c r="J104" s="211"/>
      <c r="K104" s="211"/>
      <c r="L104" s="211"/>
      <c r="M104" s="211"/>
      <c r="N104" s="212"/>
    </row>
    <row r="105" spans="2:14">
      <c r="B105" s="213"/>
      <c r="C105" s="214"/>
      <c r="D105" s="214"/>
      <c r="E105" s="214"/>
      <c r="F105" s="214"/>
      <c r="G105" s="214"/>
      <c r="H105" s="214"/>
      <c r="I105" s="214"/>
      <c r="J105" s="214"/>
      <c r="K105" s="214"/>
      <c r="L105" s="214"/>
      <c r="M105" s="214"/>
      <c r="N105" s="215"/>
    </row>
    <row r="106" spans="2:14">
      <c r="B106" s="199" t="s">
        <v>2098</v>
      </c>
      <c r="C106" s="31"/>
      <c r="D106" s="31"/>
      <c r="E106" s="31"/>
      <c r="F106" s="31"/>
      <c r="G106" s="31"/>
      <c r="H106" s="31"/>
      <c r="I106" s="31"/>
      <c r="J106" s="31"/>
      <c r="K106" s="31"/>
      <c r="L106" s="31"/>
      <c r="M106" s="31"/>
      <c r="N106" s="32"/>
    </row>
    <row r="107" spans="2:14" ht="15" customHeight="1">
      <c r="B107" s="758" t="s">
        <v>2099</v>
      </c>
      <c r="C107" s="759"/>
      <c r="D107" s="759"/>
      <c r="E107" s="759"/>
      <c r="F107" s="759"/>
      <c r="G107" s="759"/>
      <c r="H107" s="759"/>
      <c r="I107" s="759"/>
      <c r="J107" s="759"/>
      <c r="K107" s="759"/>
      <c r="L107" s="759"/>
      <c r="M107" s="759"/>
      <c r="N107" s="760"/>
    </row>
    <row r="108" spans="2:14" ht="15" customHeight="1">
      <c r="B108" s="758"/>
      <c r="C108" s="759"/>
      <c r="D108" s="759"/>
      <c r="E108" s="759"/>
      <c r="F108" s="759"/>
      <c r="G108" s="759"/>
      <c r="H108" s="759"/>
      <c r="I108" s="759"/>
      <c r="J108" s="759"/>
      <c r="K108" s="759"/>
      <c r="L108" s="759"/>
      <c r="M108" s="759"/>
      <c r="N108" s="760"/>
    </row>
    <row r="109" spans="2:14" ht="30" customHeight="1">
      <c r="B109" s="761" t="s">
        <v>2100</v>
      </c>
      <c r="C109" s="762"/>
      <c r="D109" s="762"/>
      <c r="E109" s="762"/>
      <c r="F109" s="762"/>
      <c r="G109" s="762"/>
      <c r="H109" s="762"/>
      <c r="I109" s="762"/>
      <c r="J109" s="762"/>
      <c r="K109" s="762"/>
      <c r="L109" s="762"/>
      <c r="M109" s="762"/>
      <c r="N109" s="763"/>
    </row>
    <row r="110" spans="2:14">
      <c r="B110" s="761"/>
      <c r="C110" s="762"/>
      <c r="D110" s="762"/>
      <c r="E110" s="762"/>
      <c r="F110" s="762"/>
      <c r="G110" s="762"/>
      <c r="H110" s="762"/>
      <c r="I110" s="762"/>
      <c r="J110" s="762"/>
      <c r="K110" s="762"/>
      <c r="L110" s="762"/>
      <c r="M110" s="762"/>
      <c r="N110" s="763"/>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287"/>
      <c r="C113" s="288"/>
      <c r="D113" s="288"/>
      <c r="E113" s="288"/>
      <c r="F113" s="288"/>
      <c r="G113" s="288"/>
      <c r="H113" s="288"/>
      <c r="I113" s="288"/>
      <c r="J113" s="288"/>
      <c r="K113" s="288"/>
      <c r="L113" s="288"/>
      <c r="M113" s="288"/>
      <c r="N113" s="289"/>
    </row>
    <row r="114" spans="2:14">
      <c r="B114" s="199"/>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821"/>
      <c r="K120" s="821"/>
      <c r="L120" s="821"/>
      <c r="M120" s="821"/>
      <c r="N120" s="822"/>
    </row>
    <row r="121" spans="2:14" ht="15.75" thickBot="1">
      <c r="B121" s="217" t="s">
        <v>2103</v>
      </c>
      <c r="C121" s="344"/>
      <c r="D121" s="344"/>
      <c r="E121" s="57"/>
      <c r="F121" s="57"/>
      <c r="G121" s="57"/>
      <c r="H121" s="57"/>
      <c r="I121" s="57"/>
      <c r="J121" s="823"/>
      <c r="K121" s="823"/>
      <c r="L121" s="823"/>
      <c r="M121" s="823"/>
      <c r="N121" s="82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6" zoomScale="75" zoomScaleNormal="75" workbookViewId="0">
      <selection activeCell="N82" sqref="N82"/>
    </sheetView>
  </sheetViews>
  <sheetFormatPr baseColWidth="10" defaultColWidth="11.42578125"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479</v>
      </c>
      <c r="C31" s="81" t="s">
        <v>2258</v>
      </c>
      <c r="D31" s="82"/>
      <c r="E31" s="82"/>
      <c r="F31" s="82"/>
      <c r="G31" s="82"/>
      <c r="H31" s="82"/>
      <c r="I31" s="82"/>
      <c r="J31" s="82"/>
      <c r="K31" s="395"/>
      <c r="L31" s="262" t="s">
        <v>128</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863</v>
      </c>
      <c r="B36" s="804" t="str">
        <f>VLOOKUP(A36,EQUIPOS!A6:D154,3,FALSE)</f>
        <v>Diferencial de 3 ton</v>
      </c>
      <c r="C36" s="805"/>
      <c r="D36" s="805"/>
      <c r="E36" s="805"/>
      <c r="F36" s="805"/>
      <c r="G36" s="805"/>
      <c r="H36" s="806"/>
      <c r="I36" s="223"/>
      <c r="J36" s="224"/>
      <c r="K36" s="225">
        <f>VLOOKUP(A36,EQUIPOS!A6:D163,4,FALSE)</f>
        <v>5885.5311483329788</v>
      </c>
      <c r="L36" s="226"/>
      <c r="M36" s="292">
        <v>40</v>
      </c>
      <c r="N36" s="228">
        <f>K36/M36</f>
        <v>147.13827870832446</v>
      </c>
    </row>
    <row r="37" spans="1:14">
      <c r="A37" s="113" t="s">
        <v>873</v>
      </c>
      <c r="B37" s="804" t="str">
        <f>VLOOKUP(A37,EQUIPOS!A7:D154,3,FALSE)</f>
        <v xml:space="preserve">Equipo de oxicorte, Capacidad de corte: hasta 6´´ (152mm) </v>
      </c>
      <c r="C37" s="805"/>
      <c r="D37" s="805"/>
      <c r="E37" s="805"/>
      <c r="F37" s="805"/>
      <c r="G37" s="805"/>
      <c r="H37" s="806"/>
      <c r="I37" s="368"/>
      <c r="J37" s="369"/>
      <c r="K37" s="225">
        <f>VLOOKUP(A37,EQUIPOS!A7:D164,4,FALSE)</f>
        <v>4532.9341254397186</v>
      </c>
      <c r="L37" s="291"/>
      <c r="M37" s="292">
        <v>40</v>
      </c>
      <c r="N37" s="228">
        <f t="shared" ref="N37:N43" si="0">K37/M37</f>
        <v>113.32335313599296</v>
      </c>
    </row>
    <row r="38" spans="1:14">
      <c r="A38" s="113" t="s">
        <v>887</v>
      </c>
      <c r="B38" s="804" t="str">
        <f>VLOOKUP(A38,EQUIPOS!A8:D154,3,FALSE)</f>
        <v xml:space="preserve">Equipo de soldadura 250 AMP
</v>
      </c>
      <c r="C38" s="805"/>
      <c r="D38" s="805"/>
      <c r="E38" s="805"/>
      <c r="F38" s="805"/>
      <c r="G38" s="805"/>
      <c r="H38" s="806"/>
      <c r="I38" s="368"/>
      <c r="J38" s="369"/>
      <c r="K38" s="225">
        <f>VLOOKUP(A38,EQUIPOS!A8:D165,4,FALSE)</f>
        <v>10383.783298826715</v>
      </c>
      <c r="L38" s="291"/>
      <c r="M38" s="292">
        <v>40</v>
      </c>
      <c r="N38" s="228">
        <f t="shared" si="0"/>
        <v>259.59458247066789</v>
      </c>
    </row>
    <row r="39" spans="1:14">
      <c r="A39" s="113" t="s">
        <v>889</v>
      </c>
      <c r="B39" s="804" t="str">
        <f>VLOOKUP(A39,EQUIPOS!A9:D154,3,FALSE)</f>
        <v>Equipo de soldadura 400</v>
      </c>
      <c r="C39" s="805"/>
      <c r="D39" s="805"/>
      <c r="E39" s="805"/>
      <c r="F39" s="805"/>
      <c r="G39" s="805"/>
      <c r="H39" s="806"/>
      <c r="I39" s="368"/>
      <c r="J39" s="369"/>
      <c r="K39" s="225">
        <f>VLOOKUP(A39,EQUIPOS!A9:D166,4,FALSE)</f>
        <v>31144.413501490948</v>
      </c>
      <c r="L39" s="291"/>
      <c r="M39" s="292">
        <v>40</v>
      </c>
      <c r="N39" s="228">
        <f t="shared" si="0"/>
        <v>778.61033753727372</v>
      </c>
    </row>
    <row r="40" spans="1:14">
      <c r="A40" s="113" t="s">
        <v>891</v>
      </c>
      <c r="B40" s="804" t="str">
        <f>VLOOKUP(A40,EQUIPOS!A10:D154,3,FALSE)</f>
        <v>Equipo de soldadura 600</v>
      </c>
      <c r="C40" s="805"/>
      <c r="D40" s="805"/>
      <c r="E40" s="805"/>
      <c r="F40" s="805"/>
      <c r="G40" s="805"/>
      <c r="H40" s="806"/>
      <c r="I40" s="368"/>
      <c r="J40" s="369"/>
      <c r="K40" s="225">
        <f>VLOOKUP(A40,EQUIPOS!A10:D167,4,FALSE)</f>
        <v>26427.664908837534</v>
      </c>
      <c r="L40" s="291"/>
      <c r="M40" s="292">
        <v>40</v>
      </c>
      <c r="N40" s="228">
        <f t="shared" si="0"/>
        <v>660.69162272093831</v>
      </c>
    </row>
    <row r="41" spans="1:14">
      <c r="A41" s="113" t="s">
        <v>881</v>
      </c>
      <c r="B41" s="804" t="str">
        <f>VLOOKUP(A41,EQUIPOS!A11:D155,3,FALSE)</f>
        <v xml:space="preserve">Equipo de rayos X y/o ultrasonido
</v>
      </c>
      <c r="C41" s="805"/>
      <c r="D41" s="805"/>
      <c r="E41" s="805"/>
      <c r="F41" s="805"/>
      <c r="G41" s="805"/>
      <c r="H41" s="806"/>
      <c r="I41" s="368"/>
      <c r="J41" s="369"/>
      <c r="K41" s="225">
        <f>VLOOKUP(A41,EQUIPOS!A11:D168,4,FALSE)</f>
        <v>97629.759472936552</v>
      </c>
      <c r="L41" s="291"/>
      <c r="M41" s="292">
        <v>4000</v>
      </c>
      <c r="N41" s="228">
        <f t="shared" si="0"/>
        <v>24.407439868234139</v>
      </c>
    </row>
    <row r="42" spans="1:14">
      <c r="A42" s="113" t="s">
        <v>985</v>
      </c>
      <c r="B42" s="804" t="str">
        <f>VLOOKUP(A42,EQUIPOS!A12:D156,3,FALSE)</f>
        <v>Puente grúa</v>
      </c>
      <c r="C42" s="805"/>
      <c r="D42" s="805"/>
      <c r="E42" s="805"/>
      <c r="F42" s="805"/>
      <c r="G42" s="805"/>
      <c r="H42" s="806"/>
      <c r="I42" s="368"/>
      <c r="J42" s="369"/>
      <c r="K42" s="225">
        <f>VLOOKUP(A42,EQUIPOS!A12:D169,4,FALSE)</f>
        <v>735292.5508297435</v>
      </c>
      <c r="L42" s="291"/>
      <c r="M42" s="292">
        <v>40000</v>
      </c>
      <c r="N42" s="228">
        <f t="shared" si="0"/>
        <v>18.382313770743586</v>
      </c>
    </row>
    <row r="43" spans="1:14">
      <c r="A43" s="113" t="s">
        <v>1031</v>
      </c>
      <c r="B43" s="804" t="str">
        <f>VLOOKUP(A43,EQUIPOS!A13:D157,3,FALSE)</f>
        <v>Taladro industrial</v>
      </c>
      <c r="C43" s="805"/>
      <c r="D43" s="805"/>
      <c r="E43" s="805"/>
      <c r="F43" s="805"/>
      <c r="G43" s="805"/>
      <c r="H43" s="806"/>
      <c r="I43" s="368"/>
      <c r="J43" s="369"/>
      <c r="K43" s="225">
        <f>VLOOKUP(A43,EQUIPOS!A13:D170,4,FALSE)</f>
        <v>4640.4482477722595</v>
      </c>
      <c r="L43" s="291"/>
      <c r="M43" s="292">
        <v>40</v>
      </c>
      <c r="N43" s="228">
        <f t="shared" si="0"/>
        <v>116.01120619430648</v>
      </c>
    </row>
    <row r="44" spans="1:14">
      <c r="B44" s="804"/>
      <c r="C44" s="805"/>
      <c r="D44" s="805"/>
      <c r="E44" s="805"/>
      <c r="F44" s="805"/>
      <c r="G44" s="805"/>
      <c r="H44" s="806"/>
      <c r="I44" s="36"/>
      <c r="J44" s="37"/>
      <c r="K44" s="225"/>
      <c r="L44" s="232"/>
      <c r="M44" s="292"/>
      <c r="N44" s="228"/>
    </row>
    <row r="45" spans="1:14">
      <c r="B45" s="276"/>
      <c r="C45" s="277"/>
      <c r="D45" s="277"/>
      <c r="E45" s="277"/>
      <c r="F45" s="279"/>
      <c r="G45" s="279"/>
      <c r="H45" s="123"/>
      <c r="I45" s="36"/>
      <c r="J45" s="37"/>
      <c r="K45" s="225"/>
      <c r="L45" s="232"/>
      <c r="M45" s="233"/>
      <c r="N45" s="229"/>
    </row>
    <row r="46" spans="1:14">
      <c r="B46" s="812" t="s">
        <v>2105</v>
      </c>
      <c r="C46" s="813"/>
      <c r="D46" s="813"/>
      <c r="E46" s="38"/>
      <c r="F46" s="39"/>
      <c r="G46" s="39"/>
      <c r="H46" s="40"/>
      <c r="I46" s="36"/>
      <c r="J46" s="37"/>
      <c r="K46" s="235"/>
      <c r="L46" s="232"/>
      <c r="M46" s="352">
        <v>0.1</v>
      </c>
      <c r="N46" s="296">
        <f>N83*M46</f>
        <v>209.53877274730041</v>
      </c>
    </row>
    <row r="47" spans="1:14" ht="15.75" thickBot="1">
      <c r="B47" s="804"/>
      <c r="C47" s="805"/>
      <c r="D47" s="805"/>
      <c r="E47" s="805"/>
      <c r="F47" s="805"/>
      <c r="G47" s="805"/>
      <c r="H47" s="806"/>
      <c r="I47" s="814"/>
      <c r="J47" s="815"/>
      <c r="K47" s="41"/>
      <c r="L47" s="816"/>
      <c r="M47" s="817"/>
      <c r="N47" s="105"/>
    </row>
    <row r="48" spans="1:14" ht="15.75" thickBot="1">
      <c r="B48" s="755" t="s">
        <v>2072</v>
      </c>
      <c r="C48" s="756"/>
      <c r="D48" s="756"/>
      <c r="E48" s="756"/>
      <c r="F48" s="756"/>
      <c r="G48" s="756"/>
      <c r="H48" s="756"/>
      <c r="I48" s="756"/>
      <c r="J48" s="756"/>
      <c r="K48" s="756"/>
      <c r="L48" s="756"/>
      <c r="M48" s="757"/>
      <c r="N48" s="345">
        <f>SUM(N36:N46)</f>
        <v>2327.6979071537821</v>
      </c>
    </row>
    <row r="49" spans="1:14">
      <c r="B49" s="236"/>
      <c r="C49" s="34"/>
      <c r="D49" s="34"/>
      <c r="E49" s="34"/>
      <c r="F49" s="34"/>
      <c r="G49" s="34"/>
      <c r="H49" s="34"/>
      <c r="I49" s="34"/>
      <c r="J49" s="34"/>
      <c r="K49" s="34"/>
      <c r="L49" s="34"/>
      <c r="M49" s="34"/>
      <c r="N49" s="35"/>
    </row>
    <row r="50" spans="1:14">
      <c r="B50" s="64" t="s">
        <v>2073</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00" t="s">
        <v>2063</v>
      </c>
      <c r="C52" s="801"/>
      <c r="D52" s="801"/>
      <c r="E52" s="801"/>
      <c r="F52" s="801"/>
      <c r="G52" s="801"/>
      <c r="H52" s="801"/>
      <c r="I52" s="835"/>
      <c r="J52" s="271" t="s">
        <v>2065</v>
      </c>
      <c r="K52" s="85" t="s">
        <v>2066</v>
      </c>
      <c r="L52" s="836" t="s">
        <v>2074</v>
      </c>
      <c r="M52" s="835"/>
      <c r="N52" s="86" t="s">
        <v>2071</v>
      </c>
    </row>
    <row r="53" spans="1:14">
      <c r="A53" s="108" t="s">
        <v>1377</v>
      </c>
      <c r="B53" s="43" t="str">
        <f>VLOOKUP(A53,MATERIALES!A5:D373,3,FALSE)</f>
        <v>Fundente</v>
      </c>
      <c r="C53" s="237"/>
      <c r="D53" s="237"/>
      <c r="E53" s="237"/>
      <c r="F53" s="237"/>
      <c r="G53" s="237"/>
      <c r="H53" s="237"/>
      <c r="I53" s="237"/>
      <c r="J53" s="267" t="str">
        <f>VLOOKUP(A53,MATERIALES!A7:D645,2,FALSE)</f>
        <v>kg</v>
      </c>
      <c r="K53" s="238">
        <v>5.0000000000000001E-3</v>
      </c>
      <c r="L53" s="223"/>
      <c r="M53" s="353">
        <f>VLOOKUP(A53,MATERIALES!A5:D396,4,FALSE)</f>
        <v>28776.322495511668</v>
      </c>
      <c r="N53" s="228">
        <f t="shared" ref="N53:N58" si="1">K53*M53</f>
        <v>143.88161247755835</v>
      </c>
    </row>
    <row r="54" spans="1:14">
      <c r="A54" s="108" t="s">
        <v>1379</v>
      </c>
      <c r="B54" s="43" t="str">
        <f>VLOOKUP(A54,MATERIALES!A6:D373,3,FALSE)</f>
        <v>Gas propano</v>
      </c>
      <c r="C54" s="372"/>
      <c r="D54" s="372"/>
      <c r="E54" s="372"/>
      <c r="F54" s="372"/>
      <c r="G54" s="372"/>
      <c r="H54" s="372"/>
      <c r="I54" s="372"/>
      <c r="J54" s="268" t="str">
        <f>VLOOKUP(A54,MATERIALES!A8:D646,2,FALSE)</f>
        <v>kg</v>
      </c>
      <c r="K54" s="348">
        <v>5.0000000000000001E-3</v>
      </c>
      <c r="L54" s="368"/>
      <c r="M54" s="353">
        <f>VLOOKUP(A54,MATERIALES!A6:D397,4,FALSE)</f>
        <v>5777.415208779601</v>
      </c>
      <c r="N54" s="228">
        <f t="shared" si="1"/>
        <v>28.887076043898006</v>
      </c>
    </row>
    <row r="55" spans="1:14">
      <c r="A55" s="108" t="s">
        <v>1595</v>
      </c>
      <c r="B55" s="43" t="str">
        <f>VLOOKUP(A55,MATERIALES!A6:D373,3,FALSE)</f>
        <v>Oxigeno industrial</v>
      </c>
      <c r="C55" s="372"/>
      <c r="D55" s="372"/>
      <c r="E55" s="372"/>
      <c r="F55" s="372"/>
      <c r="G55" s="372"/>
      <c r="H55" s="372"/>
      <c r="I55" s="372"/>
      <c r="J55" s="268" t="str">
        <f>VLOOKUP(A55,MATERIALES!A9:D647,2,FALSE)</f>
        <v>kg</v>
      </c>
      <c r="K55" s="348">
        <v>5.0000000000000001E-3</v>
      </c>
      <c r="L55" s="368"/>
      <c r="M55" s="353">
        <f>VLOOKUP(A55,MATERIALES!A6:D398,4,FALSE)</f>
        <v>10008.662874846876</v>
      </c>
      <c r="N55" s="228">
        <f t="shared" si="1"/>
        <v>50.043314374234377</v>
      </c>
    </row>
    <row r="56" spans="1:14">
      <c r="A56" s="108" t="s">
        <v>1696</v>
      </c>
      <c r="B56" s="43" t="str">
        <f>VLOOKUP(A56,MATERIALES!A6:D373,3,FALSE)</f>
        <v>Soldadura 7018</v>
      </c>
      <c r="C56" s="372"/>
      <c r="D56" s="372"/>
      <c r="E56" s="372"/>
      <c r="F56" s="372"/>
      <c r="G56" s="372"/>
      <c r="H56" s="372"/>
      <c r="I56" s="372"/>
      <c r="J56" s="268" t="str">
        <f>VLOOKUP(A56,MATERIALES!A10:D648,2,FALSE)</f>
        <v>kg</v>
      </c>
      <c r="K56" s="348">
        <v>0.01</v>
      </c>
      <c r="L56" s="368"/>
      <c r="M56" s="353">
        <f>VLOOKUP(A56,MATERIALES!A6:D399,4,FALSE)</f>
        <v>11220.630070584259</v>
      </c>
      <c r="N56" s="228">
        <f t="shared" si="1"/>
        <v>112.20630070584259</v>
      </c>
    </row>
    <row r="57" spans="1:14">
      <c r="A57" s="108" t="s">
        <v>1702</v>
      </c>
      <c r="B57" s="43" t="str">
        <f>VLOOKUP(A57,MATERIALES!A7:D373,3,FALSE)</f>
        <v>Soldadura L-70</v>
      </c>
      <c r="C57" s="372"/>
      <c r="D57" s="372"/>
      <c r="E57" s="372"/>
      <c r="F57" s="372"/>
      <c r="G57" s="372"/>
      <c r="H57" s="372"/>
      <c r="I57" s="372"/>
      <c r="J57" s="268" t="str">
        <f>VLOOKUP(A57,MATERIALES!A11:D649,2,FALSE)</f>
        <v>kg</v>
      </c>
      <c r="K57" s="348">
        <v>0.01</v>
      </c>
      <c r="L57" s="368"/>
      <c r="M57" s="353">
        <f>VLOOKUP(A57,MATERIALES!A7:D400,4,FALSE)</f>
        <v>24631.415312109195</v>
      </c>
      <c r="N57" s="228">
        <f t="shared" si="1"/>
        <v>246.31415312109195</v>
      </c>
    </row>
    <row r="58" spans="1:14">
      <c r="A58" s="108" t="s">
        <v>1080</v>
      </c>
      <c r="B58" s="43" t="str">
        <f>VLOOKUP(A58,MATERIALES!A1:D372,3,FALSE)</f>
        <v>Acero A-36 para estructura metálica</v>
      </c>
      <c r="C58" s="372"/>
      <c r="D58" s="372"/>
      <c r="E58" s="372"/>
      <c r="F58" s="372"/>
      <c r="G58" s="372"/>
      <c r="H58" s="372"/>
      <c r="I58" s="372"/>
      <c r="J58" s="268" t="str">
        <f>VLOOKUP(A58,MATERIALES!A1:D650,2,FALSE)</f>
        <v>kg</v>
      </c>
      <c r="K58" s="348">
        <v>1</v>
      </c>
      <c r="L58" s="368"/>
      <c r="M58" s="353">
        <f>VLOOKUP(A58,MATERIALES!A1:D401,4,FALSE)</f>
        <v>4162.0668127119116</v>
      </c>
      <c r="N58" s="228">
        <f t="shared" si="1"/>
        <v>4162.0668127119116</v>
      </c>
    </row>
    <row r="59" spans="1:14">
      <c r="A59" s="108"/>
      <c r="B59" s="43"/>
      <c r="C59" s="372"/>
      <c r="D59" s="372"/>
      <c r="E59" s="372"/>
      <c r="F59" s="372"/>
      <c r="G59" s="372"/>
      <c r="H59" s="372"/>
      <c r="I59" s="372"/>
      <c r="J59" s="267"/>
      <c r="K59" s="348"/>
      <c r="L59" s="368"/>
      <c r="M59" s="353"/>
      <c r="N59" s="228"/>
    </row>
    <row r="60" spans="1:14" ht="15.75" thickBot="1">
      <c r="B60" s="43"/>
      <c r="C60" s="266"/>
      <c r="D60" s="266"/>
      <c r="E60" s="266"/>
      <c r="F60" s="266"/>
      <c r="G60" s="266"/>
      <c r="H60" s="266"/>
      <c r="I60" s="266"/>
      <c r="J60" s="382"/>
      <c r="K60" s="124"/>
      <c r="L60" s="281"/>
      <c r="M60" s="353"/>
      <c r="N60" s="228"/>
    </row>
    <row r="61" spans="1:14" ht="15.75" thickBot="1">
      <c r="B61" s="755" t="s">
        <v>2072</v>
      </c>
      <c r="C61" s="756"/>
      <c r="D61" s="756"/>
      <c r="E61" s="756"/>
      <c r="F61" s="756"/>
      <c r="G61" s="756"/>
      <c r="H61" s="756"/>
      <c r="I61" s="756"/>
      <c r="J61" s="756"/>
      <c r="K61" s="756"/>
      <c r="L61" s="756"/>
      <c r="M61" s="757"/>
      <c r="N61" s="345">
        <f>SUM(N53:N60)</f>
        <v>4743.399269434537</v>
      </c>
    </row>
    <row r="62" spans="1:14">
      <c r="B62" s="33"/>
      <c r="C62" s="34"/>
      <c r="D62" s="34"/>
      <c r="E62" s="34"/>
      <c r="F62" s="34"/>
      <c r="G62" s="34"/>
      <c r="H62" s="34"/>
      <c r="I62" s="34"/>
      <c r="J62" s="34"/>
      <c r="K62" s="34"/>
      <c r="L62" s="34"/>
      <c r="M62" s="34"/>
      <c r="N62" s="35"/>
    </row>
    <row r="63" spans="1:14">
      <c r="B63" s="64" t="s">
        <v>2075</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269" t="s">
        <v>2076</v>
      </c>
      <c r="C65" s="270"/>
      <c r="D65" s="270"/>
      <c r="E65" s="270"/>
      <c r="F65" s="270"/>
      <c r="G65" s="270"/>
      <c r="H65" s="73" t="s">
        <v>2065</v>
      </c>
      <c r="I65" s="74" t="s">
        <v>2077</v>
      </c>
      <c r="J65" s="75" t="s">
        <v>2106</v>
      </c>
      <c r="K65" s="73" t="s">
        <v>2107</v>
      </c>
      <c r="L65" s="841" t="s">
        <v>2080</v>
      </c>
      <c r="M65" s="820"/>
      <c r="N65" s="76" t="s">
        <v>2071</v>
      </c>
    </row>
    <row r="66" spans="1:15">
      <c r="B66" s="46"/>
      <c r="C66" s="273"/>
      <c r="D66" s="273"/>
      <c r="E66" s="273"/>
      <c r="F66" s="273"/>
      <c r="G66" s="273"/>
      <c r="H66" s="267"/>
      <c r="I66" s="235"/>
      <c r="J66" s="242"/>
      <c r="K66" s="235"/>
      <c r="L66" s="842"/>
      <c r="M66" s="843"/>
      <c r="N66" s="243"/>
    </row>
    <row r="67" spans="1:15">
      <c r="B67" s="46"/>
      <c r="C67" s="47"/>
      <c r="D67" s="47"/>
      <c r="E67" s="47"/>
      <c r="F67" s="47"/>
      <c r="G67" s="47"/>
      <c r="H67" s="267"/>
      <c r="I67" s="235"/>
      <c r="J67" s="242"/>
      <c r="K67" s="235"/>
      <c r="L67" s="842"/>
      <c r="M67" s="843"/>
      <c r="N67" s="243"/>
    </row>
    <row r="68" spans="1:15">
      <c r="B68" s="46"/>
      <c r="C68" s="47"/>
      <c r="D68" s="47"/>
      <c r="E68" s="47"/>
      <c r="F68" s="47"/>
      <c r="G68" s="47"/>
      <c r="H68" s="267"/>
      <c r="I68" s="235"/>
      <c r="J68" s="242"/>
      <c r="K68" s="235"/>
      <c r="L68" s="842"/>
      <c r="M68" s="843"/>
      <c r="N68" s="243"/>
    </row>
    <row r="69" spans="1:15">
      <c r="B69" s="46"/>
      <c r="C69" s="47"/>
      <c r="D69" s="47"/>
      <c r="E69" s="47"/>
      <c r="F69" s="47"/>
      <c r="G69" s="47"/>
      <c r="H69" s="267"/>
      <c r="I69" s="235"/>
      <c r="J69" s="242"/>
      <c r="K69" s="235"/>
      <c r="L69" s="842"/>
      <c r="M69" s="843"/>
      <c r="N69" s="243"/>
    </row>
    <row r="70" spans="1:15">
      <c r="B70" s="46"/>
      <c r="C70" s="47"/>
      <c r="D70" s="47"/>
      <c r="E70" s="47"/>
      <c r="F70" s="47"/>
      <c r="G70" s="47"/>
      <c r="H70" s="244"/>
      <c r="I70" s="235"/>
      <c r="J70" s="235"/>
      <c r="K70" s="235"/>
      <c r="L70" s="245"/>
      <c r="M70" s="246"/>
      <c r="N70" s="247"/>
    </row>
    <row r="71" spans="1:15" ht="15.75" thickBot="1">
      <c r="B71" s="265"/>
      <c r="C71" s="266"/>
      <c r="D71" s="266"/>
      <c r="E71" s="266"/>
      <c r="F71" s="266"/>
      <c r="G71" s="266"/>
      <c r="H71" s="48"/>
      <c r="I71" s="124"/>
      <c r="J71" s="124"/>
      <c r="K71" s="124"/>
      <c r="L71" s="833"/>
      <c r="M71" s="834"/>
      <c r="N71" s="125"/>
    </row>
    <row r="72" spans="1:15" ht="15.75" thickBot="1">
      <c r="B72" s="844" t="s">
        <v>2072</v>
      </c>
      <c r="C72" s="798"/>
      <c r="D72" s="798"/>
      <c r="E72" s="798"/>
      <c r="F72" s="798"/>
      <c r="G72" s="798"/>
      <c r="H72" s="798"/>
      <c r="I72" s="798"/>
      <c r="J72" s="798"/>
      <c r="K72" s="798"/>
      <c r="L72" s="798"/>
      <c r="M72" s="799"/>
      <c r="N72" s="104"/>
    </row>
    <row r="73" spans="1:15">
      <c r="B73" s="33"/>
      <c r="C73" s="34"/>
      <c r="D73" s="34"/>
      <c r="E73" s="34"/>
      <c r="F73" s="34"/>
      <c r="G73" s="34"/>
      <c r="H73" s="34"/>
      <c r="I73" s="34"/>
      <c r="J73" s="34"/>
      <c r="K73" s="34"/>
      <c r="L73" s="34"/>
      <c r="M73" s="34"/>
      <c r="N73" s="35"/>
    </row>
    <row r="74" spans="1:15">
      <c r="B74" s="64" t="s">
        <v>2081</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794" t="s">
        <v>2108</v>
      </c>
      <c r="C76" s="795"/>
      <c r="D76" s="795"/>
      <c r="E76" s="795"/>
      <c r="F76" s="795"/>
      <c r="G76" s="795"/>
      <c r="H76" s="795"/>
      <c r="I76" s="73" t="s">
        <v>2082</v>
      </c>
      <c r="J76" s="75" t="s">
        <v>2109</v>
      </c>
      <c r="K76" s="74" t="s">
        <v>2084</v>
      </c>
      <c r="L76" s="796" t="s">
        <v>2070</v>
      </c>
      <c r="M76" s="797"/>
      <c r="N76" s="98" t="s">
        <v>2071</v>
      </c>
    </row>
    <row r="77" spans="1:15">
      <c r="A77" s="141" t="s">
        <v>760</v>
      </c>
      <c r="B77" s="49" t="str">
        <f>VLOOKUP(A77,'MANO DE OBRA'!A8:D68,3,FALSE)</f>
        <v>Soldador (2)</v>
      </c>
      <c r="C77" s="47"/>
      <c r="D77" s="47"/>
      <c r="E77" s="47"/>
      <c r="F77" s="47"/>
      <c r="G77" s="47"/>
      <c r="H77" s="47"/>
      <c r="I77" s="248">
        <f t="shared" ref="I77:I80" si="2">K77/J77*100</f>
        <v>115336.47958314378</v>
      </c>
      <c r="J77" s="249">
        <v>185</v>
      </c>
      <c r="K77" s="250">
        <f>VLOOKUP(A77,'MANO DE OBRA'!A8:D99,4,FALSE)</f>
        <v>213372.48722881597</v>
      </c>
      <c r="L77" s="50"/>
      <c r="M77" s="381">
        <v>320</v>
      </c>
      <c r="N77" s="346">
        <f t="shared" ref="N77:N80" si="3">K77/M77</f>
        <v>666.78902259004985</v>
      </c>
      <c r="O77" s="106"/>
    </row>
    <row r="78" spans="1:15">
      <c r="A78" s="141" t="s">
        <v>698</v>
      </c>
      <c r="B78" s="49" t="str">
        <f>VLOOKUP(A78,'MANO DE OBRA'!A8:D69,3,FALSE)</f>
        <v>Inspector de fabricación y montaje</v>
      </c>
      <c r="C78" s="47"/>
      <c r="D78" s="47"/>
      <c r="E78" s="47"/>
      <c r="F78" s="47"/>
      <c r="G78" s="47"/>
      <c r="H78" s="47"/>
      <c r="I78" s="248">
        <f t="shared" si="2"/>
        <v>87942.625377371514</v>
      </c>
      <c r="J78" s="249">
        <v>185</v>
      </c>
      <c r="K78" s="250">
        <f>VLOOKUP(A78,'MANO DE OBRA'!A8:D100,4,FALSE)</f>
        <v>162693.85694813728</v>
      </c>
      <c r="L78" s="50"/>
      <c r="M78" s="381">
        <v>320</v>
      </c>
      <c r="N78" s="346">
        <f t="shared" si="3"/>
        <v>508.41830296292903</v>
      </c>
    </row>
    <row r="79" spans="1:15">
      <c r="A79" t="s">
        <v>708</v>
      </c>
      <c r="B79" s="49" t="str">
        <f>VLOOKUP(A79,'MANO DE OBRA'!A9:D70,3,FALSE)</f>
        <v>Obrero (3)</v>
      </c>
      <c r="C79" s="47"/>
      <c r="D79" s="47"/>
      <c r="E79" s="47"/>
      <c r="F79" s="47"/>
      <c r="G79" s="47"/>
      <c r="H79" s="47"/>
      <c r="I79" s="248">
        <f t="shared" si="2"/>
        <v>101498.09999999999</v>
      </c>
      <c r="J79" s="249">
        <v>185</v>
      </c>
      <c r="K79" s="250">
        <f>VLOOKUP(A79,'MANO DE OBRA'!A9:D101,4,FALSE)</f>
        <v>187771.48499999999</v>
      </c>
      <c r="L79" s="50"/>
      <c r="M79" s="381">
        <v>320</v>
      </c>
      <c r="N79" s="346">
        <f t="shared" si="3"/>
        <v>586.78589062499998</v>
      </c>
    </row>
    <row r="80" spans="1:15">
      <c r="A80" t="s">
        <v>728</v>
      </c>
      <c r="B80" s="49" t="str">
        <f>VLOOKUP(A80,'MANO DE OBRA'!A10:D71,3,FALSE)</f>
        <v>Oficial</v>
      </c>
      <c r="C80" s="47"/>
      <c r="D80" s="47"/>
      <c r="E80" s="47"/>
      <c r="F80" s="47"/>
      <c r="G80" s="47"/>
      <c r="H80" s="47"/>
      <c r="I80" s="248">
        <f t="shared" si="2"/>
        <v>57668.23979157189</v>
      </c>
      <c r="J80" s="249">
        <v>185</v>
      </c>
      <c r="K80" s="250">
        <f>VLOOKUP(A80,'MANO DE OBRA'!A10:D102,4,FALSE)</f>
        <v>106686.24361440798</v>
      </c>
      <c r="L80" s="274"/>
      <c r="M80" s="381">
        <v>320</v>
      </c>
      <c r="N80" s="346">
        <f t="shared" si="3"/>
        <v>333.39451129502493</v>
      </c>
    </row>
    <row r="81" spans="1:14">
      <c r="B81" s="49"/>
      <c r="C81" s="47"/>
      <c r="D81" s="47"/>
      <c r="E81" s="47"/>
      <c r="F81" s="47"/>
      <c r="G81" s="47"/>
      <c r="H81" s="47"/>
      <c r="I81" s="248"/>
      <c r="J81" s="249"/>
      <c r="K81" s="250"/>
      <c r="L81" s="274"/>
      <c r="M81" s="381"/>
      <c r="N81" s="346"/>
    </row>
    <row r="82" spans="1:14" ht="15.75" thickBot="1">
      <c r="B82" s="831"/>
      <c r="C82" s="832" t="e">
        <f>VLOOKUP(B82,'MANO DE OBRA'!B12:E73,3,FALSE)</f>
        <v>#N/A</v>
      </c>
      <c r="D82" s="832" t="e">
        <f>VLOOKUP(C82,'MANO DE OBRA'!C12:F73,3,FALSE)</f>
        <v>#N/A</v>
      </c>
      <c r="E82" s="832" t="e">
        <f>VLOOKUP(D82,'MANO DE OBRA'!D12:G73,3,FALSE)</f>
        <v>#N/A</v>
      </c>
      <c r="F82" s="832" t="e">
        <f>VLOOKUP(E82,'MANO DE OBRA'!E12:H73,3,FALSE)</f>
        <v>#N/A</v>
      </c>
      <c r="G82" s="832" t="e">
        <f>VLOOKUP(F82,'MANO DE OBRA'!F12:I73,3,FALSE)</f>
        <v>#N/A</v>
      </c>
      <c r="H82" s="832" t="e">
        <f>VLOOKUP(G82,'MANO DE OBRA'!G12:J73,3,FALSE)</f>
        <v>#N/A</v>
      </c>
      <c r="I82" s="412"/>
      <c r="J82" s="413"/>
      <c r="K82" s="416"/>
      <c r="L82" s="417"/>
      <c r="M82" s="418"/>
      <c r="N82" s="387"/>
    </row>
    <row r="83" spans="1:14" ht="15.75" thickBot="1">
      <c r="B83" s="844" t="s">
        <v>2072</v>
      </c>
      <c r="C83" s="798"/>
      <c r="D83" s="798"/>
      <c r="E83" s="798"/>
      <c r="F83" s="798"/>
      <c r="G83" s="798"/>
      <c r="H83" s="798"/>
      <c r="I83" s="798"/>
      <c r="J83" s="798"/>
      <c r="K83" s="798"/>
      <c r="L83" s="798"/>
      <c r="M83" s="799"/>
      <c r="N83" s="402">
        <f>SUM(N77:N82)</f>
        <v>2095.3877274730039</v>
      </c>
    </row>
    <row r="84" spans="1:14" ht="15.75" thickBot="1">
      <c r="B84" s="33"/>
      <c r="C84" s="34"/>
      <c r="D84" s="34"/>
      <c r="E84" s="34"/>
      <c r="F84" s="34"/>
      <c r="G84" s="34"/>
      <c r="H84" s="34"/>
      <c r="I84" s="34"/>
      <c r="J84" s="34"/>
      <c r="K84" s="34"/>
      <c r="L84" s="34"/>
      <c r="M84" s="34"/>
      <c r="N84" s="35"/>
    </row>
    <row r="85" spans="1:14" ht="15.75" thickBot="1">
      <c r="B85" s="755" t="s">
        <v>2085</v>
      </c>
      <c r="C85" s="756"/>
      <c r="D85" s="756"/>
      <c r="E85" s="756"/>
      <c r="F85" s="756"/>
      <c r="G85" s="756"/>
      <c r="H85" s="756"/>
      <c r="I85" s="756"/>
      <c r="J85" s="756"/>
      <c r="K85" s="756"/>
      <c r="L85" s="756"/>
      <c r="M85" s="757"/>
      <c r="N85" s="99">
        <f>N48+N61+N72+N83</f>
        <v>9166.4849040613226</v>
      </c>
    </row>
    <row r="86" spans="1:14">
      <c r="B86" s="33"/>
      <c r="C86" s="34"/>
      <c r="D86" s="34"/>
      <c r="E86" s="34"/>
      <c r="F86" s="34"/>
      <c r="G86" s="34"/>
      <c r="H86" s="34"/>
      <c r="I86" s="34"/>
      <c r="J86" s="34"/>
      <c r="K86" s="34"/>
      <c r="L86" s="34"/>
      <c r="M86" s="34"/>
      <c r="N86" s="35"/>
    </row>
    <row r="87" spans="1:14">
      <c r="B87" s="64" t="s">
        <v>2086</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00" t="s">
        <v>2110</v>
      </c>
      <c r="C89" s="801"/>
      <c r="D89" s="801"/>
      <c r="E89" s="801"/>
      <c r="F89" s="801"/>
      <c r="G89" s="801"/>
      <c r="H89" s="801"/>
      <c r="I89" s="270"/>
      <c r="J89" s="290"/>
      <c r="K89" s="258" t="s">
        <v>2087</v>
      </c>
      <c r="L89" s="802" t="s">
        <v>2088</v>
      </c>
      <c r="M89" s="803"/>
      <c r="N89" s="259"/>
    </row>
    <row r="90" spans="1:14">
      <c r="B90" s="788" t="s">
        <v>2111</v>
      </c>
      <c r="C90" s="789"/>
      <c r="D90" s="789"/>
      <c r="E90" s="789"/>
      <c r="F90" s="789"/>
      <c r="G90" s="789"/>
      <c r="H90" s="789"/>
      <c r="I90" s="87"/>
      <c r="J90" s="88"/>
      <c r="K90" s="260">
        <v>0.2</v>
      </c>
      <c r="L90" s="790">
        <f>N85*K90</f>
        <v>1833.2969808122646</v>
      </c>
      <c r="M90" s="791"/>
      <c r="N90" s="51"/>
    </row>
    <row r="91" spans="1:14">
      <c r="B91" s="89" t="s">
        <v>2090</v>
      </c>
      <c r="C91" s="90"/>
      <c r="D91" s="90"/>
      <c r="E91" s="90"/>
      <c r="F91" s="90"/>
      <c r="G91" s="90"/>
      <c r="H91" s="90"/>
      <c r="I91" s="87"/>
      <c r="J91" s="88"/>
      <c r="K91" s="260">
        <v>0.05</v>
      </c>
      <c r="L91" s="790">
        <f>N85*K91</f>
        <v>458.32424520306614</v>
      </c>
      <c r="M91" s="791"/>
      <c r="N91" s="51"/>
    </row>
    <row r="92" spans="1:14" ht="15.75" thickBot="1">
      <c r="B92" s="91" t="s">
        <v>2091</v>
      </c>
      <c r="C92" s="92"/>
      <c r="D92" s="92"/>
      <c r="E92" s="92"/>
      <c r="F92" s="92"/>
      <c r="G92" s="92"/>
      <c r="H92" s="92"/>
      <c r="I92" s="93"/>
      <c r="J92" s="94"/>
      <c r="K92" s="261">
        <v>0.05</v>
      </c>
      <c r="L92" s="792">
        <f>N85*K92</f>
        <v>458.32424520306614</v>
      </c>
      <c r="M92" s="793"/>
      <c r="N92" s="51"/>
    </row>
    <row r="93" spans="1:14" ht="15.75" thickBot="1">
      <c r="B93" s="755" t="s">
        <v>2072</v>
      </c>
      <c r="C93" s="756"/>
      <c r="D93" s="756"/>
      <c r="E93" s="756"/>
      <c r="F93" s="756"/>
      <c r="G93" s="756"/>
      <c r="H93" s="756"/>
      <c r="I93" s="756"/>
      <c r="J93" s="756"/>
      <c r="K93" s="756"/>
      <c r="L93" s="756"/>
      <c r="M93" s="757"/>
      <c r="N93" s="52">
        <f>L90+L91+L92</f>
        <v>2749.945471218397</v>
      </c>
    </row>
    <row r="94" spans="1:14" ht="15.75" thickBot="1">
      <c r="B94" s="33"/>
      <c r="C94" s="34"/>
      <c r="D94" s="34"/>
      <c r="E94" s="34"/>
      <c r="F94" s="34"/>
      <c r="G94" s="34"/>
      <c r="H94" s="34"/>
      <c r="I94" s="34"/>
      <c r="J94" s="34"/>
      <c r="K94" s="34"/>
      <c r="L94" s="34"/>
      <c r="M94" s="34"/>
      <c r="N94" s="35"/>
    </row>
    <row r="95" spans="1:14" ht="15.75" thickBot="1">
      <c r="A95" t="s">
        <v>2114</v>
      </c>
      <c r="B95" s="755" t="s">
        <v>2113</v>
      </c>
      <c r="C95" s="756"/>
      <c r="D95" s="756"/>
      <c r="E95" s="756"/>
      <c r="F95" s="756"/>
      <c r="G95" s="756"/>
      <c r="H95" s="756"/>
      <c r="I95" s="756"/>
      <c r="J95" s="756"/>
      <c r="K95" s="756"/>
      <c r="L95" s="756"/>
      <c r="M95" s="757"/>
      <c r="N95" s="166">
        <f>N85+N93</f>
        <v>11916.43037527972</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2093</v>
      </c>
      <c r="F100" s="53"/>
      <c r="G100" s="53"/>
      <c r="H100" s="53"/>
      <c r="I100" s="53"/>
      <c r="J100" s="53"/>
      <c r="K100" s="12"/>
      <c r="L100" s="12"/>
      <c r="M100" s="12"/>
      <c r="N100" s="17"/>
    </row>
    <row r="101" spans="2:14">
      <c r="B101" s="16"/>
      <c r="C101" s="12"/>
      <c r="D101" s="12"/>
      <c r="E101" s="12" t="s">
        <v>2094</v>
      </c>
      <c r="F101" s="12"/>
      <c r="G101" s="12"/>
      <c r="H101" s="12"/>
      <c r="I101" s="12"/>
      <c r="J101" s="12"/>
      <c r="K101" s="12"/>
      <c r="L101" s="12"/>
      <c r="M101" s="12"/>
      <c r="N101" s="17"/>
    </row>
    <row r="102" spans="2:14">
      <c r="B102" s="16"/>
      <c r="C102" s="12"/>
      <c r="D102" s="12"/>
      <c r="E102" s="12" t="s">
        <v>2095</v>
      </c>
      <c r="F102" s="12"/>
      <c r="G102" s="12"/>
      <c r="H102" s="12"/>
      <c r="I102" s="12"/>
      <c r="J102" s="12"/>
      <c r="K102" s="12"/>
      <c r="L102" s="12"/>
      <c r="M102" s="12"/>
      <c r="N102" s="17"/>
    </row>
    <row r="103" spans="2:14">
      <c r="B103" s="16"/>
      <c r="C103" s="12"/>
      <c r="D103" s="12"/>
      <c r="E103" s="12" t="s">
        <v>2096</v>
      </c>
      <c r="F103" s="12"/>
      <c r="G103" s="12"/>
      <c r="H103" s="12"/>
      <c r="I103" s="12"/>
      <c r="J103" s="12"/>
      <c r="K103" s="12"/>
      <c r="L103" s="12"/>
      <c r="M103" s="12"/>
      <c r="N103" s="17"/>
    </row>
    <row r="104" spans="2:14" ht="15.75" thickBot="1">
      <c r="B104" s="16"/>
      <c r="C104" s="12"/>
      <c r="D104" s="12"/>
      <c r="E104" s="12"/>
      <c r="F104" s="12" t="s">
        <v>7</v>
      </c>
      <c r="G104" s="12"/>
      <c r="H104" s="12"/>
      <c r="I104" s="12"/>
      <c r="J104" s="12"/>
      <c r="K104" s="12"/>
      <c r="L104" s="12"/>
      <c r="M104" s="12"/>
      <c r="N104" s="17"/>
    </row>
    <row r="105" spans="2:14">
      <c r="B105" s="204" t="s">
        <v>2097</v>
      </c>
      <c r="C105" s="205"/>
      <c r="D105" s="205"/>
      <c r="E105" s="205"/>
      <c r="F105" s="205"/>
      <c r="G105" s="205"/>
      <c r="H105" s="205"/>
      <c r="I105" s="205"/>
      <c r="J105" s="205"/>
      <c r="K105" s="205"/>
      <c r="L105" s="205"/>
      <c r="M105" s="205"/>
      <c r="N105" s="206"/>
    </row>
    <row r="106" spans="2:14">
      <c r="B106" s="207"/>
      <c r="C106" s="208"/>
      <c r="D106" s="208"/>
      <c r="E106" s="208"/>
      <c r="F106" s="208"/>
      <c r="G106" s="208"/>
      <c r="H106" s="208"/>
      <c r="I106" s="208"/>
      <c r="J106" s="208"/>
      <c r="K106" s="208"/>
      <c r="L106" s="208"/>
      <c r="M106" s="208"/>
      <c r="N106" s="209"/>
    </row>
    <row r="107" spans="2:14">
      <c r="B107" s="207"/>
      <c r="C107" s="208"/>
      <c r="D107" s="208"/>
      <c r="E107" s="208"/>
      <c r="F107" s="208"/>
      <c r="G107" s="208"/>
      <c r="H107" s="208"/>
      <c r="I107" s="208"/>
      <c r="J107" s="208"/>
      <c r="K107" s="208"/>
      <c r="L107" s="208"/>
      <c r="M107" s="208"/>
      <c r="N107" s="209"/>
    </row>
    <row r="108" spans="2:14">
      <c r="B108" s="207"/>
      <c r="C108" s="208"/>
      <c r="D108" s="208"/>
      <c r="E108" s="208"/>
      <c r="F108" s="208"/>
      <c r="G108" s="208"/>
      <c r="H108" s="208"/>
      <c r="I108" s="208"/>
      <c r="J108" s="208"/>
      <c r="K108" s="208"/>
      <c r="L108" s="208"/>
      <c r="M108" s="208"/>
      <c r="N108" s="209"/>
    </row>
    <row r="109" spans="2:14" ht="15.75" thickBot="1">
      <c r="B109" s="210"/>
      <c r="C109" s="211"/>
      <c r="D109" s="211"/>
      <c r="E109" s="211"/>
      <c r="F109" s="211"/>
      <c r="G109" s="211"/>
      <c r="H109" s="211"/>
      <c r="I109" s="211"/>
      <c r="J109" s="211"/>
      <c r="K109" s="211"/>
      <c r="L109" s="211"/>
      <c r="M109" s="211"/>
      <c r="N109" s="212"/>
    </row>
    <row r="110" spans="2:14">
      <c r="B110" s="213"/>
      <c r="C110" s="214"/>
      <c r="D110" s="214"/>
      <c r="E110" s="214"/>
      <c r="F110" s="214"/>
      <c r="G110" s="214"/>
      <c r="H110" s="214"/>
      <c r="I110" s="214"/>
      <c r="J110" s="214"/>
      <c r="K110" s="214"/>
      <c r="L110" s="214"/>
      <c r="M110" s="214"/>
      <c r="N110" s="215"/>
    </row>
    <row r="111" spans="2:14">
      <c r="B111" s="199" t="s">
        <v>2098</v>
      </c>
      <c r="C111" s="31"/>
      <c r="D111" s="31"/>
      <c r="E111" s="31"/>
      <c r="F111" s="31"/>
      <c r="G111" s="31"/>
      <c r="H111" s="31"/>
      <c r="I111" s="31"/>
      <c r="J111" s="31"/>
      <c r="K111" s="31"/>
      <c r="L111" s="31"/>
      <c r="M111" s="31"/>
      <c r="N111" s="32"/>
    </row>
    <row r="112" spans="2:14" ht="15" customHeight="1">
      <c r="B112" s="758" t="s">
        <v>2099</v>
      </c>
      <c r="C112" s="759"/>
      <c r="D112" s="759"/>
      <c r="E112" s="759"/>
      <c r="F112" s="759"/>
      <c r="G112" s="759"/>
      <c r="H112" s="759"/>
      <c r="I112" s="759"/>
      <c r="J112" s="759"/>
      <c r="K112" s="759"/>
      <c r="L112" s="759"/>
      <c r="M112" s="759"/>
      <c r="N112" s="760"/>
    </row>
    <row r="113" spans="2:14" ht="15" customHeight="1">
      <c r="B113" s="758"/>
      <c r="C113" s="759"/>
      <c r="D113" s="759"/>
      <c r="E113" s="759"/>
      <c r="F113" s="759"/>
      <c r="G113" s="759"/>
      <c r="H113" s="759"/>
      <c r="I113" s="759"/>
      <c r="J113" s="759"/>
      <c r="K113" s="759"/>
      <c r="L113" s="759"/>
      <c r="M113" s="759"/>
      <c r="N113" s="760"/>
    </row>
    <row r="114" spans="2:14" ht="30" customHeight="1">
      <c r="B114" s="761" t="s">
        <v>2100</v>
      </c>
      <c r="C114" s="762"/>
      <c r="D114" s="762"/>
      <c r="E114" s="762"/>
      <c r="F114" s="762"/>
      <c r="G114" s="762"/>
      <c r="H114" s="762"/>
      <c r="I114" s="762"/>
      <c r="J114" s="762"/>
      <c r="K114" s="762"/>
      <c r="L114" s="762"/>
      <c r="M114" s="762"/>
      <c r="N114" s="763"/>
    </row>
    <row r="115" spans="2:14">
      <c r="B115" s="761"/>
      <c r="C115" s="762"/>
      <c r="D115" s="762"/>
      <c r="E115" s="762"/>
      <c r="F115" s="762"/>
      <c r="G115" s="762"/>
      <c r="H115" s="762"/>
      <c r="I115" s="762"/>
      <c r="J115" s="762"/>
      <c r="K115" s="762"/>
      <c r="L115" s="762"/>
      <c r="M115" s="762"/>
      <c r="N115" s="763"/>
    </row>
    <row r="116" spans="2:14">
      <c r="B116" s="287"/>
      <c r="C116" s="288"/>
      <c r="D116" s="288"/>
      <c r="E116" s="288"/>
      <c r="F116" s="288"/>
      <c r="G116" s="288"/>
      <c r="H116" s="288"/>
      <c r="I116" s="288"/>
      <c r="J116" s="288"/>
      <c r="K116" s="288"/>
      <c r="L116" s="288"/>
      <c r="M116" s="288"/>
      <c r="N116" s="289"/>
    </row>
    <row r="117" spans="2:14">
      <c r="B117" s="287"/>
      <c r="C117" s="288"/>
      <c r="D117" s="288"/>
      <c r="E117" s="288"/>
      <c r="F117" s="288"/>
      <c r="G117" s="288"/>
      <c r="H117" s="288"/>
      <c r="I117" s="288"/>
      <c r="J117" s="288"/>
      <c r="K117" s="288"/>
      <c r="L117" s="288"/>
      <c r="M117" s="288"/>
      <c r="N117" s="289"/>
    </row>
    <row r="118" spans="2:14">
      <c r="B118" s="287"/>
      <c r="C118" s="288"/>
      <c r="D118" s="288"/>
      <c r="E118" s="288"/>
      <c r="F118" s="288"/>
      <c r="G118" s="288"/>
      <c r="H118" s="288"/>
      <c r="I118" s="288"/>
      <c r="J118" s="288"/>
      <c r="K118" s="288"/>
      <c r="L118" s="288"/>
      <c r="M118" s="288"/>
      <c r="N118" s="289"/>
    </row>
    <row r="119" spans="2:14">
      <c r="B119" s="199"/>
      <c r="C119" s="31"/>
      <c r="D119" s="31"/>
      <c r="E119" s="31"/>
      <c r="F119" s="31"/>
      <c r="G119" s="31"/>
      <c r="H119" s="31"/>
      <c r="I119" s="31"/>
      <c r="J119" s="31"/>
      <c r="K119" s="31"/>
      <c r="L119" s="31"/>
      <c r="M119" s="31"/>
      <c r="N119" s="32"/>
    </row>
    <row r="120" spans="2:14">
      <c r="B120" s="16"/>
      <c r="C120" s="12"/>
      <c r="D120" s="12"/>
      <c r="E120" s="12" t="s">
        <v>2093</v>
      </c>
      <c r="F120" s="53"/>
      <c r="G120" s="53"/>
      <c r="H120" s="12"/>
      <c r="I120" s="12"/>
      <c r="J120" s="12"/>
      <c r="K120" s="12"/>
      <c r="L120" s="12"/>
      <c r="M120" s="12"/>
      <c r="N120" s="17"/>
    </row>
    <row r="121" spans="2:14">
      <c r="B121" s="16"/>
      <c r="C121" s="12"/>
      <c r="D121" s="12"/>
      <c r="E121" s="54" t="s">
        <v>2094</v>
      </c>
      <c r="F121" s="12"/>
      <c r="G121" s="12"/>
      <c r="H121" s="54"/>
      <c r="I121" s="54"/>
      <c r="J121" s="54"/>
      <c r="K121" s="12"/>
      <c r="L121" s="12"/>
      <c r="M121" s="12"/>
      <c r="N121" s="17"/>
    </row>
    <row r="122" spans="2:14">
      <c r="B122" s="16"/>
      <c r="C122" s="12"/>
      <c r="D122" s="12"/>
      <c r="E122" s="55" t="s">
        <v>2101</v>
      </c>
      <c r="F122" s="12"/>
      <c r="G122" s="12"/>
      <c r="H122" s="55"/>
      <c r="I122" s="55"/>
      <c r="J122" s="55"/>
      <c r="K122" s="12"/>
      <c r="L122" s="12"/>
      <c r="M122" s="12"/>
      <c r="N122" s="17"/>
    </row>
    <row r="123" spans="2:14">
      <c r="B123" s="56"/>
      <c r="C123" s="31"/>
      <c r="D123" s="31"/>
      <c r="E123" s="12" t="s">
        <v>2096</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2102</v>
      </c>
      <c r="C125" s="55"/>
      <c r="D125" s="55"/>
      <c r="E125" s="12"/>
      <c r="F125" s="12"/>
      <c r="G125" s="12"/>
      <c r="H125" s="12"/>
      <c r="I125" s="12"/>
      <c r="J125" s="821"/>
      <c r="K125" s="821"/>
      <c r="L125" s="821"/>
      <c r="M125" s="821"/>
      <c r="N125" s="822"/>
    </row>
    <row r="126" spans="2:14" ht="15.75" thickBot="1">
      <c r="B126" s="217" t="s">
        <v>2103</v>
      </c>
      <c r="C126" s="344"/>
      <c r="D126" s="344"/>
      <c r="E126" s="57"/>
      <c r="F126" s="57"/>
      <c r="G126" s="57"/>
      <c r="H126" s="57"/>
      <c r="I126" s="57"/>
      <c r="J126" s="823"/>
      <c r="K126" s="823"/>
      <c r="L126" s="823"/>
      <c r="M126" s="823"/>
      <c r="N126" s="824"/>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481</v>
      </c>
      <c r="C31" s="81" t="s">
        <v>2259</v>
      </c>
      <c r="D31" s="82"/>
      <c r="E31" s="82"/>
      <c r="F31" s="82"/>
      <c r="G31" s="82"/>
      <c r="H31" s="82"/>
      <c r="I31" s="82"/>
      <c r="J31" s="82"/>
      <c r="K31" s="395"/>
      <c r="L31" s="262" t="s">
        <v>128</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863</v>
      </c>
      <c r="B36" s="804" t="str">
        <f>VLOOKUP(A36,EQUIPOS!A6:D154,3,FALSE)</f>
        <v>Diferencial de 3 ton</v>
      </c>
      <c r="C36" s="805"/>
      <c r="D36" s="805"/>
      <c r="E36" s="805"/>
      <c r="F36" s="805"/>
      <c r="G36" s="805"/>
      <c r="H36" s="806"/>
      <c r="I36" s="223"/>
      <c r="J36" s="224"/>
      <c r="K36" s="225">
        <f>VLOOKUP(A36,EQUIPOS!A6:D163,4,FALSE)</f>
        <v>5885.5311483329788</v>
      </c>
      <c r="L36" s="226"/>
      <c r="M36" s="292">
        <v>40</v>
      </c>
      <c r="N36" s="228">
        <f t="shared" ref="N36:N41" si="0">K36/M36</f>
        <v>147.13827870832446</v>
      </c>
    </row>
    <row r="37" spans="1:14">
      <c r="A37" s="113" t="s">
        <v>1031</v>
      </c>
      <c r="B37" s="804" t="str">
        <f>VLOOKUP(A37,EQUIPOS!A7:D154,3,FALSE)</f>
        <v>Taladro industrial</v>
      </c>
      <c r="C37" s="805"/>
      <c r="D37" s="805"/>
      <c r="E37" s="805"/>
      <c r="F37" s="805"/>
      <c r="G37" s="805"/>
      <c r="H37" s="806"/>
      <c r="I37" s="368"/>
      <c r="J37" s="369"/>
      <c r="K37" s="225">
        <f>VLOOKUP(A37,EQUIPOS!A7:D164,4,FALSE)</f>
        <v>4640.4482477722595</v>
      </c>
      <c r="L37" s="291"/>
      <c r="M37" s="292">
        <v>40</v>
      </c>
      <c r="N37" s="228">
        <f t="shared" si="0"/>
        <v>116.01120619430648</v>
      </c>
    </row>
    <row r="38" spans="1:14">
      <c r="A38" s="113" t="s">
        <v>873</v>
      </c>
      <c r="B38" s="804" t="str">
        <f>VLOOKUP(A38,EQUIPOS!A8:D154,3,FALSE)</f>
        <v xml:space="preserve">Equipo de oxicorte, Capacidad de corte: hasta 6´´ (152mm) </v>
      </c>
      <c r="C38" s="805"/>
      <c r="D38" s="805"/>
      <c r="E38" s="805"/>
      <c r="F38" s="805"/>
      <c r="G38" s="805"/>
      <c r="H38" s="806"/>
      <c r="I38" s="368"/>
      <c r="J38" s="369"/>
      <c r="K38" s="225">
        <f>VLOOKUP(A38,EQUIPOS!A8:D165,4,FALSE)</f>
        <v>4532.9341254397186</v>
      </c>
      <c r="L38" s="291"/>
      <c r="M38" s="292">
        <v>40</v>
      </c>
      <c r="N38" s="228">
        <f t="shared" si="0"/>
        <v>113.32335313599296</v>
      </c>
    </row>
    <row r="39" spans="1:14">
      <c r="A39" s="113" t="s">
        <v>887</v>
      </c>
      <c r="B39" s="804" t="str">
        <f>VLOOKUP(A39,EQUIPOS!A9:D154,3,FALSE)</f>
        <v xml:space="preserve">Equipo de soldadura 250 AMP
</v>
      </c>
      <c r="C39" s="805"/>
      <c r="D39" s="805"/>
      <c r="E39" s="805"/>
      <c r="F39" s="805"/>
      <c r="G39" s="805"/>
      <c r="H39" s="806"/>
      <c r="I39" s="368"/>
      <c r="J39" s="369"/>
      <c r="K39" s="225">
        <f>VLOOKUP(A39,EQUIPOS!A9:D166,4,FALSE)</f>
        <v>10383.783298826715</v>
      </c>
      <c r="L39" s="291"/>
      <c r="M39" s="292">
        <v>40</v>
      </c>
      <c r="N39" s="228">
        <f t="shared" si="0"/>
        <v>259.59458247066789</v>
      </c>
    </row>
    <row r="40" spans="1:14">
      <c r="A40" s="113" t="s">
        <v>889</v>
      </c>
      <c r="B40" s="804" t="str">
        <f>VLOOKUP(A40,EQUIPOS!A10:D154,3,FALSE)</f>
        <v>Equipo de soldadura 400</v>
      </c>
      <c r="C40" s="805"/>
      <c r="D40" s="805"/>
      <c r="E40" s="805"/>
      <c r="F40" s="805"/>
      <c r="G40" s="805"/>
      <c r="H40" s="806"/>
      <c r="I40" s="368"/>
      <c r="J40" s="369"/>
      <c r="K40" s="225">
        <f>VLOOKUP(A40,EQUIPOS!A10:D167,4,FALSE)</f>
        <v>31144.413501490948</v>
      </c>
      <c r="L40" s="291"/>
      <c r="M40" s="292">
        <v>40</v>
      </c>
      <c r="N40" s="228">
        <f t="shared" si="0"/>
        <v>778.61033753727372</v>
      </c>
    </row>
    <row r="41" spans="1:14">
      <c r="A41" s="113" t="s">
        <v>891</v>
      </c>
      <c r="B41" s="804" t="str">
        <f>VLOOKUP(A41,EQUIPOS!A11:D155,3,FALSE)</f>
        <v>Equipo de soldadura 600</v>
      </c>
      <c r="C41" s="805"/>
      <c r="D41" s="805"/>
      <c r="E41" s="805"/>
      <c r="F41" s="805"/>
      <c r="G41" s="805"/>
      <c r="H41" s="806"/>
      <c r="I41" s="368"/>
      <c r="J41" s="369"/>
      <c r="K41" s="225">
        <f>VLOOKUP(A41,EQUIPOS!A11:D168,4,FALSE)</f>
        <v>26427.664908837534</v>
      </c>
      <c r="L41" s="291"/>
      <c r="M41" s="292">
        <v>40</v>
      </c>
      <c r="N41" s="228">
        <f t="shared" si="0"/>
        <v>660.69162272093831</v>
      </c>
    </row>
    <row r="42" spans="1:14">
      <c r="B42" s="804"/>
      <c r="C42" s="805"/>
      <c r="D42" s="805"/>
      <c r="E42" s="805"/>
      <c r="F42" s="805"/>
      <c r="G42" s="805"/>
      <c r="H42" s="806"/>
      <c r="I42" s="36"/>
      <c r="J42" s="37"/>
      <c r="K42" s="225"/>
      <c r="L42" s="232"/>
      <c r="M42" s="292"/>
      <c r="N42" s="228"/>
    </row>
    <row r="43" spans="1:14">
      <c r="B43" s="276"/>
      <c r="C43" s="277"/>
      <c r="D43" s="277"/>
      <c r="E43" s="277"/>
      <c r="F43" s="279"/>
      <c r="G43" s="279"/>
      <c r="H43" s="123"/>
      <c r="I43" s="36"/>
      <c r="J43" s="37"/>
      <c r="K43" s="225"/>
      <c r="L43" s="232"/>
      <c r="M43" s="233"/>
      <c r="N43" s="229"/>
    </row>
    <row r="44" spans="1:14">
      <c r="B44" s="812" t="s">
        <v>2105</v>
      </c>
      <c r="C44" s="813"/>
      <c r="D44" s="813"/>
      <c r="E44" s="38"/>
      <c r="F44" s="39"/>
      <c r="G44" s="39"/>
      <c r="H44" s="40"/>
      <c r="I44" s="36"/>
      <c r="J44" s="37"/>
      <c r="K44" s="235"/>
      <c r="L44" s="232"/>
      <c r="M44" s="352">
        <v>0.05</v>
      </c>
      <c r="N44" s="296">
        <f>N81*M44</f>
        <v>104.76938637365021</v>
      </c>
    </row>
    <row r="45" spans="1:14" ht="15.75" thickBot="1">
      <c r="B45" s="804"/>
      <c r="C45" s="805"/>
      <c r="D45" s="805"/>
      <c r="E45" s="805"/>
      <c r="F45" s="805"/>
      <c r="G45" s="805"/>
      <c r="H45" s="806"/>
      <c r="I45" s="814"/>
      <c r="J45" s="815"/>
      <c r="K45" s="41"/>
      <c r="L45" s="816"/>
      <c r="M45" s="817"/>
      <c r="N45" s="105"/>
    </row>
    <row r="46" spans="1:14" ht="15.75" thickBot="1">
      <c r="B46" s="755" t="s">
        <v>2072</v>
      </c>
      <c r="C46" s="756"/>
      <c r="D46" s="756"/>
      <c r="E46" s="756"/>
      <c r="F46" s="756"/>
      <c r="G46" s="756"/>
      <c r="H46" s="756"/>
      <c r="I46" s="756"/>
      <c r="J46" s="756"/>
      <c r="K46" s="756"/>
      <c r="L46" s="756"/>
      <c r="M46" s="757"/>
      <c r="N46" s="345">
        <f>SUM(N36:N44)</f>
        <v>2180.1387671411539</v>
      </c>
    </row>
    <row r="47" spans="1:14">
      <c r="B47" s="236"/>
      <c r="C47" s="34"/>
      <c r="D47" s="34"/>
      <c r="E47" s="34"/>
      <c r="F47" s="34"/>
      <c r="G47" s="34"/>
      <c r="H47" s="34"/>
      <c r="I47" s="34"/>
      <c r="J47" s="34"/>
      <c r="K47" s="34"/>
      <c r="L47" s="34"/>
      <c r="M47" s="34"/>
      <c r="N47" s="35"/>
    </row>
    <row r="48" spans="1:14">
      <c r="B48" s="64" t="s">
        <v>2073</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00" t="s">
        <v>2063</v>
      </c>
      <c r="C50" s="801"/>
      <c r="D50" s="801"/>
      <c r="E50" s="801"/>
      <c r="F50" s="801"/>
      <c r="G50" s="801"/>
      <c r="H50" s="801"/>
      <c r="I50" s="835"/>
      <c r="J50" s="271" t="s">
        <v>2065</v>
      </c>
      <c r="K50" s="85" t="s">
        <v>2066</v>
      </c>
      <c r="L50" s="836" t="s">
        <v>2074</v>
      </c>
      <c r="M50" s="835"/>
      <c r="N50" s="86" t="s">
        <v>2071</v>
      </c>
    </row>
    <row r="51" spans="1:14">
      <c r="A51" s="108" t="s">
        <v>1377</v>
      </c>
      <c r="B51" s="43" t="str">
        <f>VLOOKUP(A51,MATERIALES!A5:D373,3,FALSE)</f>
        <v>Fundente</v>
      </c>
      <c r="C51" s="237"/>
      <c r="D51" s="237"/>
      <c r="E51" s="237"/>
      <c r="F51" s="237"/>
      <c r="G51" s="237"/>
      <c r="H51" s="237"/>
      <c r="I51" s="237"/>
      <c r="J51" s="267" t="str">
        <f>VLOOKUP(A51,MATERIALES!A6:D643,2,FALSE)</f>
        <v>kg</v>
      </c>
      <c r="K51" s="238">
        <v>5.0000000000000001E-3</v>
      </c>
      <c r="L51" s="223"/>
      <c r="M51" s="353">
        <f>VLOOKUP(A51,MATERIALES!A5:D396,4,FALSE)</f>
        <v>28776.322495511668</v>
      </c>
      <c r="N51" s="228">
        <f t="shared" ref="N51:N56" si="1">K51*M51</f>
        <v>143.88161247755835</v>
      </c>
    </row>
    <row r="52" spans="1:14">
      <c r="A52" s="108" t="s">
        <v>1379</v>
      </c>
      <c r="B52" s="43" t="str">
        <f>VLOOKUP(A52,MATERIALES!A6:D373,3,FALSE)</f>
        <v>Gas propano</v>
      </c>
      <c r="C52" s="372"/>
      <c r="D52" s="372"/>
      <c r="E52" s="372"/>
      <c r="F52" s="372"/>
      <c r="G52" s="372"/>
      <c r="H52" s="372"/>
      <c r="I52" s="372"/>
      <c r="J52" s="268" t="str">
        <f>VLOOKUP(A52,MATERIALES!A6:D644,2,FALSE)</f>
        <v>kg</v>
      </c>
      <c r="K52" s="348">
        <v>5.0000000000000001E-3</v>
      </c>
      <c r="L52" s="368"/>
      <c r="M52" s="353">
        <f>VLOOKUP(A52,MATERIALES!A6:D397,4,FALSE)</f>
        <v>5777.415208779601</v>
      </c>
      <c r="N52" s="228">
        <f t="shared" si="1"/>
        <v>28.887076043898006</v>
      </c>
    </row>
    <row r="53" spans="1:14">
      <c r="A53" s="108" t="s">
        <v>1595</v>
      </c>
      <c r="B53" s="43" t="str">
        <f>VLOOKUP(A53,MATERIALES!A6:D373,3,FALSE)</f>
        <v>Oxigeno industrial</v>
      </c>
      <c r="C53" s="372"/>
      <c r="D53" s="372"/>
      <c r="E53" s="372"/>
      <c r="F53" s="372"/>
      <c r="G53" s="372"/>
      <c r="H53" s="372"/>
      <c r="I53" s="372"/>
      <c r="J53" s="268" t="str">
        <f>VLOOKUP(A53,MATERIALES!A7:D645,2,FALSE)</f>
        <v>kg</v>
      </c>
      <c r="K53" s="348">
        <v>5.0000000000000001E-3</v>
      </c>
      <c r="L53" s="368"/>
      <c r="M53" s="353">
        <f>VLOOKUP(A53,MATERIALES!A6:D398,4,FALSE)</f>
        <v>10008.662874846876</v>
      </c>
      <c r="N53" s="228">
        <f t="shared" si="1"/>
        <v>50.043314374234377</v>
      </c>
    </row>
    <row r="54" spans="1:14">
      <c r="A54" s="108" t="s">
        <v>1696</v>
      </c>
      <c r="B54" s="43" t="str">
        <f>VLOOKUP(A54,MATERIALES!A6:D373,3,FALSE)</f>
        <v>Soldadura 7018</v>
      </c>
      <c r="C54" s="372"/>
      <c r="D54" s="372"/>
      <c r="E54" s="372"/>
      <c r="F54" s="372"/>
      <c r="G54" s="372"/>
      <c r="H54" s="372"/>
      <c r="I54" s="372"/>
      <c r="J54" s="268" t="str">
        <f>VLOOKUP(A54,MATERIALES!A8:D646,2,FALSE)</f>
        <v>kg</v>
      </c>
      <c r="K54" s="348">
        <v>0.01</v>
      </c>
      <c r="L54" s="368"/>
      <c r="M54" s="353">
        <f>VLOOKUP(A54,MATERIALES!A6:D399,4,FALSE)</f>
        <v>11220.630070584259</v>
      </c>
      <c r="N54" s="228">
        <f t="shared" si="1"/>
        <v>112.20630070584259</v>
      </c>
    </row>
    <row r="55" spans="1:14">
      <c r="A55" s="108" t="s">
        <v>1702</v>
      </c>
      <c r="B55" s="43" t="str">
        <f>VLOOKUP(A55,MATERIALES!A7:D373,3,FALSE)</f>
        <v>Soldadura L-70</v>
      </c>
      <c r="C55" s="372"/>
      <c r="D55" s="372"/>
      <c r="E55" s="372"/>
      <c r="F55" s="372"/>
      <c r="G55" s="372"/>
      <c r="H55" s="372"/>
      <c r="I55" s="372"/>
      <c r="J55" s="268" t="str">
        <f>VLOOKUP(A55,MATERIALES!A9:D647,2,FALSE)</f>
        <v>kg</v>
      </c>
      <c r="K55" s="348">
        <v>0.01</v>
      </c>
      <c r="L55" s="368"/>
      <c r="M55" s="353">
        <f>VLOOKUP(A55,MATERIALES!A7:D400,4,FALSE)</f>
        <v>24631.415312109195</v>
      </c>
      <c r="N55" s="228">
        <f t="shared" si="1"/>
        <v>246.31415312109195</v>
      </c>
    </row>
    <row r="56" spans="1:14">
      <c r="A56" s="108" t="s">
        <v>1080</v>
      </c>
      <c r="B56" s="43" t="str">
        <f>VLOOKUP(A56,MATERIALES!A1:D373,3,FALSE)</f>
        <v>Acero A-36 para estructura metálica</v>
      </c>
      <c r="C56" s="372"/>
      <c r="D56" s="372"/>
      <c r="E56" s="372"/>
      <c r="F56" s="372"/>
      <c r="G56" s="372"/>
      <c r="H56" s="372"/>
      <c r="I56" s="372"/>
      <c r="J56" s="268" t="str">
        <f>VLOOKUP(A56,MATERIALES!A1:D648,2,FALSE)</f>
        <v>kg</v>
      </c>
      <c r="K56" s="348">
        <v>1</v>
      </c>
      <c r="L56" s="368"/>
      <c r="M56" s="353">
        <f>VLOOKUP(A56,MATERIALES!A1:D401,4,FALSE)</f>
        <v>4162.0668127119116</v>
      </c>
      <c r="N56" s="228">
        <f t="shared" si="1"/>
        <v>4162.0668127119116</v>
      </c>
    </row>
    <row r="57" spans="1:14">
      <c r="A57" s="108"/>
      <c r="B57" s="43"/>
      <c r="C57" s="372"/>
      <c r="D57" s="372"/>
      <c r="E57" s="372"/>
      <c r="F57" s="372"/>
      <c r="G57" s="372"/>
      <c r="H57" s="372"/>
      <c r="I57" s="372"/>
      <c r="J57" s="267"/>
      <c r="K57" s="348"/>
      <c r="L57" s="368"/>
      <c r="M57" s="353"/>
      <c r="N57" s="228"/>
    </row>
    <row r="58" spans="1:14" ht="15.75" thickBot="1">
      <c r="B58" s="43"/>
      <c r="C58" s="266"/>
      <c r="D58" s="266"/>
      <c r="E58" s="266"/>
      <c r="F58" s="266"/>
      <c r="G58" s="266"/>
      <c r="H58" s="266"/>
      <c r="I58" s="266"/>
      <c r="J58" s="382"/>
      <c r="K58" s="124"/>
      <c r="L58" s="281"/>
      <c r="M58" s="353"/>
      <c r="N58" s="228"/>
    </row>
    <row r="59" spans="1:14" ht="15.75" thickBot="1">
      <c r="B59" s="755" t="s">
        <v>2072</v>
      </c>
      <c r="C59" s="756"/>
      <c r="D59" s="756"/>
      <c r="E59" s="756"/>
      <c r="F59" s="756"/>
      <c r="G59" s="756"/>
      <c r="H59" s="756"/>
      <c r="I59" s="756"/>
      <c r="J59" s="756"/>
      <c r="K59" s="756"/>
      <c r="L59" s="756"/>
      <c r="M59" s="757"/>
      <c r="N59" s="345">
        <f>SUM(N51:N58)</f>
        <v>4743.399269434537</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9" t="s">
        <v>2076</v>
      </c>
      <c r="C63" s="270"/>
      <c r="D63" s="270"/>
      <c r="E63" s="270"/>
      <c r="F63" s="270"/>
      <c r="G63" s="270"/>
      <c r="H63" s="73" t="s">
        <v>2065</v>
      </c>
      <c r="I63" s="74" t="s">
        <v>2077</v>
      </c>
      <c r="J63" s="75" t="s">
        <v>2106</v>
      </c>
      <c r="K63" s="73" t="s">
        <v>2107</v>
      </c>
      <c r="L63" s="841" t="s">
        <v>2080</v>
      </c>
      <c r="M63" s="820"/>
      <c r="N63" s="76" t="s">
        <v>2071</v>
      </c>
    </row>
    <row r="64" spans="1:14">
      <c r="B64" s="46"/>
      <c r="C64" s="273"/>
      <c r="D64" s="273"/>
      <c r="E64" s="273"/>
      <c r="F64" s="273"/>
      <c r="G64" s="273"/>
      <c r="H64" s="267"/>
      <c r="I64" s="235"/>
      <c r="J64" s="242"/>
      <c r="K64" s="235"/>
      <c r="L64" s="842"/>
      <c r="M64" s="843"/>
      <c r="N64" s="243"/>
    </row>
    <row r="65" spans="1:15">
      <c r="B65" s="46"/>
      <c r="C65" s="47"/>
      <c r="D65" s="47"/>
      <c r="E65" s="47"/>
      <c r="F65" s="47"/>
      <c r="G65" s="47"/>
      <c r="H65" s="267"/>
      <c r="I65" s="235"/>
      <c r="J65" s="242"/>
      <c r="K65" s="235"/>
      <c r="L65" s="842"/>
      <c r="M65" s="843"/>
      <c r="N65" s="243"/>
    </row>
    <row r="66" spans="1:15">
      <c r="B66" s="46"/>
      <c r="C66" s="47"/>
      <c r="D66" s="47"/>
      <c r="E66" s="47"/>
      <c r="F66" s="47"/>
      <c r="G66" s="47"/>
      <c r="H66" s="267"/>
      <c r="I66" s="235"/>
      <c r="J66" s="242"/>
      <c r="K66" s="235"/>
      <c r="L66" s="842"/>
      <c r="M66" s="843"/>
      <c r="N66" s="243"/>
    </row>
    <row r="67" spans="1:15">
      <c r="B67" s="46"/>
      <c r="C67" s="47"/>
      <c r="D67" s="47"/>
      <c r="E67" s="47"/>
      <c r="F67" s="47"/>
      <c r="G67" s="47"/>
      <c r="H67" s="267"/>
      <c r="I67" s="235"/>
      <c r="J67" s="242"/>
      <c r="K67" s="235"/>
      <c r="L67" s="842"/>
      <c r="M67" s="843"/>
      <c r="N67" s="243"/>
    </row>
    <row r="68" spans="1:15">
      <c r="B68" s="46"/>
      <c r="C68" s="47"/>
      <c r="D68" s="47"/>
      <c r="E68" s="47"/>
      <c r="F68" s="47"/>
      <c r="G68" s="47"/>
      <c r="H68" s="244"/>
      <c r="I68" s="235"/>
      <c r="J68" s="235"/>
      <c r="K68" s="235"/>
      <c r="L68" s="245"/>
      <c r="M68" s="246"/>
      <c r="N68" s="247"/>
    </row>
    <row r="69" spans="1:15" ht="15.75" thickBot="1">
      <c r="B69" s="265"/>
      <c r="C69" s="266"/>
      <c r="D69" s="266"/>
      <c r="E69" s="266"/>
      <c r="F69" s="266"/>
      <c r="G69" s="266"/>
      <c r="H69" s="48"/>
      <c r="I69" s="124"/>
      <c r="J69" s="124"/>
      <c r="K69" s="124"/>
      <c r="L69" s="833"/>
      <c r="M69" s="834"/>
      <c r="N69" s="125"/>
    </row>
    <row r="70" spans="1:15" ht="15.75" thickBot="1">
      <c r="B70" s="844" t="s">
        <v>2072</v>
      </c>
      <c r="C70" s="798"/>
      <c r="D70" s="798"/>
      <c r="E70" s="798"/>
      <c r="F70" s="798"/>
      <c r="G70" s="798"/>
      <c r="H70" s="798"/>
      <c r="I70" s="798"/>
      <c r="J70" s="798"/>
      <c r="K70" s="798"/>
      <c r="L70" s="798"/>
      <c r="M70" s="799"/>
      <c r="N70" s="104"/>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94" t="s">
        <v>2108</v>
      </c>
      <c r="C74" s="795"/>
      <c r="D74" s="795"/>
      <c r="E74" s="795"/>
      <c r="F74" s="795"/>
      <c r="G74" s="795"/>
      <c r="H74" s="795"/>
      <c r="I74" s="73" t="s">
        <v>2082</v>
      </c>
      <c r="J74" s="75" t="s">
        <v>2109</v>
      </c>
      <c r="K74" s="74" t="s">
        <v>2084</v>
      </c>
      <c r="L74" s="796" t="s">
        <v>2070</v>
      </c>
      <c r="M74" s="797"/>
      <c r="N74" s="98" t="s">
        <v>2071</v>
      </c>
    </row>
    <row r="75" spans="1:15">
      <c r="A75" s="141" t="s">
        <v>760</v>
      </c>
      <c r="B75" s="49" t="str">
        <f>VLOOKUP(A75,'MANO DE OBRA'!A8:D68,3,FALSE)</f>
        <v>Soldador (2)</v>
      </c>
      <c r="C75" s="47"/>
      <c r="D75" s="47"/>
      <c r="E75" s="47"/>
      <c r="F75" s="47"/>
      <c r="G75" s="47"/>
      <c r="H75" s="47"/>
      <c r="I75" s="248">
        <f>K75/J75*100</f>
        <v>115336.47958314378</v>
      </c>
      <c r="J75" s="249">
        <v>185</v>
      </c>
      <c r="K75" s="250">
        <f>VLOOKUP(A75,'MANO DE OBRA'!A8:D99,4,FALSE)</f>
        <v>213372.48722881597</v>
      </c>
      <c r="L75" s="50"/>
      <c r="M75" s="381">
        <v>320</v>
      </c>
      <c r="N75" s="346">
        <f>K75/M75</f>
        <v>666.78902259004985</v>
      </c>
      <c r="O75" s="106"/>
    </row>
    <row r="76" spans="1:15">
      <c r="A76" s="141" t="s">
        <v>698</v>
      </c>
      <c r="B76" s="49" t="str">
        <f>VLOOKUP(A76,'MANO DE OBRA'!A8:D69,3,FALSE)</f>
        <v>Inspector de fabricación y montaje</v>
      </c>
      <c r="C76" s="47"/>
      <c r="D76" s="47"/>
      <c r="E76" s="47"/>
      <c r="F76" s="47"/>
      <c r="G76" s="47"/>
      <c r="H76" s="47"/>
      <c r="I76" s="248">
        <f>K76/J76*100</f>
        <v>87942.625377371514</v>
      </c>
      <c r="J76" s="249">
        <v>185</v>
      </c>
      <c r="K76" s="250">
        <f>VLOOKUP(A76,'MANO DE OBRA'!A8:D100,4,FALSE)</f>
        <v>162693.85694813728</v>
      </c>
      <c r="L76" s="50"/>
      <c r="M76" s="381">
        <v>320</v>
      </c>
      <c r="N76" s="346">
        <f>K76/M76</f>
        <v>508.41830296292903</v>
      </c>
    </row>
    <row r="77" spans="1:15">
      <c r="A77" t="s">
        <v>708</v>
      </c>
      <c r="B77" s="49" t="str">
        <f>VLOOKUP(A77,'MANO DE OBRA'!A9:D70,3,FALSE)</f>
        <v>Obrero (3)</v>
      </c>
      <c r="C77" s="47"/>
      <c r="D77" s="47"/>
      <c r="E77" s="47"/>
      <c r="F77" s="47"/>
      <c r="G77" s="47"/>
      <c r="H77" s="47"/>
      <c r="I77" s="248">
        <f>K77/J77*100</f>
        <v>101498.09999999999</v>
      </c>
      <c r="J77" s="249">
        <v>185</v>
      </c>
      <c r="K77" s="250">
        <f>VLOOKUP(A77,'MANO DE OBRA'!A9:D101,4,FALSE)</f>
        <v>187771.48499999999</v>
      </c>
      <c r="L77" s="50"/>
      <c r="M77" s="381">
        <v>320</v>
      </c>
      <c r="N77" s="346">
        <f>K77/M77</f>
        <v>586.78589062499998</v>
      </c>
    </row>
    <row r="78" spans="1:15">
      <c r="A78" t="s">
        <v>728</v>
      </c>
      <c r="B78" s="49" t="str">
        <f>VLOOKUP(A78,'MANO DE OBRA'!A10:D71,3,FALSE)</f>
        <v>Oficial</v>
      </c>
      <c r="C78" s="47"/>
      <c r="D78" s="47"/>
      <c r="E78" s="47"/>
      <c r="F78" s="47"/>
      <c r="G78" s="47"/>
      <c r="H78" s="47"/>
      <c r="I78" s="248">
        <f>K78/J78*100</f>
        <v>57668.23979157189</v>
      </c>
      <c r="J78" s="249">
        <v>185</v>
      </c>
      <c r="K78" s="250">
        <f>VLOOKUP(A78,'MANO DE OBRA'!A10:D102,4,FALSE)</f>
        <v>106686.24361440798</v>
      </c>
      <c r="L78" s="274"/>
      <c r="M78" s="381">
        <v>320</v>
      </c>
      <c r="N78" s="346">
        <f>K78/M78</f>
        <v>333.39451129502493</v>
      </c>
    </row>
    <row r="79" spans="1:15">
      <c r="B79" s="49"/>
      <c r="C79" s="47"/>
      <c r="D79" s="47"/>
      <c r="E79" s="47"/>
      <c r="F79" s="47"/>
      <c r="G79" s="47"/>
      <c r="H79" s="47"/>
      <c r="I79" s="248"/>
      <c r="J79" s="249"/>
      <c r="K79" s="250"/>
      <c r="L79" s="274"/>
      <c r="M79" s="378"/>
      <c r="N79" s="346"/>
    </row>
    <row r="80" spans="1:15" ht="15.75" thickBot="1">
      <c r="B80" s="831"/>
      <c r="C80" s="832"/>
      <c r="D80" s="832"/>
      <c r="E80" s="832"/>
      <c r="F80" s="832"/>
      <c r="G80" s="832"/>
      <c r="H80" s="832"/>
      <c r="I80" s="412"/>
      <c r="J80" s="413"/>
      <c r="K80" s="414"/>
      <c r="L80" s="417"/>
      <c r="M80" s="418"/>
      <c r="N80" s="387"/>
    </row>
    <row r="81" spans="1:14" ht="15.75" thickBot="1">
      <c r="B81" s="844" t="s">
        <v>2072</v>
      </c>
      <c r="C81" s="798"/>
      <c r="D81" s="798"/>
      <c r="E81" s="798"/>
      <c r="F81" s="798"/>
      <c r="G81" s="798"/>
      <c r="H81" s="798"/>
      <c r="I81" s="798"/>
      <c r="J81" s="798"/>
      <c r="K81" s="798"/>
      <c r="L81" s="798"/>
      <c r="M81" s="799"/>
      <c r="N81" s="257">
        <f>SUM(N75:N80)</f>
        <v>2095.3877274730039</v>
      </c>
    </row>
    <row r="82" spans="1:14" ht="15.75" thickBot="1">
      <c r="B82" s="33"/>
      <c r="C82" s="34"/>
      <c r="D82" s="34"/>
      <c r="E82" s="34"/>
      <c r="F82" s="34"/>
      <c r="G82" s="34"/>
      <c r="H82" s="34"/>
      <c r="I82" s="34"/>
      <c r="J82" s="34"/>
      <c r="K82" s="34"/>
      <c r="L82" s="34"/>
      <c r="M82" s="34"/>
      <c r="N82" s="35"/>
    </row>
    <row r="83" spans="1:14" ht="15.75" thickBot="1">
      <c r="B83" s="755" t="s">
        <v>2085</v>
      </c>
      <c r="C83" s="756"/>
      <c r="D83" s="756"/>
      <c r="E83" s="756"/>
      <c r="F83" s="756"/>
      <c r="G83" s="756"/>
      <c r="H83" s="756"/>
      <c r="I83" s="756"/>
      <c r="J83" s="756"/>
      <c r="K83" s="756"/>
      <c r="L83" s="756"/>
      <c r="M83" s="757"/>
      <c r="N83" s="99">
        <f>N46+N59+N70+N81</f>
        <v>9018.925764048694</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00" t="s">
        <v>2110</v>
      </c>
      <c r="C87" s="801"/>
      <c r="D87" s="801"/>
      <c r="E87" s="801"/>
      <c r="F87" s="801"/>
      <c r="G87" s="801"/>
      <c r="H87" s="801"/>
      <c r="I87" s="270"/>
      <c r="J87" s="290"/>
      <c r="K87" s="258" t="s">
        <v>2087</v>
      </c>
      <c r="L87" s="802" t="s">
        <v>2088</v>
      </c>
      <c r="M87" s="803"/>
      <c r="N87" s="259"/>
    </row>
    <row r="88" spans="1:14">
      <c r="B88" s="788" t="s">
        <v>2111</v>
      </c>
      <c r="C88" s="789"/>
      <c r="D88" s="789"/>
      <c r="E88" s="789"/>
      <c r="F88" s="789"/>
      <c r="G88" s="789"/>
      <c r="H88" s="789"/>
      <c r="I88" s="87"/>
      <c r="J88" s="88"/>
      <c r="K88" s="260">
        <v>0.2</v>
      </c>
      <c r="L88" s="790">
        <f>N83*K88</f>
        <v>1803.785152809739</v>
      </c>
      <c r="M88" s="791"/>
      <c r="N88" s="51"/>
    </row>
    <row r="89" spans="1:14">
      <c r="B89" s="89" t="s">
        <v>2090</v>
      </c>
      <c r="C89" s="90"/>
      <c r="D89" s="90"/>
      <c r="E89" s="90"/>
      <c r="F89" s="90"/>
      <c r="G89" s="90"/>
      <c r="H89" s="90"/>
      <c r="I89" s="87"/>
      <c r="J89" s="88"/>
      <c r="K89" s="260">
        <v>0.05</v>
      </c>
      <c r="L89" s="790">
        <f>N83*K89</f>
        <v>450.94628820243474</v>
      </c>
      <c r="M89" s="791"/>
      <c r="N89" s="51"/>
    </row>
    <row r="90" spans="1:14" ht="15.75" thickBot="1">
      <c r="B90" s="91" t="s">
        <v>2091</v>
      </c>
      <c r="C90" s="92"/>
      <c r="D90" s="92"/>
      <c r="E90" s="92"/>
      <c r="F90" s="92"/>
      <c r="G90" s="92"/>
      <c r="H90" s="92"/>
      <c r="I90" s="93"/>
      <c r="J90" s="94"/>
      <c r="K90" s="261">
        <v>0.05</v>
      </c>
      <c r="L90" s="792">
        <f>N83*K90</f>
        <v>450.94628820243474</v>
      </c>
      <c r="M90" s="793"/>
      <c r="N90" s="51"/>
    </row>
    <row r="91" spans="1:14" ht="15.75" thickBot="1">
      <c r="B91" s="755" t="s">
        <v>2072</v>
      </c>
      <c r="C91" s="756"/>
      <c r="D91" s="756"/>
      <c r="E91" s="756"/>
      <c r="F91" s="756"/>
      <c r="G91" s="756"/>
      <c r="H91" s="756"/>
      <c r="I91" s="756"/>
      <c r="J91" s="756"/>
      <c r="K91" s="756"/>
      <c r="L91" s="756"/>
      <c r="M91" s="757"/>
      <c r="N91" s="52">
        <f>L88+L89+L90</f>
        <v>2705.677729214608</v>
      </c>
    </row>
    <row r="92" spans="1:14" ht="15.75" thickBot="1">
      <c r="B92" s="33"/>
      <c r="C92" s="34"/>
      <c r="D92" s="34"/>
      <c r="E92" s="34"/>
      <c r="F92" s="34"/>
      <c r="G92" s="34"/>
      <c r="H92" s="34"/>
      <c r="I92" s="34"/>
      <c r="J92" s="34"/>
      <c r="K92" s="34"/>
      <c r="L92" s="34"/>
      <c r="M92" s="34"/>
      <c r="N92" s="35"/>
    </row>
    <row r="93" spans="1:14" ht="15.75" thickBot="1">
      <c r="A93" t="s">
        <v>2114</v>
      </c>
      <c r="B93" s="755" t="s">
        <v>2113</v>
      </c>
      <c r="C93" s="756"/>
      <c r="D93" s="756"/>
      <c r="E93" s="756"/>
      <c r="F93" s="756"/>
      <c r="G93" s="756"/>
      <c r="H93" s="756"/>
      <c r="I93" s="756"/>
      <c r="J93" s="756"/>
      <c r="K93" s="756"/>
      <c r="L93" s="756"/>
      <c r="M93" s="757"/>
      <c r="N93" s="166">
        <f>N83+N91</f>
        <v>11724.603493263301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4" t="s">
        <v>2097</v>
      </c>
      <c r="C103" s="205"/>
      <c r="D103" s="205"/>
      <c r="E103" s="205"/>
      <c r="F103" s="205"/>
      <c r="G103" s="205"/>
      <c r="H103" s="205"/>
      <c r="I103" s="205"/>
      <c r="J103" s="205"/>
      <c r="K103" s="205"/>
      <c r="L103" s="205"/>
      <c r="M103" s="205"/>
      <c r="N103" s="206"/>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c r="B106" s="207"/>
      <c r="C106" s="208"/>
      <c r="D106" s="208"/>
      <c r="E106" s="208"/>
      <c r="F106" s="208"/>
      <c r="G106" s="208"/>
      <c r="H106" s="208"/>
      <c r="I106" s="208"/>
      <c r="J106" s="208"/>
      <c r="K106" s="208"/>
      <c r="L106" s="208"/>
      <c r="M106" s="208"/>
      <c r="N106" s="209"/>
    </row>
    <row r="107" spans="2:14" ht="15.75" thickBot="1">
      <c r="B107" s="210"/>
      <c r="C107" s="211"/>
      <c r="D107" s="211"/>
      <c r="E107" s="211"/>
      <c r="F107" s="211"/>
      <c r="G107" s="211"/>
      <c r="H107" s="211"/>
      <c r="I107" s="211"/>
      <c r="J107" s="211"/>
      <c r="K107" s="211"/>
      <c r="L107" s="211"/>
      <c r="M107" s="211"/>
      <c r="N107" s="212"/>
    </row>
    <row r="108" spans="2:14">
      <c r="B108" s="213"/>
      <c r="C108" s="214"/>
      <c r="D108" s="214"/>
      <c r="E108" s="214"/>
      <c r="F108" s="214"/>
      <c r="G108" s="214"/>
      <c r="H108" s="214"/>
      <c r="I108" s="214"/>
      <c r="J108" s="214"/>
      <c r="K108" s="214"/>
      <c r="L108" s="214"/>
      <c r="M108" s="214"/>
      <c r="N108" s="215"/>
    </row>
    <row r="109" spans="2:14">
      <c r="B109" s="199" t="s">
        <v>2098</v>
      </c>
      <c r="C109" s="31"/>
      <c r="D109" s="31"/>
      <c r="E109" s="31"/>
      <c r="F109" s="31"/>
      <c r="G109" s="31"/>
      <c r="H109" s="31"/>
      <c r="I109" s="31"/>
      <c r="J109" s="31"/>
      <c r="K109" s="31"/>
      <c r="L109" s="31"/>
      <c r="M109" s="31"/>
      <c r="N109" s="32"/>
    </row>
    <row r="110" spans="2:14" ht="15" customHeight="1">
      <c r="B110" s="758" t="s">
        <v>2099</v>
      </c>
      <c r="C110" s="759"/>
      <c r="D110" s="759"/>
      <c r="E110" s="759"/>
      <c r="F110" s="759"/>
      <c r="G110" s="759"/>
      <c r="H110" s="759"/>
      <c r="I110" s="759"/>
      <c r="J110" s="759"/>
      <c r="K110" s="759"/>
      <c r="L110" s="759"/>
      <c r="M110" s="759"/>
      <c r="N110" s="760"/>
    </row>
    <row r="111" spans="2:14" ht="15" customHeight="1">
      <c r="B111" s="758"/>
      <c r="C111" s="759"/>
      <c r="D111" s="759"/>
      <c r="E111" s="759"/>
      <c r="F111" s="759"/>
      <c r="G111" s="759"/>
      <c r="H111" s="759"/>
      <c r="I111" s="759"/>
      <c r="J111" s="759"/>
      <c r="K111" s="759"/>
      <c r="L111" s="759"/>
      <c r="M111" s="759"/>
      <c r="N111" s="760"/>
    </row>
    <row r="112" spans="2:14" ht="30" customHeight="1">
      <c r="B112" s="761" t="s">
        <v>2100</v>
      </c>
      <c r="C112" s="762"/>
      <c r="D112" s="762"/>
      <c r="E112" s="762"/>
      <c r="F112" s="762"/>
      <c r="G112" s="762"/>
      <c r="H112" s="762"/>
      <c r="I112" s="762"/>
      <c r="J112" s="762"/>
      <c r="K112" s="762"/>
      <c r="L112" s="762"/>
      <c r="M112" s="762"/>
      <c r="N112" s="763"/>
    </row>
    <row r="113" spans="2:14">
      <c r="B113" s="761"/>
      <c r="C113" s="762"/>
      <c r="D113" s="762"/>
      <c r="E113" s="762"/>
      <c r="F113" s="762"/>
      <c r="G113" s="762"/>
      <c r="H113" s="762"/>
      <c r="I113" s="762"/>
      <c r="J113" s="762"/>
      <c r="K113" s="762"/>
      <c r="L113" s="762"/>
      <c r="M113" s="762"/>
      <c r="N113" s="763"/>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287"/>
      <c r="C116" s="288"/>
      <c r="D116" s="288"/>
      <c r="E116" s="288"/>
      <c r="F116" s="288"/>
      <c r="G116" s="288"/>
      <c r="H116" s="288"/>
      <c r="I116" s="288"/>
      <c r="J116" s="288"/>
      <c r="K116" s="288"/>
      <c r="L116" s="288"/>
      <c r="M116" s="288"/>
      <c r="N116" s="289"/>
    </row>
    <row r="117" spans="2:14">
      <c r="B117" s="199"/>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821"/>
      <c r="K123" s="821"/>
      <c r="L123" s="821"/>
      <c r="M123" s="821"/>
      <c r="N123" s="822"/>
    </row>
    <row r="124" spans="2:14" ht="15.75" thickBot="1">
      <c r="B124" s="217" t="s">
        <v>2103</v>
      </c>
      <c r="C124" s="344"/>
      <c r="D124" s="344"/>
      <c r="E124" s="57"/>
      <c r="F124" s="57"/>
      <c r="G124" s="57"/>
      <c r="H124" s="57"/>
      <c r="I124" s="57"/>
      <c r="J124" s="823"/>
      <c r="K124" s="823"/>
      <c r="L124" s="823"/>
      <c r="M124" s="823"/>
      <c r="N124" s="824"/>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483</v>
      </c>
      <c r="C31" s="81" t="s">
        <v>2260</v>
      </c>
      <c r="D31" s="82"/>
      <c r="E31" s="82"/>
      <c r="F31" s="82"/>
      <c r="G31" s="82"/>
      <c r="H31" s="82"/>
      <c r="I31" s="82"/>
      <c r="J31" s="82"/>
      <c r="K31" s="395"/>
      <c r="L31" s="262" t="s">
        <v>128</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c r="B48" s="43"/>
      <c r="C48" s="237"/>
      <c r="D48" s="237"/>
      <c r="E48" s="237"/>
      <c r="F48" s="237"/>
      <c r="G48" s="237"/>
      <c r="H48" s="237"/>
      <c r="I48" s="224"/>
      <c r="J48" s="201"/>
      <c r="K48" s="238"/>
      <c r="L48" s="223"/>
      <c r="M48" s="353"/>
      <c r="N48" s="228"/>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A52" s="108"/>
      <c r="B52" s="43"/>
      <c r="C52" s="372"/>
      <c r="D52" s="372"/>
      <c r="E52" s="372"/>
      <c r="F52" s="372"/>
      <c r="G52" s="372"/>
      <c r="H52" s="372"/>
      <c r="I52" s="372"/>
      <c r="J52" s="267"/>
      <c r="K52" s="348"/>
      <c r="L52" s="368"/>
      <c r="M52" s="353"/>
      <c r="N52" s="228"/>
    </row>
    <row r="53" spans="1:14">
      <c r="A53" s="108"/>
      <c r="B53" s="43"/>
      <c r="C53" s="372"/>
      <c r="D53" s="372"/>
      <c r="E53" s="372"/>
      <c r="F53" s="372"/>
      <c r="G53" s="372"/>
      <c r="H53" s="372"/>
      <c r="I53" s="372"/>
      <c r="J53" s="267"/>
      <c r="K53" s="348"/>
      <c r="L53" s="368"/>
      <c r="M53" s="353"/>
      <c r="N53" s="228"/>
    </row>
    <row r="54" spans="1:14">
      <c r="A54" s="108"/>
      <c r="B54" s="43"/>
      <c r="C54" s="372"/>
      <c r="D54" s="372"/>
      <c r="E54" s="372"/>
      <c r="F54" s="372"/>
      <c r="G54" s="372"/>
      <c r="H54" s="372"/>
      <c r="I54" s="372"/>
      <c r="J54" s="267"/>
      <c r="K54" s="348"/>
      <c r="L54" s="368"/>
      <c r="M54" s="353"/>
      <c r="N54" s="228"/>
    </row>
    <row r="55" spans="1:14" ht="15.75" thickBot="1">
      <c r="B55" s="43"/>
      <c r="C55" s="266"/>
      <c r="D55" s="266"/>
      <c r="E55" s="266"/>
      <c r="F55" s="266"/>
      <c r="G55" s="266"/>
      <c r="H55" s="266"/>
      <c r="I55" s="266"/>
      <c r="J55" s="382"/>
      <c r="K55" s="124"/>
      <c r="L55" s="281"/>
      <c r="M55" s="353"/>
      <c r="N55" s="228"/>
    </row>
    <row r="56" spans="1:14" ht="15.75" thickBot="1">
      <c r="B56" s="755" t="s">
        <v>2072</v>
      </c>
      <c r="C56" s="756"/>
      <c r="D56" s="756"/>
      <c r="E56" s="756"/>
      <c r="F56" s="756"/>
      <c r="G56" s="756"/>
      <c r="H56" s="756"/>
      <c r="I56" s="756"/>
      <c r="J56" s="756"/>
      <c r="K56" s="756"/>
      <c r="L56" s="756"/>
      <c r="M56" s="757"/>
      <c r="N56" s="345"/>
    </row>
    <row r="57" spans="1:14">
      <c r="B57" s="33"/>
      <c r="C57" s="34"/>
      <c r="D57" s="34"/>
      <c r="E57" s="34"/>
      <c r="F57" s="34"/>
      <c r="G57" s="34"/>
      <c r="H57" s="34"/>
      <c r="I57" s="34"/>
      <c r="J57" s="34"/>
      <c r="K57" s="34"/>
      <c r="L57" s="34"/>
      <c r="M57" s="34"/>
      <c r="N57" s="35"/>
    </row>
    <row r="58" spans="1:14">
      <c r="B58" s="64" t="s">
        <v>2075</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269" t="s">
        <v>2076</v>
      </c>
      <c r="C60" s="270"/>
      <c r="D60" s="270"/>
      <c r="E60" s="270"/>
      <c r="F60" s="270"/>
      <c r="G60" s="270"/>
      <c r="H60" s="73" t="s">
        <v>2065</v>
      </c>
      <c r="I60" s="74" t="s">
        <v>2077</v>
      </c>
      <c r="J60" s="75" t="s">
        <v>2106</v>
      </c>
      <c r="K60" s="73" t="s">
        <v>2107</v>
      </c>
      <c r="L60" s="841" t="s">
        <v>2080</v>
      </c>
      <c r="M60" s="820"/>
      <c r="N60" s="76" t="s">
        <v>2071</v>
      </c>
    </row>
    <row r="61" spans="1:14">
      <c r="A61" t="s">
        <v>2008</v>
      </c>
      <c r="B61" s="46" t="str">
        <f>VLOOKUP(A61,TRANSPORTE!A3:D117,3,FALSE)</f>
        <v xml:space="preserve">Transporte de estructuras metálicas </v>
      </c>
      <c r="C61" s="273"/>
      <c r="D61" s="273"/>
      <c r="E61" s="273"/>
      <c r="F61" s="273"/>
      <c r="G61" s="273"/>
      <c r="H61" s="267" t="s">
        <v>2253</v>
      </c>
      <c r="I61" s="235">
        <v>1</v>
      </c>
      <c r="J61" s="242">
        <v>1</v>
      </c>
      <c r="K61" s="235">
        <f>I61*J61</f>
        <v>1</v>
      </c>
      <c r="L61" s="842">
        <f>VLOOKUP(A61,TRANSPORTE!A3:D117,4,FALSE)</f>
        <v>105.14415135000678</v>
      </c>
      <c r="M61" s="843"/>
      <c r="N61" s="243">
        <f>K61*L61</f>
        <v>105.14415135000678</v>
      </c>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67"/>
      <c r="I64" s="235"/>
      <c r="J64" s="242"/>
      <c r="K64" s="235"/>
      <c r="L64" s="842"/>
      <c r="M64" s="843"/>
      <c r="N64" s="243"/>
    </row>
    <row r="65" spans="1:15">
      <c r="B65" s="46"/>
      <c r="C65" s="47"/>
      <c r="D65" s="47"/>
      <c r="E65" s="47"/>
      <c r="F65" s="47"/>
      <c r="G65" s="47"/>
      <c r="H65" s="244"/>
      <c r="I65" s="235"/>
      <c r="J65" s="235"/>
      <c r="K65" s="235"/>
      <c r="L65" s="245"/>
      <c r="M65" s="246"/>
      <c r="N65" s="247"/>
    </row>
    <row r="66" spans="1:15" ht="15.75" thickBot="1">
      <c r="B66" s="265"/>
      <c r="C66" s="266"/>
      <c r="D66" s="266"/>
      <c r="E66" s="266"/>
      <c r="F66" s="266"/>
      <c r="G66" s="266"/>
      <c r="H66" s="48"/>
      <c r="I66" s="124"/>
      <c r="J66" s="124"/>
      <c r="K66" s="124"/>
      <c r="L66" s="833"/>
      <c r="M66" s="834"/>
      <c r="N66" s="125"/>
    </row>
    <row r="67" spans="1:15" ht="15.75" thickBot="1">
      <c r="B67" s="844" t="s">
        <v>2072</v>
      </c>
      <c r="C67" s="798"/>
      <c r="D67" s="798"/>
      <c r="E67" s="798"/>
      <c r="F67" s="798"/>
      <c r="G67" s="798"/>
      <c r="H67" s="798"/>
      <c r="I67" s="798"/>
      <c r="J67" s="798"/>
      <c r="K67" s="798"/>
      <c r="L67" s="798"/>
      <c r="M67" s="799"/>
      <c r="N67" s="104">
        <f>N61+N62+N63+N64+N65</f>
        <v>105.14415135000678</v>
      </c>
    </row>
    <row r="68" spans="1:15">
      <c r="B68" s="33"/>
      <c r="C68" s="34"/>
      <c r="D68" s="34"/>
      <c r="E68" s="34"/>
      <c r="F68" s="34"/>
      <c r="G68" s="34"/>
      <c r="H68" s="34"/>
      <c r="I68" s="34"/>
      <c r="J68" s="34"/>
      <c r="K68" s="34"/>
      <c r="L68" s="34"/>
      <c r="M68" s="34"/>
      <c r="N68" s="35"/>
    </row>
    <row r="69" spans="1:15">
      <c r="B69" s="64" t="s">
        <v>2081</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794" t="s">
        <v>2108</v>
      </c>
      <c r="C71" s="795"/>
      <c r="D71" s="795"/>
      <c r="E71" s="795"/>
      <c r="F71" s="795"/>
      <c r="G71" s="795"/>
      <c r="H71" s="795"/>
      <c r="I71" s="73" t="s">
        <v>2082</v>
      </c>
      <c r="J71" s="75" t="s">
        <v>2109</v>
      </c>
      <c r="K71" s="74" t="s">
        <v>2084</v>
      </c>
      <c r="L71" s="796" t="s">
        <v>2070</v>
      </c>
      <c r="M71" s="797"/>
      <c r="N71" s="98" t="s">
        <v>2071</v>
      </c>
    </row>
    <row r="72" spans="1:15">
      <c r="A72" s="141"/>
      <c r="B72" s="49"/>
      <c r="C72" s="47"/>
      <c r="D72" s="47"/>
      <c r="E72" s="47"/>
      <c r="F72" s="47"/>
      <c r="G72" s="47"/>
      <c r="H72" s="47"/>
      <c r="I72" s="248"/>
      <c r="J72" s="249"/>
      <c r="K72" s="250"/>
      <c r="L72" s="50"/>
      <c r="M72" s="381"/>
      <c r="N72" s="346"/>
      <c r="O72" s="106"/>
    </row>
    <row r="73" spans="1:15">
      <c r="A73" s="141"/>
      <c r="B73" s="49"/>
      <c r="C73" s="47"/>
      <c r="D73" s="47"/>
      <c r="E73" s="47"/>
      <c r="F73" s="47"/>
      <c r="G73" s="47"/>
      <c r="H73" s="47"/>
      <c r="I73" s="248"/>
      <c r="J73" s="249"/>
      <c r="K73" s="250"/>
      <c r="L73" s="50"/>
      <c r="M73" s="381"/>
      <c r="N73" s="346"/>
    </row>
    <row r="74" spans="1:15">
      <c r="B74" s="49"/>
      <c r="C74" s="47"/>
      <c r="D74" s="47"/>
      <c r="E74" s="47"/>
      <c r="F74" s="47"/>
      <c r="G74" s="47"/>
      <c r="H74" s="47"/>
      <c r="I74" s="248"/>
      <c r="J74" s="249"/>
      <c r="K74" s="250"/>
      <c r="L74" s="50"/>
      <c r="M74" s="379"/>
      <c r="N74" s="346"/>
    </row>
    <row r="75" spans="1:15">
      <c r="B75" s="49"/>
      <c r="C75" s="47"/>
      <c r="D75" s="47"/>
      <c r="E75" s="47"/>
      <c r="F75" s="47"/>
      <c r="G75" s="47"/>
      <c r="H75" s="47"/>
      <c r="I75" s="235"/>
      <c r="J75" s="253"/>
      <c r="K75" s="254"/>
      <c r="L75" s="274"/>
      <c r="M75" s="256"/>
      <c r="N75" s="252"/>
    </row>
    <row r="76" spans="1:15">
      <c r="B76" s="49"/>
      <c r="C76" s="47"/>
      <c r="D76" s="47"/>
      <c r="E76" s="47"/>
      <c r="F76" s="47"/>
      <c r="G76" s="47"/>
      <c r="H76" s="47"/>
      <c r="I76" s="235"/>
      <c r="J76" s="253"/>
      <c r="K76" s="254"/>
      <c r="L76" s="274"/>
      <c r="M76" s="256"/>
      <c r="N76" s="252"/>
    </row>
    <row r="77" spans="1:15" ht="15.75" thickBot="1">
      <c r="B77" s="831"/>
      <c r="C77" s="832"/>
      <c r="D77" s="832"/>
      <c r="E77" s="832"/>
      <c r="F77" s="832"/>
      <c r="G77" s="832"/>
      <c r="H77" s="832"/>
      <c r="I77" s="124"/>
      <c r="J77" s="124"/>
      <c r="K77" s="124"/>
      <c r="L77" s="845"/>
      <c r="M77" s="845"/>
      <c r="N77" s="125"/>
    </row>
    <row r="78" spans="1:15" ht="15.75" thickBot="1">
      <c r="B78" s="844" t="s">
        <v>2072</v>
      </c>
      <c r="C78" s="798"/>
      <c r="D78" s="798"/>
      <c r="E78" s="798"/>
      <c r="F78" s="798"/>
      <c r="G78" s="798"/>
      <c r="H78" s="798"/>
      <c r="I78" s="798"/>
      <c r="J78" s="798"/>
      <c r="K78" s="798"/>
      <c r="L78" s="798"/>
      <c r="M78" s="799"/>
      <c r="N78" s="402"/>
    </row>
    <row r="79" spans="1:15" ht="15.75" thickBot="1">
      <c r="B79" s="33"/>
      <c r="C79" s="34"/>
      <c r="D79" s="34"/>
      <c r="E79" s="34"/>
      <c r="F79" s="34"/>
      <c r="G79" s="34"/>
      <c r="H79" s="34"/>
      <c r="I79" s="34"/>
      <c r="J79" s="34"/>
      <c r="K79" s="34"/>
      <c r="L79" s="34"/>
      <c r="M79" s="34"/>
      <c r="N79" s="35"/>
    </row>
    <row r="80" spans="1:15" ht="15.75" thickBot="1">
      <c r="B80" s="755" t="s">
        <v>2085</v>
      </c>
      <c r="C80" s="756"/>
      <c r="D80" s="756"/>
      <c r="E80" s="756"/>
      <c r="F80" s="756"/>
      <c r="G80" s="756"/>
      <c r="H80" s="756"/>
      <c r="I80" s="756"/>
      <c r="J80" s="756"/>
      <c r="K80" s="756"/>
      <c r="L80" s="756"/>
      <c r="M80" s="757"/>
      <c r="N80" s="99">
        <f>N43+N56+N67+N78</f>
        <v>105.14415135000678</v>
      </c>
    </row>
    <row r="81" spans="1:14">
      <c r="B81" s="33"/>
      <c r="C81" s="34"/>
      <c r="D81" s="34"/>
      <c r="E81" s="34"/>
      <c r="F81" s="34"/>
      <c r="G81" s="34"/>
      <c r="H81" s="34"/>
      <c r="I81" s="34"/>
      <c r="J81" s="34"/>
      <c r="K81" s="34"/>
      <c r="L81" s="34"/>
      <c r="M81" s="34"/>
      <c r="N81" s="35"/>
    </row>
    <row r="82" spans="1:14">
      <c r="B82" s="64" t="s">
        <v>2086</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00" t="s">
        <v>2110</v>
      </c>
      <c r="C84" s="801"/>
      <c r="D84" s="801"/>
      <c r="E84" s="801"/>
      <c r="F84" s="801"/>
      <c r="G84" s="801"/>
      <c r="H84" s="801"/>
      <c r="I84" s="270"/>
      <c r="J84" s="290"/>
      <c r="K84" s="258" t="s">
        <v>2087</v>
      </c>
      <c r="L84" s="802" t="s">
        <v>2088</v>
      </c>
      <c r="M84" s="803"/>
      <c r="N84" s="259"/>
    </row>
    <row r="85" spans="1:14">
      <c r="B85" s="788" t="s">
        <v>2111</v>
      </c>
      <c r="C85" s="789"/>
      <c r="D85" s="789"/>
      <c r="E85" s="789"/>
      <c r="F85" s="789"/>
      <c r="G85" s="789"/>
      <c r="H85" s="789"/>
      <c r="I85" s="87"/>
      <c r="J85" s="88"/>
      <c r="K85" s="260">
        <v>0.2</v>
      </c>
      <c r="L85" s="790">
        <f>N80*K85</f>
        <v>21.028830270001357</v>
      </c>
      <c r="M85" s="791"/>
      <c r="N85" s="51"/>
    </row>
    <row r="86" spans="1:14">
      <c r="B86" s="89" t="s">
        <v>2090</v>
      </c>
      <c r="C86" s="90"/>
      <c r="D86" s="90"/>
      <c r="E86" s="90"/>
      <c r="F86" s="90"/>
      <c r="G86" s="90"/>
      <c r="H86" s="90"/>
      <c r="I86" s="87"/>
      <c r="J86" s="88"/>
      <c r="K86" s="260">
        <v>0.05</v>
      </c>
      <c r="L86" s="790">
        <f>N80*K86</f>
        <v>5.2572075675003394</v>
      </c>
      <c r="M86" s="791"/>
      <c r="N86" s="51"/>
    </row>
    <row r="87" spans="1:14" ht="15.75" thickBot="1">
      <c r="B87" s="91" t="s">
        <v>2091</v>
      </c>
      <c r="C87" s="92"/>
      <c r="D87" s="92"/>
      <c r="E87" s="92"/>
      <c r="F87" s="92"/>
      <c r="G87" s="92"/>
      <c r="H87" s="92"/>
      <c r="I87" s="93"/>
      <c r="J87" s="94"/>
      <c r="K87" s="261">
        <v>0.05</v>
      </c>
      <c r="L87" s="792">
        <f>N80*K87</f>
        <v>5.2572075675003394</v>
      </c>
      <c r="M87" s="793"/>
      <c r="N87" s="51"/>
    </row>
    <row r="88" spans="1:14" ht="15.75" thickBot="1">
      <c r="B88" s="755" t="s">
        <v>2072</v>
      </c>
      <c r="C88" s="756"/>
      <c r="D88" s="756"/>
      <c r="E88" s="756"/>
      <c r="F88" s="756"/>
      <c r="G88" s="756"/>
      <c r="H88" s="756"/>
      <c r="I88" s="756"/>
      <c r="J88" s="756"/>
      <c r="K88" s="756"/>
      <c r="L88" s="756"/>
      <c r="M88" s="757"/>
      <c r="N88" s="52">
        <f>L85+L86+L87</f>
        <v>31.543245405002033</v>
      </c>
    </row>
    <row r="89" spans="1:14" ht="15.75" thickBot="1">
      <c r="B89" s="33"/>
      <c r="C89" s="34"/>
      <c r="D89" s="34"/>
      <c r="E89" s="34"/>
      <c r="F89" s="34"/>
      <c r="G89" s="34"/>
      <c r="H89" s="34"/>
      <c r="I89" s="34"/>
      <c r="J89" s="34"/>
      <c r="K89" s="34"/>
      <c r="L89" s="34"/>
      <c r="M89" s="34"/>
      <c r="N89" s="35"/>
    </row>
    <row r="90" spans="1:14" ht="15.75" thickBot="1">
      <c r="A90" t="s">
        <v>2114</v>
      </c>
      <c r="B90" s="755" t="s">
        <v>2113</v>
      </c>
      <c r="C90" s="756"/>
      <c r="D90" s="756"/>
      <c r="E90" s="756"/>
      <c r="F90" s="756"/>
      <c r="G90" s="756"/>
      <c r="H90" s="756"/>
      <c r="I90" s="756"/>
      <c r="J90" s="756"/>
      <c r="K90" s="756"/>
      <c r="L90" s="756"/>
      <c r="M90" s="757"/>
      <c r="N90" s="52">
        <f>N80+N88</f>
        <v>136.68739675500882</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2093</v>
      </c>
      <c r="F95" s="53"/>
      <c r="G95" s="53"/>
      <c r="H95" s="53"/>
      <c r="I95" s="53"/>
      <c r="J95" s="53"/>
      <c r="K95" s="12"/>
      <c r="L95" s="12"/>
      <c r="M95" s="12"/>
      <c r="N95" s="17"/>
    </row>
    <row r="96" spans="1:14">
      <c r="B96" s="16"/>
      <c r="C96" s="12"/>
      <c r="D96" s="12"/>
      <c r="E96" s="12" t="s">
        <v>2094</v>
      </c>
      <c r="F96" s="12"/>
      <c r="G96" s="12"/>
      <c r="H96" s="12"/>
      <c r="I96" s="12"/>
      <c r="J96" s="12"/>
      <c r="K96" s="12"/>
      <c r="L96" s="12"/>
      <c r="M96" s="12"/>
      <c r="N96" s="17"/>
    </row>
    <row r="97" spans="2:14">
      <c r="B97" s="16"/>
      <c r="C97" s="12"/>
      <c r="D97" s="12"/>
      <c r="E97" s="12" t="s">
        <v>2095</v>
      </c>
      <c r="F97" s="12"/>
      <c r="G97" s="12"/>
      <c r="H97" s="12"/>
      <c r="I97" s="12"/>
      <c r="J97" s="12"/>
      <c r="K97" s="12"/>
      <c r="L97" s="12"/>
      <c r="M97" s="12"/>
      <c r="N97" s="17"/>
    </row>
    <row r="98" spans="2:14">
      <c r="B98" s="16"/>
      <c r="C98" s="12"/>
      <c r="D98" s="12"/>
      <c r="E98" s="12" t="s">
        <v>2096</v>
      </c>
      <c r="F98" s="12"/>
      <c r="G98" s="12"/>
      <c r="H98" s="12"/>
      <c r="I98" s="12"/>
      <c r="J98" s="12"/>
      <c r="K98" s="12"/>
      <c r="L98" s="12"/>
      <c r="M98" s="12"/>
      <c r="N98" s="17"/>
    </row>
    <row r="99" spans="2:14" ht="15.75" thickBot="1">
      <c r="B99" s="16"/>
      <c r="C99" s="12"/>
      <c r="D99" s="12"/>
      <c r="E99" s="12"/>
      <c r="F99" s="12" t="s">
        <v>7</v>
      </c>
      <c r="G99" s="12"/>
      <c r="H99" s="12"/>
      <c r="I99" s="12"/>
      <c r="J99" s="12"/>
      <c r="K99" s="12"/>
      <c r="L99" s="12"/>
      <c r="M99" s="12"/>
      <c r="N99" s="17"/>
    </row>
    <row r="100" spans="2:14">
      <c r="B100" s="204" t="s">
        <v>2097</v>
      </c>
      <c r="C100" s="205"/>
      <c r="D100" s="205"/>
      <c r="E100" s="205"/>
      <c r="F100" s="205"/>
      <c r="G100" s="205"/>
      <c r="H100" s="205"/>
      <c r="I100" s="205"/>
      <c r="J100" s="205"/>
      <c r="K100" s="205"/>
      <c r="L100" s="205"/>
      <c r="M100" s="205"/>
      <c r="N100" s="206"/>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c r="B103" s="207"/>
      <c r="C103" s="208"/>
      <c r="D103" s="208"/>
      <c r="E103" s="208"/>
      <c r="F103" s="208"/>
      <c r="G103" s="208"/>
      <c r="H103" s="208"/>
      <c r="I103" s="208"/>
      <c r="J103" s="208"/>
      <c r="K103" s="208"/>
      <c r="L103" s="208"/>
      <c r="M103" s="208"/>
      <c r="N103" s="209"/>
    </row>
    <row r="104" spans="2:14" ht="15.75" thickBot="1">
      <c r="B104" s="210"/>
      <c r="C104" s="211"/>
      <c r="D104" s="211"/>
      <c r="E104" s="211"/>
      <c r="F104" s="211"/>
      <c r="G104" s="211"/>
      <c r="H104" s="211"/>
      <c r="I104" s="211"/>
      <c r="J104" s="211"/>
      <c r="K104" s="211"/>
      <c r="L104" s="211"/>
      <c r="M104" s="211"/>
      <c r="N104" s="212"/>
    </row>
    <row r="105" spans="2:14">
      <c r="B105" s="213"/>
      <c r="C105" s="214"/>
      <c r="D105" s="214"/>
      <c r="E105" s="214"/>
      <c r="F105" s="214"/>
      <c r="G105" s="214"/>
      <c r="H105" s="214"/>
      <c r="I105" s="214"/>
      <c r="J105" s="214"/>
      <c r="K105" s="214"/>
      <c r="L105" s="214"/>
      <c r="M105" s="214"/>
      <c r="N105" s="215"/>
    </row>
    <row r="106" spans="2:14">
      <c r="B106" s="199" t="s">
        <v>2098</v>
      </c>
      <c r="C106" s="31"/>
      <c r="D106" s="31"/>
      <c r="E106" s="31"/>
      <c r="F106" s="31"/>
      <c r="G106" s="31"/>
      <c r="H106" s="31"/>
      <c r="I106" s="31"/>
      <c r="J106" s="31"/>
      <c r="K106" s="31"/>
      <c r="L106" s="31"/>
      <c r="M106" s="31"/>
      <c r="N106" s="32"/>
    </row>
    <row r="107" spans="2:14" ht="15" customHeight="1">
      <c r="B107" s="758" t="s">
        <v>2099</v>
      </c>
      <c r="C107" s="759"/>
      <c r="D107" s="759"/>
      <c r="E107" s="759"/>
      <c r="F107" s="759"/>
      <c r="G107" s="759"/>
      <c r="H107" s="759"/>
      <c r="I107" s="759"/>
      <c r="J107" s="759"/>
      <c r="K107" s="759"/>
      <c r="L107" s="759"/>
      <c r="M107" s="759"/>
      <c r="N107" s="760"/>
    </row>
    <row r="108" spans="2:14" ht="15" customHeight="1">
      <c r="B108" s="758"/>
      <c r="C108" s="759"/>
      <c r="D108" s="759"/>
      <c r="E108" s="759"/>
      <c r="F108" s="759"/>
      <c r="G108" s="759"/>
      <c r="H108" s="759"/>
      <c r="I108" s="759"/>
      <c r="J108" s="759"/>
      <c r="K108" s="759"/>
      <c r="L108" s="759"/>
      <c r="M108" s="759"/>
      <c r="N108" s="760"/>
    </row>
    <row r="109" spans="2:14" ht="30" customHeight="1">
      <c r="B109" s="761" t="s">
        <v>2100</v>
      </c>
      <c r="C109" s="762"/>
      <c r="D109" s="762"/>
      <c r="E109" s="762"/>
      <c r="F109" s="762"/>
      <c r="G109" s="762"/>
      <c r="H109" s="762"/>
      <c r="I109" s="762"/>
      <c r="J109" s="762"/>
      <c r="K109" s="762"/>
      <c r="L109" s="762"/>
      <c r="M109" s="762"/>
      <c r="N109" s="763"/>
    </row>
    <row r="110" spans="2:14">
      <c r="B110" s="761"/>
      <c r="C110" s="762"/>
      <c r="D110" s="762"/>
      <c r="E110" s="762"/>
      <c r="F110" s="762"/>
      <c r="G110" s="762"/>
      <c r="H110" s="762"/>
      <c r="I110" s="762"/>
      <c r="J110" s="762"/>
      <c r="K110" s="762"/>
      <c r="L110" s="762"/>
      <c r="M110" s="762"/>
      <c r="N110" s="763"/>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287"/>
      <c r="C113" s="288"/>
      <c r="D113" s="288"/>
      <c r="E113" s="288"/>
      <c r="F113" s="288"/>
      <c r="G113" s="288"/>
      <c r="H113" s="288"/>
      <c r="I113" s="288"/>
      <c r="J113" s="288"/>
      <c r="K113" s="288"/>
      <c r="L113" s="288"/>
      <c r="M113" s="288"/>
      <c r="N113" s="289"/>
    </row>
    <row r="114" spans="2:14">
      <c r="B114" s="199"/>
      <c r="C114" s="31"/>
      <c r="D114" s="31"/>
      <c r="E114" s="31"/>
      <c r="F114" s="31"/>
      <c r="G114" s="31"/>
      <c r="H114" s="31"/>
      <c r="I114" s="31"/>
      <c r="J114" s="31"/>
      <c r="K114" s="31"/>
      <c r="L114" s="31"/>
      <c r="M114" s="31"/>
      <c r="N114" s="32"/>
    </row>
    <row r="115" spans="2:14">
      <c r="B115" s="16"/>
      <c r="C115" s="12"/>
      <c r="D115" s="12"/>
      <c r="E115" s="12" t="s">
        <v>2093</v>
      </c>
      <c r="F115" s="53"/>
      <c r="G115" s="53"/>
      <c r="H115" s="12"/>
      <c r="I115" s="12"/>
      <c r="J115" s="12"/>
      <c r="K115" s="12"/>
      <c r="L115" s="12"/>
      <c r="M115" s="12"/>
      <c r="N115" s="17"/>
    </row>
    <row r="116" spans="2:14">
      <c r="B116" s="16"/>
      <c r="C116" s="12"/>
      <c r="D116" s="12"/>
      <c r="E116" s="54" t="s">
        <v>2094</v>
      </c>
      <c r="F116" s="12"/>
      <c r="G116" s="12"/>
      <c r="H116" s="54"/>
      <c r="I116" s="54"/>
      <c r="J116" s="54"/>
      <c r="K116" s="12"/>
      <c r="L116" s="12"/>
      <c r="M116" s="12"/>
      <c r="N116" s="17"/>
    </row>
    <row r="117" spans="2:14">
      <c r="B117" s="16"/>
      <c r="C117" s="12"/>
      <c r="D117" s="12"/>
      <c r="E117" s="55" t="s">
        <v>2101</v>
      </c>
      <c r="F117" s="12"/>
      <c r="G117" s="12"/>
      <c r="H117" s="55"/>
      <c r="I117" s="55"/>
      <c r="J117" s="55"/>
      <c r="K117" s="12"/>
      <c r="L117" s="12"/>
      <c r="M117" s="12"/>
      <c r="N117" s="17"/>
    </row>
    <row r="118" spans="2:14">
      <c r="B118" s="56"/>
      <c r="C118" s="31"/>
      <c r="D118" s="31"/>
      <c r="E118" s="12" t="s">
        <v>2096</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2102</v>
      </c>
      <c r="C120" s="55"/>
      <c r="D120" s="55"/>
      <c r="E120" s="12"/>
      <c r="F120" s="12"/>
      <c r="G120" s="12"/>
      <c r="H120" s="12"/>
      <c r="I120" s="12"/>
      <c r="J120" s="821"/>
      <c r="K120" s="821"/>
      <c r="L120" s="821"/>
      <c r="M120" s="821"/>
      <c r="N120" s="822"/>
    </row>
    <row r="121" spans="2:14" ht="15.75" thickBot="1">
      <c r="B121" s="217" t="s">
        <v>2103</v>
      </c>
      <c r="C121" s="344"/>
      <c r="D121" s="344"/>
      <c r="E121" s="57"/>
      <c r="F121" s="57"/>
      <c r="G121" s="57"/>
      <c r="H121" s="57"/>
      <c r="I121" s="57"/>
      <c r="J121" s="823"/>
      <c r="K121" s="823"/>
      <c r="L121" s="823"/>
      <c r="M121" s="823"/>
      <c r="N121" s="824"/>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485</v>
      </c>
      <c r="C31" s="81" t="s">
        <v>2261</v>
      </c>
      <c r="D31" s="82"/>
      <c r="E31" s="82"/>
      <c r="F31" s="82"/>
      <c r="G31" s="82"/>
      <c r="H31" s="82"/>
      <c r="I31" s="82"/>
      <c r="J31" s="82"/>
      <c r="K31" s="395"/>
      <c r="L31" s="262" t="s">
        <v>128</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863</v>
      </c>
      <c r="B36" s="804" t="str">
        <f>VLOOKUP(A36,EQUIPOS!A6:D154,3,FALSE)</f>
        <v>Diferencial de 3 ton</v>
      </c>
      <c r="C36" s="805"/>
      <c r="D36" s="805"/>
      <c r="E36" s="805"/>
      <c r="F36" s="805"/>
      <c r="G36" s="805"/>
      <c r="H36" s="806"/>
      <c r="I36" s="223"/>
      <c r="J36" s="224"/>
      <c r="K36" s="225">
        <f>VLOOKUP(A36,EQUIPOS!A6:D163,4,FALSE)</f>
        <v>5885.5311483329788</v>
      </c>
      <c r="L36" s="226"/>
      <c r="M36" s="292">
        <v>40</v>
      </c>
      <c r="N36" s="228">
        <f t="shared" ref="N36:N41" si="0">K36/M36</f>
        <v>147.13827870832446</v>
      </c>
    </row>
    <row r="37" spans="1:14">
      <c r="A37" s="113" t="s">
        <v>873</v>
      </c>
      <c r="B37" s="804" t="str">
        <f>VLOOKUP(A37,EQUIPOS!A7:D154,3,FALSE)</f>
        <v xml:space="preserve">Equipo de oxicorte, Capacidad de corte: hasta 6´´ (152mm) </v>
      </c>
      <c r="C37" s="805"/>
      <c r="D37" s="805"/>
      <c r="E37" s="805"/>
      <c r="F37" s="805"/>
      <c r="G37" s="805"/>
      <c r="H37" s="806"/>
      <c r="I37" s="368"/>
      <c r="J37" s="369"/>
      <c r="K37" s="225">
        <f>VLOOKUP(A37,EQUIPOS!A7:D164,4,FALSE)</f>
        <v>4532.9341254397186</v>
      </c>
      <c r="L37" s="291"/>
      <c r="M37" s="292">
        <v>400</v>
      </c>
      <c r="N37" s="228">
        <f t="shared" si="0"/>
        <v>11.332335313599296</v>
      </c>
    </row>
    <row r="38" spans="1:14">
      <c r="A38" s="113" t="s">
        <v>887</v>
      </c>
      <c r="B38" s="804" t="str">
        <f>VLOOKUP(A38,EQUIPOS!A8:D154,3,FALSE)</f>
        <v xml:space="preserve">Equipo de soldadura 250 AMP
</v>
      </c>
      <c r="C38" s="805"/>
      <c r="D38" s="805"/>
      <c r="E38" s="805"/>
      <c r="F38" s="805"/>
      <c r="G38" s="805"/>
      <c r="H38" s="806"/>
      <c r="I38" s="368"/>
      <c r="J38" s="369"/>
      <c r="K38" s="225">
        <f>VLOOKUP(A38,EQUIPOS!A8:D165,4,FALSE)</f>
        <v>10383.783298826715</v>
      </c>
      <c r="L38" s="291"/>
      <c r="M38" s="292">
        <v>400</v>
      </c>
      <c r="N38" s="228">
        <f t="shared" si="0"/>
        <v>25.959458247066788</v>
      </c>
    </row>
    <row r="39" spans="1:14">
      <c r="A39" s="113" t="s">
        <v>889</v>
      </c>
      <c r="B39" s="804" t="str">
        <f>VLOOKUP(A39,EQUIPOS!A9:D154,3,FALSE)</f>
        <v>Equipo de soldadura 400</v>
      </c>
      <c r="C39" s="805"/>
      <c r="D39" s="805"/>
      <c r="E39" s="805"/>
      <c r="F39" s="805"/>
      <c r="G39" s="805"/>
      <c r="H39" s="806"/>
      <c r="I39" s="368"/>
      <c r="J39" s="369"/>
      <c r="K39" s="225">
        <f>VLOOKUP(A39,EQUIPOS!A9:D166,4,FALSE)</f>
        <v>31144.413501490948</v>
      </c>
      <c r="L39" s="291"/>
      <c r="M39" s="292">
        <v>400</v>
      </c>
      <c r="N39" s="228">
        <f t="shared" si="0"/>
        <v>77.861033753727369</v>
      </c>
    </row>
    <row r="40" spans="1:14">
      <c r="A40" s="113" t="s">
        <v>891</v>
      </c>
      <c r="B40" s="804" t="str">
        <f>VLOOKUP(A40,EQUIPOS!A10:D154,3,FALSE)</f>
        <v>Equipo de soldadura 600</v>
      </c>
      <c r="C40" s="805"/>
      <c r="D40" s="805"/>
      <c r="E40" s="805"/>
      <c r="F40" s="805"/>
      <c r="G40" s="805"/>
      <c r="H40" s="806"/>
      <c r="I40" s="368"/>
      <c r="J40" s="369"/>
      <c r="K40" s="225">
        <f>VLOOKUP(A40,EQUIPOS!A10:D167,4,FALSE)</f>
        <v>26427.664908837534</v>
      </c>
      <c r="L40" s="291"/>
      <c r="M40" s="292">
        <v>400</v>
      </c>
      <c r="N40" s="228">
        <f t="shared" si="0"/>
        <v>66.069162272093834</v>
      </c>
    </row>
    <row r="41" spans="1:14">
      <c r="A41" s="113" t="s">
        <v>927</v>
      </c>
      <c r="B41" s="804" t="str">
        <f>VLOOKUP(A41,EQUIPOS!A11:D155,3,FALSE)</f>
        <v>Grúa 10 ton</v>
      </c>
      <c r="C41" s="805"/>
      <c r="D41" s="805"/>
      <c r="E41" s="805"/>
      <c r="F41" s="805"/>
      <c r="G41" s="805"/>
      <c r="H41" s="806"/>
      <c r="I41" s="368"/>
      <c r="J41" s="369"/>
      <c r="K41" s="225">
        <f>VLOOKUP(A41,EQUIPOS!A11:D168,4,FALSE)</f>
        <v>194669.92537179141</v>
      </c>
      <c r="L41" s="291"/>
      <c r="M41" s="292">
        <v>400</v>
      </c>
      <c r="N41" s="228">
        <f t="shared" si="0"/>
        <v>486.67481342947855</v>
      </c>
    </row>
    <row r="42" spans="1:14">
      <c r="B42" s="804"/>
      <c r="C42" s="805"/>
      <c r="D42" s="805"/>
      <c r="E42" s="805"/>
      <c r="F42" s="805"/>
      <c r="G42" s="805"/>
      <c r="H42" s="806"/>
      <c r="I42" s="36"/>
      <c r="J42" s="37"/>
      <c r="K42" s="225"/>
      <c r="L42" s="232"/>
      <c r="M42" s="292"/>
      <c r="N42" s="228"/>
    </row>
    <row r="43" spans="1:14">
      <c r="B43" s="276"/>
      <c r="C43" s="277"/>
      <c r="D43" s="277"/>
      <c r="E43" s="277"/>
      <c r="F43" s="279"/>
      <c r="G43" s="279"/>
      <c r="H43" s="123"/>
      <c r="I43" s="36"/>
      <c r="J43" s="37"/>
      <c r="K43" s="225"/>
      <c r="L43" s="232"/>
      <c r="M43" s="233"/>
      <c r="N43" s="229"/>
    </row>
    <row r="44" spans="1:14">
      <c r="B44" s="812" t="s">
        <v>2105</v>
      </c>
      <c r="C44" s="813"/>
      <c r="D44" s="813"/>
      <c r="E44" s="38"/>
      <c r="F44" s="39"/>
      <c r="G44" s="39"/>
      <c r="H44" s="40"/>
      <c r="I44" s="36"/>
      <c r="J44" s="37"/>
      <c r="K44" s="235"/>
      <c r="L44" s="232"/>
      <c r="M44" s="352">
        <v>0.05</v>
      </c>
      <c r="N44" s="296">
        <f>N81*M44</f>
        <v>104.76938637365021</v>
      </c>
    </row>
    <row r="45" spans="1:14" ht="15.75" thickBot="1">
      <c r="B45" s="804"/>
      <c r="C45" s="805"/>
      <c r="D45" s="805"/>
      <c r="E45" s="805"/>
      <c r="F45" s="805"/>
      <c r="G45" s="805"/>
      <c r="H45" s="806"/>
      <c r="I45" s="814"/>
      <c r="J45" s="815"/>
      <c r="K45" s="41"/>
      <c r="L45" s="816"/>
      <c r="M45" s="817"/>
      <c r="N45" s="105"/>
    </row>
    <row r="46" spans="1:14" ht="15.75" thickBot="1">
      <c r="B46" s="755" t="s">
        <v>2072</v>
      </c>
      <c r="C46" s="756"/>
      <c r="D46" s="756"/>
      <c r="E46" s="756"/>
      <c r="F46" s="756"/>
      <c r="G46" s="756"/>
      <c r="H46" s="756"/>
      <c r="I46" s="756"/>
      <c r="J46" s="756"/>
      <c r="K46" s="756"/>
      <c r="L46" s="756"/>
      <c r="M46" s="757"/>
      <c r="N46" s="345">
        <f>SUM(N36:N44)</f>
        <v>919.80446809794034</v>
      </c>
    </row>
    <row r="47" spans="1:14">
      <c r="B47" s="236"/>
      <c r="C47" s="34"/>
      <c r="D47" s="34"/>
      <c r="E47" s="34"/>
      <c r="F47" s="34"/>
      <c r="G47" s="34"/>
      <c r="H47" s="34"/>
      <c r="I47" s="34"/>
      <c r="J47" s="34"/>
      <c r="K47" s="34"/>
      <c r="L47" s="34"/>
      <c r="M47" s="34"/>
      <c r="N47" s="35"/>
    </row>
    <row r="48" spans="1:14">
      <c r="B48" s="64" t="s">
        <v>2073</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00" t="s">
        <v>2063</v>
      </c>
      <c r="C50" s="801"/>
      <c r="D50" s="801"/>
      <c r="E50" s="801"/>
      <c r="F50" s="801"/>
      <c r="G50" s="801"/>
      <c r="H50" s="801"/>
      <c r="I50" s="835"/>
      <c r="J50" s="271" t="s">
        <v>2065</v>
      </c>
      <c r="K50" s="85" t="s">
        <v>2066</v>
      </c>
      <c r="L50" s="836" t="s">
        <v>2074</v>
      </c>
      <c r="M50" s="835"/>
      <c r="N50" s="86" t="s">
        <v>2071</v>
      </c>
    </row>
    <row r="51" spans="1:14">
      <c r="A51" s="108" t="s">
        <v>1377</v>
      </c>
      <c r="B51" s="43" t="str">
        <f>VLOOKUP(A51,MATERIALES!A5:D373,3,FALSE)</f>
        <v>Fundente</v>
      </c>
      <c r="C51" s="237"/>
      <c r="D51" s="237"/>
      <c r="E51" s="237"/>
      <c r="F51" s="237"/>
      <c r="G51" s="237"/>
      <c r="H51" s="237"/>
      <c r="I51" s="237"/>
      <c r="J51" s="267" t="str">
        <f>VLOOKUP(A51,MATERIALES!A6:D643,2,FALSE)</f>
        <v>kg</v>
      </c>
      <c r="K51" s="238">
        <v>5.0000000000000001E-3</v>
      </c>
      <c r="L51" s="223"/>
      <c r="M51" s="353">
        <f>VLOOKUP(A51,MATERIALES!A5:D396,4,FALSE)</f>
        <v>28776.322495511668</v>
      </c>
      <c r="N51" s="228">
        <f>K51*M51</f>
        <v>143.88161247755835</v>
      </c>
    </row>
    <row r="52" spans="1:14">
      <c r="A52" s="108" t="s">
        <v>1379</v>
      </c>
      <c r="B52" s="43" t="str">
        <f>VLOOKUP(A52,MATERIALES!A6:D373,3,FALSE)</f>
        <v>Gas propano</v>
      </c>
      <c r="C52" s="372"/>
      <c r="D52" s="372"/>
      <c r="E52" s="372"/>
      <c r="F52" s="372"/>
      <c r="G52" s="372"/>
      <c r="H52" s="372"/>
      <c r="I52" s="372"/>
      <c r="J52" s="268" t="str">
        <f>VLOOKUP(A52,MATERIALES!A6:D644,2,FALSE)</f>
        <v>kg</v>
      </c>
      <c r="K52" s="348">
        <v>5.0000000000000001E-3</v>
      </c>
      <c r="L52" s="368"/>
      <c r="M52" s="353">
        <f>VLOOKUP(A52,MATERIALES!A6:D397,4,FALSE)</f>
        <v>5777.415208779601</v>
      </c>
      <c r="N52" s="228">
        <f t="shared" ref="N52:N58" si="1">K52*M52</f>
        <v>28.887076043898006</v>
      </c>
    </row>
    <row r="53" spans="1:14">
      <c r="A53" s="108" t="s">
        <v>1595</v>
      </c>
      <c r="B53" s="43" t="str">
        <f>VLOOKUP(A53,MATERIALES!A6:D373,3,FALSE)</f>
        <v>Oxigeno industrial</v>
      </c>
      <c r="C53" s="372"/>
      <c r="D53" s="372"/>
      <c r="E53" s="372"/>
      <c r="F53" s="372"/>
      <c r="G53" s="372"/>
      <c r="H53" s="372"/>
      <c r="I53" s="372"/>
      <c r="J53" s="268" t="str">
        <f>VLOOKUP(A53,MATERIALES!A7:D645,2,FALSE)</f>
        <v>kg</v>
      </c>
      <c r="K53" s="348">
        <v>5.0000000000000001E-3</v>
      </c>
      <c r="L53" s="368"/>
      <c r="M53" s="353">
        <f>VLOOKUP(A53,MATERIALES!A6:D398,4,FALSE)</f>
        <v>10008.662874846876</v>
      </c>
      <c r="N53" s="228">
        <f t="shared" si="1"/>
        <v>50.043314374234377</v>
      </c>
    </row>
    <row r="54" spans="1:14">
      <c r="A54" s="108" t="s">
        <v>1696</v>
      </c>
      <c r="B54" s="43" t="str">
        <f>VLOOKUP(A54,MATERIALES!A6:D373,3,FALSE)</f>
        <v>Soldadura 7018</v>
      </c>
      <c r="C54" s="372"/>
      <c r="D54" s="372"/>
      <c r="E54" s="372"/>
      <c r="F54" s="372"/>
      <c r="G54" s="372"/>
      <c r="H54" s="372"/>
      <c r="I54" s="372"/>
      <c r="J54" s="268" t="str">
        <f>VLOOKUP(A54,MATERIALES!A8:D646,2,FALSE)</f>
        <v>kg</v>
      </c>
      <c r="K54" s="348">
        <v>0.01</v>
      </c>
      <c r="L54" s="368"/>
      <c r="M54" s="353">
        <f>VLOOKUP(A54,MATERIALES!A6:D399,4,FALSE)</f>
        <v>11220.630070584259</v>
      </c>
      <c r="N54" s="228">
        <f t="shared" si="1"/>
        <v>112.20630070584259</v>
      </c>
    </row>
    <row r="55" spans="1:14">
      <c r="A55" s="108" t="s">
        <v>1702</v>
      </c>
      <c r="B55" s="43" t="str">
        <f>VLOOKUP(A55,MATERIALES!A7:D373,3,FALSE)</f>
        <v>Soldadura L-70</v>
      </c>
      <c r="C55" s="372"/>
      <c r="D55" s="372"/>
      <c r="E55" s="372"/>
      <c r="F55" s="372"/>
      <c r="G55" s="372"/>
      <c r="H55" s="372"/>
      <c r="I55" s="372"/>
      <c r="J55" s="268" t="str">
        <f>VLOOKUP(A55,MATERIALES!A9:D647,2,FALSE)</f>
        <v>kg</v>
      </c>
      <c r="K55" s="348">
        <v>0.01</v>
      </c>
      <c r="L55" s="368"/>
      <c r="M55" s="353">
        <f>VLOOKUP(A55,MATERIALES!A7:D400,4,FALSE)</f>
        <v>24631.415312109195</v>
      </c>
      <c r="N55" s="228">
        <f t="shared" si="1"/>
        <v>246.31415312109195</v>
      </c>
    </row>
    <row r="56" spans="1:14">
      <c r="A56" s="108" t="s">
        <v>1623</v>
      </c>
      <c r="B56" s="43" t="str">
        <f>VLOOKUP(A56,MATERIALES!A8:D373,3,FALSE)</f>
        <v>Pintura anticorrosiva</v>
      </c>
      <c r="C56" s="372"/>
      <c r="D56" s="372"/>
      <c r="E56" s="372"/>
      <c r="F56" s="372"/>
      <c r="G56" s="372"/>
      <c r="H56" s="372"/>
      <c r="I56" s="372"/>
      <c r="J56" s="268" t="str">
        <f>VLOOKUP(A56,MATERIALES!A10:D648,2,FALSE)</f>
        <v>gal</v>
      </c>
      <c r="K56" s="383">
        <v>5.0000000000000001E-4</v>
      </c>
      <c r="L56" s="368"/>
      <c r="M56" s="353">
        <f>VLOOKUP(A56,MATERIALES!A8:D401,4,FALSE)</f>
        <v>42602.115941081451</v>
      </c>
      <c r="N56" s="228">
        <f t="shared" si="1"/>
        <v>21.301057970540725</v>
      </c>
    </row>
    <row r="57" spans="1:14">
      <c r="A57" s="108" t="s">
        <v>1621</v>
      </c>
      <c r="B57" s="43" t="str">
        <f>VLOOKUP(A57,MATERIALES!A9:D373,3,FALSE)</f>
        <v xml:space="preserve">Pintura acrílica, esmalte o similar </v>
      </c>
      <c r="C57" s="372"/>
      <c r="D57" s="372"/>
      <c r="E57" s="372"/>
      <c r="F57" s="372"/>
      <c r="G57" s="372"/>
      <c r="H57" s="372"/>
      <c r="I57" s="372"/>
      <c r="J57" s="268" t="str">
        <f>VLOOKUP(A57,MATERIALES!A11:D649,2,FALSE)</f>
        <v>gal</v>
      </c>
      <c r="K57" s="348">
        <v>1E-3</v>
      </c>
      <c r="L57" s="368"/>
      <c r="M57" s="353">
        <f>VLOOKUP(A57,MATERIALES!A9:D402,4,FALSE)</f>
        <v>72978.06918866279</v>
      </c>
      <c r="N57" s="228">
        <f t="shared" si="1"/>
        <v>72.978069188662786</v>
      </c>
    </row>
    <row r="58" spans="1:14" ht="15.75" thickBot="1">
      <c r="A58" t="s">
        <v>1310</v>
      </c>
      <c r="B58" s="43" t="str">
        <f>VLOOKUP(A58,MATERIALES!A10:D373,3,FALSE)</f>
        <v>Disolvente para pintura (TINNER)</v>
      </c>
      <c r="C58" s="266"/>
      <c r="D58" s="266"/>
      <c r="E58" s="266"/>
      <c r="F58" s="266"/>
      <c r="G58" s="266"/>
      <c r="H58" s="266"/>
      <c r="I58" s="266"/>
      <c r="J58" s="380" t="str">
        <f>VLOOKUP(A58,MATERIALES!A11:D650,2,FALSE)</f>
        <v>gal</v>
      </c>
      <c r="K58" s="124">
        <v>1E-3</v>
      </c>
      <c r="L58" s="281"/>
      <c r="M58" s="353">
        <f>VLOOKUP(A58,MATERIALES!A10:D403,4,FALSE)</f>
        <v>28456.866386717538</v>
      </c>
      <c r="N58" s="228">
        <f t="shared" si="1"/>
        <v>28.45686638671754</v>
      </c>
    </row>
    <row r="59" spans="1:14" ht="15.75" thickBot="1">
      <c r="B59" s="755" t="s">
        <v>2072</v>
      </c>
      <c r="C59" s="756"/>
      <c r="D59" s="756"/>
      <c r="E59" s="756"/>
      <c r="F59" s="756"/>
      <c r="G59" s="756"/>
      <c r="H59" s="756"/>
      <c r="I59" s="756"/>
      <c r="J59" s="756"/>
      <c r="K59" s="756"/>
      <c r="L59" s="756"/>
      <c r="M59" s="757"/>
      <c r="N59" s="345">
        <f>SUM(N51:N58)</f>
        <v>704.06845026854626</v>
      </c>
    </row>
    <row r="60" spans="1:14">
      <c r="B60" s="33"/>
      <c r="C60" s="34"/>
      <c r="D60" s="34"/>
      <c r="E60" s="34"/>
      <c r="F60" s="34"/>
      <c r="G60" s="34"/>
      <c r="H60" s="34"/>
      <c r="I60" s="34"/>
      <c r="J60" s="34"/>
      <c r="K60" s="34"/>
      <c r="L60" s="34"/>
      <c r="M60" s="34"/>
      <c r="N60" s="35"/>
    </row>
    <row r="61" spans="1:14">
      <c r="B61" s="64" t="s">
        <v>2075</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269" t="s">
        <v>2076</v>
      </c>
      <c r="C63" s="270"/>
      <c r="D63" s="270"/>
      <c r="E63" s="270"/>
      <c r="F63" s="270"/>
      <c r="G63" s="270"/>
      <c r="H63" s="73" t="s">
        <v>2065</v>
      </c>
      <c r="I63" s="74" t="s">
        <v>2077</v>
      </c>
      <c r="J63" s="75" t="s">
        <v>2106</v>
      </c>
      <c r="K63" s="73" t="s">
        <v>2107</v>
      </c>
      <c r="L63" s="841" t="s">
        <v>2080</v>
      </c>
      <c r="M63" s="820"/>
      <c r="N63" s="76" t="s">
        <v>2071</v>
      </c>
    </row>
    <row r="64" spans="1:14">
      <c r="B64" s="46"/>
      <c r="C64" s="273"/>
      <c r="D64" s="273"/>
      <c r="E64" s="273"/>
      <c r="F64" s="273"/>
      <c r="G64" s="273"/>
      <c r="H64" s="267"/>
      <c r="I64" s="235"/>
      <c r="J64" s="242"/>
      <c r="K64" s="235"/>
      <c r="L64" s="842"/>
      <c r="M64" s="843"/>
      <c r="N64" s="243"/>
    </row>
    <row r="65" spans="1:15">
      <c r="B65" s="46"/>
      <c r="C65" s="47"/>
      <c r="D65" s="47"/>
      <c r="E65" s="47"/>
      <c r="F65" s="47"/>
      <c r="G65" s="47"/>
      <c r="H65" s="267"/>
      <c r="I65" s="235"/>
      <c r="J65" s="242"/>
      <c r="K65" s="235"/>
      <c r="L65" s="842"/>
      <c r="M65" s="843"/>
      <c r="N65" s="243"/>
    </row>
    <row r="66" spans="1:15">
      <c r="B66" s="46"/>
      <c r="C66" s="47"/>
      <c r="D66" s="47"/>
      <c r="E66" s="47"/>
      <c r="F66" s="47"/>
      <c r="G66" s="47"/>
      <c r="H66" s="267"/>
      <c r="I66" s="235"/>
      <c r="J66" s="242"/>
      <c r="K66" s="235"/>
      <c r="L66" s="842"/>
      <c r="M66" s="843"/>
      <c r="N66" s="243"/>
    </row>
    <row r="67" spans="1:15">
      <c r="B67" s="46"/>
      <c r="C67" s="47"/>
      <c r="D67" s="47"/>
      <c r="E67" s="47"/>
      <c r="F67" s="47"/>
      <c r="G67" s="47"/>
      <c r="H67" s="267"/>
      <c r="I67" s="235"/>
      <c r="J67" s="242"/>
      <c r="K67" s="235"/>
      <c r="L67" s="842"/>
      <c r="M67" s="843"/>
      <c r="N67" s="243"/>
    </row>
    <row r="68" spans="1:15">
      <c r="B68" s="46"/>
      <c r="C68" s="47"/>
      <c r="D68" s="47"/>
      <c r="E68" s="47"/>
      <c r="F68" s="47"/>
      <c r="G68" s="47"/>
      <c r="H68" s="244"/>
      <c r="I68" s="235"/>
      <c r="J68" s="235"/>
      <c r="K68" s="235"/>
      <c r="L68" s="245"/>
      <c r="M68" s="246"/>
      <c r="N68" s="247"/>
    </row>
    <row r="69" spans="1:15" ht="15.75" thickBot="1">
      <c r="B69" s="265"/>
      <c r="C69" s="266"/>
      <c r="D69" s="266"/>
      <c r="E69" s="266"/>
      <c r="F69" s="266"/>
      <c r="G69" s="266"/>
      <c r="H69" s="48"/>
      <c r="I69" s="124"/>
      <c r="J69" s="124"/>
      <c r="K69" s="124"/>
      <c r="L69" s="833"/>
      <c r="M69" s="834"/>
      <c r="N69" s="125"/>
    </row>
    <row r="70" spans="1:15" ht="15.75" thickBot="1">
      <c r="B70" s="844" t="s">
        <v>2072</v>
      </c>
      <c r="C70" s="798"/>
      <c r="D70" s="798"/>
      <c r="E70" s="798"/>
      <c r="F70" s="798"/>
      <c r="G70" s="798"/>
      <c r="H70" s="798"/>
      <c r="I70" s="798"/>
      <c r="J70" s="798"/>
      <c r="K70" s="798"/>
      <c r="L70" s="798"/>
      <c r="M70" s="799"/>
      <c r="N70" s="104"/>
    </row>
    <row r="71" spans="1:15">
      <c r="B71" s="33"/>
      <c r="C71" s="34"/>
      <c r="D71" s="34"/>
      <c r="E71" s="34"/>
      <c r="F71" s="34"/>
      <c r="G71" s="34"/>
      <c r="H71" s="34"/>
      <c r="I71" s="34"/>
      <c r="J71" s="34"/>
      <c r="K71" s="34"/>
      <c r="L71" s="34"/>
      <c r="M71" s="34"/>
      <c r="N71" s="35"/>
    </row>
    <row r="72" spans="1:15">
      <c r="B72" s="64" t="s">
        <v>2081</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794" t="s">
        <v>2108</v>
      </c>
      <c r="C74" s="795"/>
      <c r="D74" s="795"/>
      <c r="E74" s="795"/>
      <c r="F74" s="795"/>
      <c r="G74" s="795"/>
      <c r="H74" s="795"/>
      <c r="I74" s="73" t="s">
        <v>2082</v>
      </c>
      <c r="J74" s="75" t="s">
        <v>2109</v>
      </c>
      <c r="K74" s="74" t="s">
        <v>2084</v>
      </c>
      <c r="L74" s="796" t="s">
        <v>2070</v>
      </c>
      <c r="M74" s="797"/>
      <c r="N74" s="98" t="s">
        <v>2071</v>
      </c>
    </row>
    <row r="75" spans="1:15">
      <c r="A75" s="141" t="s">
        <v>760</v>
      </c>
      <c r="B75" s="49" t="str">
        <f>VLOOKUP(A75,'MANO DE OBRA'!A8:D68,3,FALSE)</f>
        <v>Soldador (2)</v>
      </c>
      <c r="C75" s="47"/>
      <c r="D75" s="47"/>
      <c r="E75" s="47"/>
      <c r="F75" s="47"/>
      <c r="G75" s="47"/>
      <c r="H75" s="47"/>
      <c r="I75" s="248">
        <f>K75/J75*100</f>
        <v>115336.47958314378</v>
      </c>
      <c r="J75" s="249">
        <v>185</v>
      </c>
      <c r="K75" s="250">
        <f>VLOOKUP(A75,'MANO DE OBRA'!A8:D99,4,FALSE)</f>
        <v>213372.48722881597</v>
      </c>
      <c r="L75" s="50"/>
      <c r="M75" s="381">
        <v>320</v>
      </c>
      <c r="N75" s="346">
        <f>K75/M75</f>
        <v>666.78902259004985</v>
      </c>
      <c r="O75" s="106"/>
    </row>
    <row r="76" spans="1:15">
      <c r="A76" s="141" t="s">
        <v>698</v>
      </c>
      <c r="B76" s="49" t="str">
        <f>VLOOKUP(A76,'MANO DE OBRA'!A8:D69,3,FALSE)</f>
        <v>Inspector de fabricación y montaje</v>
      </c>
      <c r="C76" s="47"/>
      <c r="D76" s="47"/>
      <c r="E76" s="47"/>
      <c r="F76" s="47"/>
      <c r="G76" s="47"/>
      <c r="H76" s="47"/>
      <c r="I76" s="248">
        <f>K76/J76*100</f>
        <v>87942.625377371514</v>
      </c>
      <c r="J76" s="249">
        <v>185</v>
      </c>
      <c r="K76" s="250">
        <f>VLOOKUP(A76,'MANO DE OBRA'!A8:D100,4,FALSE)</f>
        <v>162693.85694813728</v>
      </c>
      <c r="L76" s="50"/>
      <c r="M76" s="381">
        <v>320</v>
      </c>
      <c r="N76" s="346">
        <f>K76/M76</f>
        <v>508.41830296292903</v>
      </c>
    </row>
    <row r="77" spans="1:15">
      <c r="A77" t="s">
        <v>708</v>
      </c>
      <c r="B77" s="49" t="str">
        <f>VLOOKUP(A77,'MANO DE OBRA'!A9:D70,3,FALSE)</f>
        <v>Obrero (3)</v>
      </c>
      <c r="C77" s="47"/>
      <c r="D77" s="47"/>
      <c r="E77" s="47"/>
      <c r="F77" s="47"/>
      <c r="G77" s="47"/>
      <c r="H77" s="47"/>
      <c r="I77" s="248">
        <f>K77/J77*100</f>
        <v>101498.09999999999</v>
      </c>
      <c r="J77" s="249">
        <v>185</v>
      </c>
      <c r="K77" s="250">
        <f>VLOOKUP(A77,'MANO DE OBRA'!A9:D101,4,FALSE)</f>
        <v>187771.48499999999</v>
      </c>
      <c r="L77" s="50"/>
      <c r="M77" s="381">
        <v>320</v>
      </c>
      <c r="N77" s="346">
        <f>K77/M77</f>
        <v>586.78589062499998</v>
      </c>
    </row>
    <row r="78" spans="1:15">
      <c r="A78" t="s">
        <v>728</v>
      </c>
      <c r="B78" s="49" t="str">
        <f>VLOOKUP(A78,'MANO DE OBRA'!A10:D71,3,FALSE)</f>
        <v>Oficial</v>
      </c>
      <c r="C78" s="47"/>
      <c r="D78" s="47"/>
      <c r="E78" s="47"/>
      <c r="F78" s="47"/>
      <c r="G78" s="47"/>
      <c r="H78" s="47"/>
      <c r="I78" s="248">
        <f>K78/J78*100</f>
        <v>57668.23979157189</v>
      </c>
      <c r="J78" s="249">
        <v>185</v>
      </c>
      <c r="K78" s="250">
        <f>VLOOKUP(A78,'MANO DE OBRA'!A10:D102,4,FALSE)</f>
        <v>106686.24361440798</v>
      </c>
      <c r="L78" s="274"/>
      <c r="M78" s="381">
        <v>320</v>
      </c>
      <c r="N78" s="346">
        <f>K78/M78</f>
        <v>333.39451129502493</v>
      </c>
    </row>
    <row r="79" spans="1:15">
      <c r="B79" s="49"/>
      <c r="C79" s="47"/>
      <c r="D79" s="47"/>
      <c r="E79" s="47"/>
      <c r="F79" s="47"/>
      <c r="G79" s="47"/>
      <c r="H79" s="47"/>
      <c r="I79" s="248"/>
      <c r="J79" s="249"/>
      <c r="K79" s="250"/>
      <c r="L79" s="274"/>
      <c r="M79" s="381"/>
      <c r="N79" s="346"/>
    </row>
    <row r="80" spans="1:15" ht="15.75" thickBot="1">
      <c r="B80" s="831"/>
      <c r="C80" s="832"/>
      <c r="D80" s="832"/>
      <c r="E80" s="832"/>
      <c r="F80" s="832"/>
      <c r="G80" s="832"/>
      <c r="H80" s="832"/>
      <c r="I80" s="412"/>
      <c r="J80" s="413"/>
      <c r="K80" s="416"/>
      <c r="L80" s="417"/>
      <c r="M80" s="418"/>
      <c r="N80" s="346"/>
    </row>
    <row r="81" spans="1:14" ht="15.75" thickBot="1">
      <c r="B81" s="844" t="s">
        <v>2072</v>
      </c>
      <c r="C81" s="798"/>
      <c r="D81" s="798"/>
      <c r="E81" s="798"/>
      <c r="F81" s="798"/>
      <c r="G81" s="798"/>
      <c r="H81" s="798"/>
      <c r="I81" s="798"/>
      <c r="J81" s="798"/>
      <c r="K81" s="798"/>
      <c r="L81" s="798"/>
      <c r="M81" s="799"/>
      <c r="N81" s="257">
        <f>SUM(N75:N80)</f>
        <v>2095.3877274730039</v>
      </c>
    </row>
    <row r="82" spans="1:14" ht="15.75" thickBot="1">
      <c r="B82" s="33"/>
      <c r="C82" s="34"/>
      <c r="D82" s="34"/>
      <c r="E82" s="34"/>
      <c r="F82" s="34"/>
      <c r="G82" s="34"/>
      <c r="H82" s="34"/>
      <c r="I82" s="34"/>
      <c r="J82" s="34"/>
      <c r="K82" s="34"/>
      <c r="L82" s="34"/>
      <c r="M82" s="34"/>
      <c r="N82" s="35"/>
    </row>
    <row r="83" spans="1:14" ht="15.75" thickBot="1">
      <c r="B83" s="755" t="s">
        <v>2085</v>
      </c>
      <c r="C83" s="756"/>
      <c r="D83" s="756"/>
      <c r="E83" s="756"/>
      <c r="F83" s="756"/>
      <c r="G83" s="756"/>
      <c r="H83" s="756"/>
      <c r="I83" s="756"/>
      <c r="J83" s="756"/>
      <c r="K83" s="756"/>
      <c r="L83" s="756"/>
      <c r="M83" s="757"/>
      <c r="N83" s="99">
        <f>N46+N59+N70+N81</f>
        <v>3719.2606458394903</v>
      </c>
    </row>
    <row r="84" spans="1:14">
      <c r="B84" s="33"/>
      <c r="C84" s="34"/>
      <c r="D84" s="34"/>
      <c r="E84" s="34"/>
      <c r="F84" s="34"/>
      <c r="G84" s="34"/>
      <c r="H84" s="34"/>
      <c r="I84" s="34"/>
      <c r="J84" s="34"/>
      <c r="K84" s="34"/>
      <c r="L84" s="34"/>
      <c r="M84" s="34"/>
      <c r="N84" s="35"/>
    </row>
    <row r="85" spans="1:14">
      <c r="B85" s="64" t="s">
        <v>2086</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00" t="s">
        <v>2110</v>
      </c>
      <c r="C87" s="801"/>
      <c r="D87" s="801"/>
      <c r="E87" s="801"/>
      <c r="F87" s="801"/>
      <c r="G87" s="801"/>
      <c r="H87" s="801"/>
      <c r="I87" s="270"/>
      <c r="J87" s="290"/>
      <c r="K87" s="258" t="s">
        <v>2087</v>
      </c>
      <c r="L87" s="802" t="s">
        <v>2088</v>
      </c>
      <c r="M87" s="803"/>
      <c r="N87" s="259"/>
    </row>
    <row r="88" spans="1:14">
      <c r="B88" s="788" t="s">
        <v>2111</v>
      </c>
      <c r="C88" s="789"/>
      <c r="D88" s="789"/>
      <c r="E88" s="789"/>
      <c r="F88" s="789"/>
      <c r="G88" s="789"/>
      <c r="H88" s="789"/>
      <c r="I88" s="87"/>
      <c r="J88" s="88"/>
      <c r="K88" s="260">
        <v>0.2</v>
      </c>
      <c r="L88" s="790">
        <f>N83*K88</f>
        <v>743.85212916789806</v>
      </c>
      <c r="M88" s="791"/>
      <c r="N88" s="51"/>
    </row>
    <row r="89" spans="1:14">
      <c r="B89" s="89" t="s">
        <v>2090</v>
      </c>
      <c r="C89" s="90"/>
      <c r="D89" s="90"/>
      <c r="E89" s="90"/>
      <c r="F89" s="90"/>
      <c r="G89" s="90"/>
      <c r="H89" s="90"/>
      <c r="I89" s="87"/>
      <c r="J89" s="88"/>
      <c r="K89" s="260">
        <v>0.05</v>
      </c>
      <c r="L89" s="790">
        <f>N83*K89</f>
        <v>185.96303229197451</v>
      </c>
      <c r="M89" s="791"/>
      <c r="N89" s="51"/>
    </row>
    <row r="90" spans="1:14" ht="15.75" thickBot="1">
      <c r="B90" s="91" t="s">
        <v>2091</v>
      </c>
      <c r="C90" s="92"/>
      <c r="D90" s="92"/>
      <c r="E90" s="92"/>
      <c r="F90" s="92"/>
      <c r="G90" s="92"/>
      <c r="H90" s="92"/>
      <c r="I90" s="93"/>
      <c r="J90" s="94"/>
      <c r="K90" s="261">
        <v>0.05</v>
      </c>
      <c r="L90" s="792">
        <f>N83*K90</f>
        <v>185.96303229197451</v>
      </c>
      <c r="M90" s="793"/>
      <c r="N90" s="51"/>
    </row>
    <row r="91" spans="1:14" ht="15.75" thickBot="1">
      <c r="B91" s="755" t="s">
        <v>2072</v>
      </c>
      <c r="C91" s="756"/>
      <c r="D91" s="756"/>
      <c r="E91" s="756"/>
      <c r="F91" s="756"/>
      <c r="G91" s="756"/>
      <c r="H91" s="756"/>
      <c r="I91" s="756"/>
      <c r="J91" s="756"/>
      <c r="K91" s="756"/>
      <c r="L91" s="756"/>
      <c r="M91" s="757"/>
      <c r="N91" s="52">
        <f>L88+L89+L90</f>
        <v>1115.7781937518471</v>
      </c>
    </row>
    <row r="92" spans="1:14" ht="15.75" thickBot="1">
      <c r="B92" s="33"/>
      <c r="C92" s="34"/>
      <c r="D92" s="34"/>
      <c r="E92" s="34"/>
      <c r="F92" s="34"/>
      <c r="G92" s="34"/>
      <c r="H92" s="34"/>
      <c r="I92" s="34"/>
      <c r="J92" s="34"/>
      <c r="K92" s="34"/>
      <c r="L92" s="34"/>
      <c r="M92" s="34"/>
      <c r="N92" s="35"/>
    </row>
    <row r="93" spans="1:14" ht="15.75" thickBot="1">
      <c r="A93" t="s">
        <v>2114</v>
      </c>
      <c r="B93" s="755" t="s">
        <v>2113</v>
      </c>
      <c r="C93" s="756"/>
      <c r="D93" s="756"/>
      <c r="E93" s="756"/>
      <c r="F93" s="756"/>
      <c r="G93" s="756"/>
      <c r="H93" s="756"/>
      <c r="I93" s="756"/>
      <c r="J93" s="756"/>
      <c r="K93" s="756"/>
      <c r="L93" s="756"/>
      <c r="M93" s="757"/>
      <c r="N93" s="166">
        <f>N83+N91</f>
        <v>4835.0388395913378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2093</v>
      </c>
      <c r="F98" s="53"/>
      <c r="G98" s="53"/>
      <c r="H98" s="53"/>
      <c r="I98" s="53"/>
      <c r="J98" s="53"/>
      <c r="K98" s="12"/>
      <c r="L98" s="12"/>
      <c r="M98" s="12"/>
      <c r="N98" s="17"/>
    </row>
    <row r="99" spans="2:14">
      <c r="B99" s="16"/>
      <c r="C99" s="12"/>
      <c r="D99" s="12"/>
      <c r="E99" s="12" t="s">
        <v>2094</v>
      </c>
      <c r="F99" s="12"/>
      <c r="G99" s="12"/>
      <c r="H99" s="12"/>
      <c r="I99" s="12"/>
      <c r="J99" s="12"/>
      <c r="K99" s="12"/>
      <c r="L99" s="12"/>
      <c r="M99" s="12"/>
      <c r="N99" s="17"/>
    </row>
    <row r="100" spans="2:14">
      <c r="B100" s="16"/>
      <c r="C100" s="12"/>
      <c r="D100" s="12"/>
      <c r="E100" s="12" t="s">
        <v>2095</v>
      </c>
      <c r="F100" s="12"/>
      <c r="G100" s="12"/>
      <c r="H100" s="12"/>
      <c r="I100" s="12"/>
      <c r="J100" s="12"/>
      <c r="K100" s="12"/>
      <c r="L100" s="12"/>
      <c r="M100" s="12"/>
      <c r="N100" s="17"/>
    </row>
    <row r="101" spans="2:14">
      <c r="B101" s="16"/>
      <c r="C101" s="12"/>
      <c r="D101" s="12"/>
      <c r="E101" s="12" t="s">
        <v>2096</v>
      </c>
      <c r="F101" s="12"/>
      <c r="G101" s="12"/>
      <c r="H101" s="12"/>
      <c r="I101" s="12"/>
      <c r="J101" s="12"/>
      <c r="K101" s="12"/>
      <c r="L101" s="12"/>
      <c r="M101" s="12"/>
      <c r="N101" s="17"/>
    </row>
    <row r="102" spans="2:14" ht="15.75" thickBot="1">
      <c r="B102" s="16"/>
      <c r="C102" s="12"/>
      <c r="D102" s="12"/>
      <c r="E102" s="12"/>
      <c r="F102" s="12" t="s">
        <v>7</v>
      </c>
      <c r="G102" s="12"/>
      <c r="H102" s="12"/>
      <c r="I102" s="12"/>
      <c r="J102" s="12"/>
      <c r="K102" s="12"/>
      <c r="L102" s="12"/>
      <c r="M102" s="12"/>
      <c r="N102" s="17"/>
    </row>
    <row r="103" spans="2:14">
      <c r="B103" s="204" t="s">
        <v>2097</v>
      </c>
      <c r="C103" s="205"/>
      <c r="D103" s="205"/>
      <c r="E103" s="205"/>
      <c r="F103" s="205"/>
      <c r="G103" s="205"/>
      <c r="H103" s="205"/>
      <c r="I103" s="205"/>
      <c r="J103" s="205"/>
      <c r="K103" s="205"/>
      <c r="L103" s="205"/>
      <c r="M103" s="205"/>
      <c r="N103" s="206"/>
    </row>
    <row r="104" spans="2:14">
      <c r="B104" s="207"/>
      <c r="C104" s="208"/>
      <c r="D104" s="208"/>
      <c r="E104" s="208"/>
      <c r="F104" s="208"/>
      <c r="G104" s="208"/>
      <c r="H104" s="208"/>
      <c r="I104" s="208"/>
      <c r="J104" s="208"/>
      <c r="K104" s="208"/>
      <c r="L104" s="208"/>
      <c r="M104" s="208"/>
      <c r="N104" s="209"/>
    </row>
    <row r="105" spans="2:14">
      <c r="B105" s="207"/>
      <c r="C105" s="208"/>
      <c r="D105" s="208"/>
      <c r="E105" s="208"/>
      <c r="F105" s="208"/>
      <c r="G105" s="208"/>
      <c r="H105" s="208"/>
      <c r="I105" s="208"/>
      <c r="J105" s="208"/>
      <c r="K105" s="208"/>
      <c r="L105" s="208"/>
      <c r="M105" s="208"/>
      <c r="N105" s="209"/>
    </row>
    <row r="106" spans="2:14">
      <c r="B106" s="207"/>
      <c r="C106" s="208"/>
      <c r="D106" s="208"/>
      <c r="E106" s="208"/>
      <c r="F106" s="208"/>
      <c r="G106" s="208"/>
      <c r="H106" s="208"/>
      <c r="I106" s="208"/>
      <c r="J106" s="208"/>
      <c r="K106" s="208"/>
      <c r="L106" s="208"/>
      <c r="M106" s="208"/>
      <c r="N106" s="209"/>
    </row>
    <row r="107" spans="2:14" ht="15.75" thickBot="1">
      <c r="B107" s="210"/>
      <c r="C107" s="211"/>
      <c r="D107" s="211"/>
      <c r="E107" s="211"/>
      <c r="F107" s="211"/>
      <c r="G107" s="211"/>
      <c r="H107" s="211"/>
      <c r="I107" s="211"/>
      <c r="J107" s="211"/>
      <c r="K107" s="211"/>
      <c r="L107" s="211"/>
      <c r="M107" s="211"/>
      <c r="N107" s="212"/>
    </row>
    <row r="108" spans="2:14">
      <c r="B108" s="213"/>
      <c r="C108" s="214"/>
      <c r="D108" s="214"/>
      <c r="E108" s="214"/>
      <c r="F108" s="214"/>
      <c r="G108" s="214"/>
      <c r="H108" s="214"/>
      <c r="I108" s="214"/>
      <c r="J108" s="214"/>
      <c r="K108" s="214"/>
      <c r="L108" s="214"/>
      <c r="M108" s="214"/>
      <c r="N108" s="215"/>
    </row>
    <row r="109" spans="2:14">
      <c r="B109" s="199" t="s">
        <v>2098</v>
      </c>
      <c r="C109" s="31"/>
      <c r="D109" s="31"/>
      <c r="E109" s="31"/>
      <c r="F109" s="31"/>
      <c r="G109" s="31"/>
      <c r="H109" s="31"/>
      <c r="I109" s="31"/>
      <c r="J109" s="31"/>
      <c r="K109" s="31"/>
      <c r="L109" s="31"/>
      <c r="M109" s="31"/>
      <c r="N109" s="32"/>
    </row>
    <row r="110" spans="2:14" ht="15" customHeight="1">
      <c r="B110" s="758" t="s">
        <v>2099</v>
      </c>
      <c r="C110" s="759"/>
      <c r="D110" s="759"/>
      <c r="E110" s="759"/>
      <c r="F110" s="759"/>
      <c r="G110" s="759"/>
      <c r="H110" s="759"/>
      <c r="I110" s="759"/>
      <c r="J110" s="759"/>
      <c r="K110" s="759"/>
      <c r="L110" s="759"/>
      <c r="M110" s="759"/>
      <c r="N110" s="760"/>
    </row>
    <row r="111" spans="2:14" ht="15" customHeight="1">
      <c r="B111" s="758"/>
      <c r="C111" s="759"/>
      <c r="D111" s="759"/>
      <c r="E111" s="759"/>
      <c r="F111" s="759"/>
      <c r="G111" s="759"/>
      <c r="H111" s="759"/>
      <c r="I111" s="759"/>
      <c r="J111" s="759"/>
      <c r="K111" s="759"/>
      <c r="L111" s="759"/>
      <c r="M111" s="759"/>
      <c r="N111" s="760"/>
    </row>
    <row r="112" spans="2:14" ht="30" customHeight="1">
      <c r="B112" s="761" t="s">
        <v>2100</v>
      </c>
      <c r="C112" s="762"/>
      <c r="D112" s="762"/>
      <c r="E112" s="762"/>
      <c r="F112" s="762"/>
      <c r="G112" s="762"/>
      <c r="H112" s="762"/>
      <c r="I112" s="762"/>
      <c r="J112" s="762"/>
      <c r="K112" s="762"/>
      <c r="L112" s="762"/>
      <c r="M112" s="762"/>
      <c r="N112" s="763"/>
    </row>
    <row r="113" spans="2:14">
      <c r="B113" s="761"/>
      <c r="C113" s="762"/>
      <c r="D113" s="762"/>
      <c r="E113" s="762"/>
      <c r="F113" s="762"/>
      <c r="G113" s="762"/>
      <c r="H113" s="762"/>
      <c r="I113" s="762"/>
      <c r="J113" s="762"/>
      <c r="K113" s="762"/>
      <c r="L113" s="762"/>
      <c r="M113" s="762"/>
      <c r="N113" s="763"/>
    </row>
    <row r="114" spans="2:14">
      <c r="B114" s="287"/>
      <c r="C114" s="288"/>
      <c r="D114" s="288"/>
      <c r="E114" s="288"/>
      <c r="F114" s="288"/>
      <c r="G114" s="288"/>
      <c r="H114" s="288"/>
      <c r="I114" s="288"/>
      <c r="J114" s="288"/>
      <c r="K114" s="288"/>
      <c r="L114" s="288"/>
      <c r="M114" s="288"/>
      <c r="N114" s="289"/>
    </row>
    <row r="115" spans="2:14">
      <c r="B115" s="287"/>
      <c r="C115" s="288"/>
      <c r="D115" s="288"/>
      <c r="E115" s="288"/>
      <c r="F115" s="288"/>
      <c r="G115" s="288"/>
      <c r="H115" s="288"/>
      <c r="I115" s="288"/>
      <c r="J115" s="288"/>
      <c r="K115" s="288"/>
      <c r="L115" s="288"/>
      <c r="M115" s="288"/>
      <c r="N115" s="289"/>
    </row>
    <row r="116" spans="2:14">
      <c r="B116" s="287"/>
      <c r="C116" s="288"/>
      <c r="D116" s="288"/>
      <c r="E116" s="288"/>
      <c r="F116" s="288"/>
      <c r="G116" s="288"/>
      <c r="H116" s="288"/>
      <c r="I116" s="288"/>
      <c r="J116" s="288"/>
      <c r="K116" s="288"/>
      <c r="L116" s="288"/>
      <c r="M116" s="288"/>
      <c r="N116" s="289"/>
    </row>
    <row r="117" spans="2:14">
      <c r="B117" s="199"/>
      <c r="C117" s="31"/>
      <c r="D117" s="31"/>
      <c r="E117" s="31"/>
      <c r="F117" s="31"/>
      <c r="G117" s="31"/>
      <c r="H117" s="31"/>
      <c r="I117" s="31"/>
      <c r="J117" s="31"/>
      <c r="K117" s="31"/>
      <c r="L117" s="31"/>
      <c r="M117" s="31"/>
      <c r="N117" s="32"/>
    </row>
    <row r="118" spans="2:14">
      <c r="B118" s="16"/>
      <c r="C118" s="12"/>
      <c r="D118" s="12"/>
      <c r="E118" s="12" t="s">
        <v>2093</v>
      </c>
      <c r="F118" s="53"/>
      <c r="G118" s="53"/>
      <c r="H118" s="12"/>
      <c r="I118" s="12"/>
      <c r="J118" s="12"/>
      <c r="K118" s="12"/>
      <c r="L118" s="12"/>
      <c r="M118" s="12"/>
      <c r="N118" s="17"/>
    </row>
    <row r="119" spans="2:14">
      <c r="B119" s="16"/>
      <c r="C119" s="12"/>
      <c r="D119" s="12"/>
      <c r="E119" s="54" t="s">
        <v>2094</v>
      </c>
      <c r="F119" s="12"/>
      <c r="G119" s="12"/>
      <c r="H119" s="54"/>
      <c r="I119" s="54"/>
      <c r="J119" s="54"/>
      <c r="K119" s="12"/>
      <c r="L119" s="12"/>
      <c r="M119" s="12"/>
      <c r="N119" s="17"/>
    </row>
    <row r="120" spans="2:14">
      <c r="B120" s="16"/>
      <c r="C120" s="12"/>
      <c r="D120" s="12"/>
      <c r="E120" s="55" t="s">
        <v>2101</v>
      </c>
      <c r="F120" s="12"/>
      <c r="G120" s="12"/>
      <c r="H120" s="55"/>
      <c r="I120" s="55"/>
      <c r="J120" s="55"/>
      <c r="K120" s="12"/>
      <c r="L120" s="12"/>
      <c r="M120" s="12"/>
      <c r="N120" s="17"/>
    </row>
    <row r="121" spans="2:14">
      <c r="B121" s="56"/>
      <c r="C121" s="31"/>
      <c r="D121" s="31"/>
      <c r="E121" s="12" t="s">
        <v>2096</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2102</v>
      </c>
      <c r="C123" s="55"/>
      <c r="D123" s="55"/>
      <c r="E123" s="12"/>
      <c r="F123" s="12"/>
      <c r="G123" s="12"/>
      <c r="H123" s="12"/>
      <c r="I123" s="12"/>
      <c r="J123" s="821"/>
      <c r="K123" s="821"/>
      <c r="L123" s="821"/>
      <c r="M123" s="821"/>
      <c r="N123" s="822"/>
    </row>
    <row r="124" spans="2:14" ht="15.75" thickBot="1">
      <c r="B124" s="217" t="s">
        <v>2103</v>
      </c>
      <c r="C124" s="344"/>
      <c r="D124" s="344"/>
      <c r="E124" s="57"/>
      <c r="F124" s="57"/>
      <c r="G124" s="57"/>
      <c r="H124" s="57"/>
      <c r="I124" s="57"/>
      <c r="J124" s="823"/>
      <c r="K124" s="823"/>
      <c r="L124" s="823"/>
      <c r="M124" s="823"/>
      <c r="N124" s="824"/>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42.75" customHeight="1" thickBot="1">
      <c r="A31" t="s">
        <v>21</v>
      </c>
      <c r="B31" s="80" t="s">
        <v>487</v>
      </c>
      <c r="C31" s="897" t="s">
        <v>2262</v>
      </c>
      <c r="D31" s="898"/>
      <c r="E31" s="898"/>
      <c r="F31" s="898"/>
      <c r="G31" s="898"/>
      <c r="H31" s="898"/>
      <c r="I31" s="898"/>
      <c r="J31" s="898"/>
      <c r="K31" s="410"/>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859</v>
      </c>
      <c r="B36" s="804" t="str">
        <f>VLOOKUP(A36,EQUIPOS!A6:D154,3,FALSE)</f>
        <v>Diferencial</v>
      </c>
      <c r="C36" s="805"/>
      <c r="D36" s="805"/>
      <c r="E36" s="805"/>
      <c r="F36" s="805"/>
      <c r="G36" s="805"/>
      <c r="H36" s="806"/>
      <c r="I36" s="223"/>
      <c r="J36" s="224"/>
      <c r="K36" s="225">
        <f>VLOOKUP(A36,EQUIPOS!A6:D163,4,FALSE)</f>
        <v>4213.859955936693</v>
      </c>
      <c r="L36" s="226"/>
      <c r="M36" s="292">
        <v>4</v>
      </c>
      <c r="N36" s="228">
        <f>K36/M36</f>
        <v>1053.4649889841733</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v>
      </c>
      <c r="N41" s="296">
        <f>N75*M41</f>
        <v>1115.7756987950249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2169.2406877791982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1585</v>
      </c>
      <c r="B48" s="43" t="str">
        <f>VLOOKUP(A48,MATERIALES!A5:D373,3,FALSE)</f>
        <v>Mortero 1:3 Para Anillos</v>
      </c>
      <c r="C48" s="237"/>
      <c r="D48" s="237"/>
      <c r="E48" s="237"/>
      <c r="F48" s="237"/>
      <c r="G48" s="237"/>
      <c r="H48" s="237"/>
      <c r="I48" s="237"/>
      <c r="J48" s="267" t="str">
        <f>VLOOKUP(A48,MATERIALES!A4:D640,2,FALSE)</f>
        <v>m3</v>
      </c>
      <c r="K48" s="238">
        <v>0.01</v>
      </c>
      <c r="L48" s="223"/>
      <c r="M48" s="353">
        <f>VLOOKUP(A48,MATERIALES!A5:D396,4,FALSE)</f>
        <v>473712.09274706081</v>
      </c>
      <c r="N48" s="228">
        <f>K48*M48</f>
        <v>4737.120927470608</v>
      </c>
    </row>
    <row r="49" spans="1:14">
      <c r="A49" s="108" t="s">
        <v>1786</v>
      </c>
      <c r="B49" s="43" t="str">
        <f>VLOOKUP(A49,MATERIALES!A6:D373,3,FALSE)</f>
        <v>Tubo concreto simple 450 mm</v>
      </c>
      <c r="C49" s="372"/>
      <c r="D49" s="372"/>
      <c r="E49" s="372"/>
      <c r="F49" s="372"/>
      <c r="G49" s="372"/>
      <c r="H49" s="372"/>
      <c r="I49" s="372"/>
      <c r="J49" s="268" t="str">
        <f>VLOOKUP(A49,MATERIALES!A5:D641,2,FALSE)</f>
        <v>m</v>
      </c>
      <c r="K49" s="348">
        <v>1</v>
      </c>
      <c r="L49" s="368"/>
      <c r="M49" s="353">
        <f>VLOOKUP(A49,MATERIALES!A6:D397,4,FALSE)</f>
        <v>197802.63167930284</v>
      </c>
      <c r="N49" s="228">
        <f>K49*M49</f>
        <v>197802.63167930284</v>
      </c>
    </row>
    <row r="50" spans="1:14">
      <c r="A50" s="108" t="s">
        <v>1278</v>
      </c>
      <c r="B50" s="43" t="str">
        <f>VLOOKUP(A50,MATERIALES!A6:D373,3,FALSE)</f>
        <v>Concreto Resistencia  14 (Mpa)</v>
      </c>
      <c r="C50" s="372"/>
      <c r="D50" s="372"/>
      <c r="E50" s="372"/>
      <c r="F50" s="372"/>
      <c r="G50" s="372"/>
      <c r="H50" s="372"/>
      <c r="I50" s="372"/>
      <c r="J50" s="268" t="str">
        <f>VLOOKUP(A50,MATERIALES!A6:D642,2,FALSE)</f>
        <v>m3</v>
      </c>
      <c r="K50" s="348">
        <v>0.36499999999999999</v>
      </c>
      <c r="L50" s="368"/>
      <c r="M50" s="353">
        <f>VLOOKUP(A50,MATERIALES!A6:D398,4,FALSE)</f>
        <v>368577.90964025358</v>
      </c>
      <c r="N50" s="228">
        <f>K50*M50</f>
        <v>134530.93701869255</v>
      </c>
    </row>
    <row r="51" spans="1:14">
      <c r="A51" s="108"/>
      <c r="B51" s="43"/>
      <c r="C51" s="372"/>
      <c r="D51" s="372"/>
      <c r="E51" s="372"/>
      <c r="F51" s="372"/>
      <c r="G51" s="372"/>
      <c r="H51" s="372"/>
      <c r="I51" s="372"/>
      <c r="J51" s="267"/>
      <c r="K51" s="348"/>
      <c r="L51" s="368"/>
      <c r="M51" s="353"/>
      <c r="N51" s="228"/>
    </row>
    <row r="52" spans="1:14" ht="15.75" thickBot="1">
      <c r="B52" s="43"/>
      <c r="C52" s="266"/>
      <c r="D52" s="266"/>
      <c r="E52" s="266"/>
      <c r="F52" s="266"/>
      <c r="G52" s="266"/>
      <c r="H52" s="266"/>
      <c r="I52" s="266"/>
      <c r="J52" s="382"/>
      <c r="K52" s="124"/>
      <c r="L52" s="281"/>
      <c r="M52" s="353"/>
      <c r="N52" s="228"/>
    </row>
    <row r="53" spans="1:14" ht="15.75" thickBot="1">
      <c r="B53" s="755" t="s">
        <v>2072</v>
      </c>
      <c r="C53" s="756"/>
      <c r="D53" s="756"/>
      <c r="E53" s="756"/>
      <c r="F53" s="756"/>
      <c r="G53" s="756"/>
      <c r="H53" s="756"/>
      <c r="I53" s="756"/>
      <c r="J53" s="756"/>
      <c r="K53" s="756"/>
      <c r="L53" s="756"/>
      <c r="M53" s="757"/>
      <c r="N53" s="345">
        <f>SUM(N48:N52)</f>
        <v>337070.68962546601</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2024</v>
      </c>
      <c r="B58" s="46" t="str">
        <f>VLOOKUP(A58,TRANSPORTE!A1:D117,3,FALSE)</f>
        <v>Transporte de Tubería de Concreto Reforzado</v>
      </c>
      <c r="C58" s="273"/>
      <c r="D58" s="273"/>
      <c r="E58" s="273"/>
      <c r="F58" s="273"/>
      <c r="G58" s="273"/>
      <c r="H58" s="267" t="s">
        <v>1043</v>
      </c>
      <c r="I58" s="235">
        <v>0.28000000000000003</v>
      </c>
      <c r="J58" s="242">
        <v>1</v>
      </c>
      <c r="K58" s="235">
        <f>I58*J58</f>
        <v>0.28000000000000003</v>
      </c>
      <c r="L58" s="842">
        <f>VLOOKUP(A58,TRANSPORTE!A1:D117,4,FALSE)</f>
        <v>122.29247276222837</v>
      </c>
      <c r="M58" s="843"/>
      <c r="N58" s="243">
        <f>K58*L58</f>
        <v>34.241892373423944</v>
      </c>
    </row>
    <row r="59" spans="1:14">
      <c r="B59" s="46"/>
      <c r="C59" s="47"/>
      <c r="D59" s="47"/>
      <c r="E59" s="47"/>
      <c r="F59" s="47"/>
      <c r="G59" s="47"/>
      <c r="H59" s="267"/>
      <c r="I59" s="235"/>
      <c r="J59" s="242"/>
      <c r="K59" s="235"/>
      <c r="L59" s="842"/>
      <c r="M59" s="843"/>
      <c r="N59" s="243"/>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f>
        <v>34.241892373423944</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s="141"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381">
        <v>32</v>
      </c>
      <c r="N69" s="346">
        <f>K69/M69</f>
        <v>7823.8118749999994</v>
      </c>
      <c r="O69" s="106"/>
    </row>
    <row r="70" spans="1:15">
      <c r="A70" s="141"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381">
        <v>32</v>
      </c>
      <c r="N70" s="346">
        <f>K70/M70</f>
        <v>3333.9451129502495</v>
      </c>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45"/>
    </row>
    <row r="75" spans="1:15" ht="15.75" thickBot="1">
      <c r="B75" s="844" t="s">
        <v>2072</v>
      </c>
      <c r="C75" s="798"/>
      <c r="D75" s="798"/>
      <c r="E75" s="798"/>
      <c r="F75" s="798"/>
      <c r="G75" s="798"/>
      <c r="H75" s="798"/>
      <c r="I75" s="798"/>
      <c r="J75" s="798"/>
      <c r="K75" s="798"/>
      <c r="L75" s="798"/>
      <c r="M75" s="799"/>
      <c r="N75" s="257">
        <f>SUM(N69:N74)</f>
        <v>11157.756987950248</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350431.92919356888</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70086.385838713773</v>
      </c>
      <c r="M82" s="791"/>
      <c r="N82" s="51"/>
    </row>
    <row r="83" spans="1:14">
      <c r="B83" s="89" t="s">
        <v>2090</v>
      </c>
      <c r="C83" s="90"/>
      <c r="D83" s="90"/>
      <c r="E83" s="90"/>
      <c r="F83" s="90"/>
      <c r="G83" s="90"/>
      <c r="H83" s="90"/>
      <c r="I83" s="87"/>
      <c r="J83" s="88"/>
      <c r="K83" s="260">
        <v>0.05</v>
      </c>
      <c r="L83" s="790">
        <f>N77*K83</f>
        <v>17521.596459678443</v>
      </c>
      <c r="M83" s="791"/>
      <c r="N83" s="51"/>
    </row>
    <row r="84" spans="1:14" ht="15.75" thickBot="1">
      <c r="B84" s="91" t="s">
        <v>2091</v>
      </c>
      <c r="C84" s="92"/>
      <c r="D84" s="92"/>
      <c r="E84" s="92"/>
      <c r="F84" s="92"/>
      <c r="G84" s="92"/>
      <c r="H84" s="92"/>
      <c r="I84" s="93"/>
      <c r="J84" s="94"/>
      <c r="K84" s="261">
        <v>0.05</v>
      </c>
      <c r="L84" s="792">
        <f>N77*K84</f>
        <v>17521.596459678443</v>
      </c>
      <c r="M84" s="793"/>
      <c r="N84" s="51"/>
    </row>
    <row r="85" spans="1:14" ht="15.75" thickBot="1">
      <c r="B85" s="755" t="s">
        <v>2072</v>
      </c>
      <c r="C85" s="756"/>
      <c r="D85" s="756"/>
      <c r="E85" s="756"/>
      <c r="F85" s="756"/>
      <c r="G85" s="756"/>
      <c r="H85" s="756"/>
      <c r="I85" s="756"/>
      <c r="J85" s="756"/>
      <c r="K85" s="756"/>
      <c r="L85" s="756"/>
      <c r="M85" s="757"/>
      <c r="N85" s="52">
        <f>L82+L83+L84</f>
        <v>105129.57875807067</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455561.50795163953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45" customHeight="1" thickBot="1">
      <c r="A31" t="s">
        <v>21</v>
      </c>
      <c r="B31" s="80" t="s">
        <v>489</v>
      </c>
      <c r="C31" s="908" t="s">
        <v>2263</v>
      </c>
      <c r="D31" s="909"/>
      <c r="E31" s="909"/>
      <c r="F31" s="909"/>
      <c r="G31" s="909"/>
      <c r="H31" s="909"/>
      <c r="I31" s="909"/>
      <c r="J31" s="909"/>
      <c r="K31" s="419"/>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859</v>
      </c>
      <c r="B36" s="804" t="str">
        <f>VLOOKUP(A36,EQUIPOS!A6:D154,3,FALSE)</f>
        <v>Diferencial</v>
      </c>
      <c r="C36" s="805"/>
      <c r="D36" s="805"/>
      <c r="E36" s="805"/>
      <c r="F36" s="805"/>
      <c r="G36" s="805"/>
      <c r="H36" s="806"/>
      <c r="I36" s="223"/>
      <c r="J36" s="224"/>
      <c r="K36" s="225">
        <f>VLOOKUP(A36,EQUIPOS!A6:D163,4,FALSE)</f>
        <v>4213.859955936693</v>
      </c>
      <c r="L36" s="226"/>
      <c r="M36" s="388">
        <v>4</v>
      </c>
      <c r="N36" s="228">
        <f>K36/M36</f>
        <v>1053.4649889841733</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v>
      </c>
      <c r="N41" s="296">
        <f>N75*M41</f>
        <v>1115.7756987950249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2169.2406877791982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1585</v>
      </c>
      <c r="B48" s="43" t="str">
        <f>VLOOKUP(A48,MATERIALES!A5:D373,3,FALSE)</f>
        <v>Mortero 1:3 Para Anillos</v>
      </c>
      <c r="C48" s="237"/>
      <c r="D48" s="237"/>
      <c r="E48" s="237"/>
      <c r="F48" s="237"/>
      <c r="G48" s="237"/>
      <c r="H48" s="237"/>
      <c r="I48" s="237"/>
      <c r="J48" s="267" t="str">
        <f>VLOOKUP(A48,MATERIALES!A4:D640,2,FALSE)</f>
        <v>m3</v>
      </c>
      <c r="K48" s="238">
        <v>0.02</v>
      </c>
      <c r="L48" s="223"/>
      <c r="M48" s="353">
        <f>VLOOKUP(A48,MATERIALES!A5:D396,4,FALSE)</f>
        <v>473712.09274706081</v>
      </c>
      <c r="N48" s="228">
        <f>K48*M48</f>
        <v>9474.2418549412159</v>
      </c>
    </row>
    <row r="49" spans="1:14">
      <c r="A49" s="108" t="s">
        <v>1786</v>
      </c>
      <c r="B49" s="43" t="str">
        <f>VLOOKUP(A49,MATERIALES!A6:D373,3,FALSE)</f>
        <v>Tubo concreto simple 450 mm</v>
      </c>
      <c r="C49" s="372"/>
      <c r="D49" s="372"/>
      <c r="E49" s="372"/>
      <c r="F49" s="372"/>
      <c r="G49" s="372"/>
      <c r="H49" s="372"/>
      <c r="I49" s="372"/>
      <c r="J49" s="268" t="str">
        <f>VLOOKUP(A49,MATERIALES!A5:D641,2,FALSE)</f>
        <v>m</v>
      </c>
      <c r="K49" s="348">
        <v>1</v>
      </c>
      <c r="L49" s="368"/>
      <c r="M49" s="353">
        <f>VLOOKUP(A49,MATERIALES!A6:D397,4,FALSE)</f>
        <v>197802.63167930284</v>
      </c>
      <c r="N49" s="228">
        <f>K49*M49</f>
        <v>197802.63167930284</v>
      </c>
    </row>
    <row r="50" spans="1:14">
      <c r="A50" s="108" t="s">
        <v>1278</v>
      </c>
      <c r="B50" s="43" t="str">
        <f>VLOOKUP(A50,MATERIALES!A6:D373,3,FALSE)</f>
        <v>Concreto Resistencia  14 (Mpa)</v>
      </c>
      <c r="C50" s="372"/>
      <c r="D50" s="372"/>
      <c r="E50" s="372"/>
      <c r="F50" s="372"/>
      <c r="G50" s="372"/>
      <c r="H50" s="372"/>
      <c r="I50" s="372"/>
      <c r="J50" s="268" t="str">
        <f>VLOOKUP(A50,MATERIALES!A6:D642,2,FALSE)</f>
        <v>m3</v>
      </c>
      <c r="K50" s="348">
        <v>0.46</v>
      </c>
      <c r="L50" s="368"/>
      <c r="M50" s="353">
        <f>VLOOKUP(A50,MATERIALES!A6:D398,4,FALSE)</f>
        <v>368577.90964025358</v>
      </c>
      <c r="N50" s="228">
        <f>K50*M50</f>
        <v>169545.83843451666</v>
      </c>
    </row>
    <row r="51" spans="1:14">
      <c r="A51" s="108"/>
      <c r="B51" s="43"/>
      <c r="C51" s="372"/>
      <c r="D51" s="372"/>
      <c r="E51" s="372"/>
      <c r="F51" s="372"/>
      <c r="G51" s="372"/>
      <c r="H51" s="372"/>
      <c r="I51" s="372"/>
      <c r="J51" s="267"/>
      <c r="K51" s="348"/>
      <c r="L51" s="368"/>
      <c r="M51" s="353"/>
      <c r="N51" s="228"/>
    </row>
    <row r="52" spans="1:14" ht="15.75" thickBot="1">
      <c r="B52" s="43"/>
      <c r="C52" s="266"/>
      <c r="D52" s="266"/>
      <c r="E52" s="266"/>
      <c r="F52" s="266"/>
      <c r="G52" s="266"/>
      <c r="H52" s="266"/>
      <c r="I52" s="266"/>
      <c r="J52" s="382"/>
      <c r="K52" s="124"/>
      <c r="L52" s="281"/>
      <c r="M52" s="353"/>
      <c r="N52" s="228"/>
    </row>
    <row r="53" spans="1:14" ht="15.75" thickBot="1">
      <c r="B53" s="755" t="s">
        <v>2072</v>
      </c>
      <c r="C53" s="756"/>
      <c r="D53" s="756"/>
      <c r="E53" s="756"/>
      <c r="F53" s="756"/>
      <c r="G53" s="756"/>
      <c r="H53" s="756"/>
      <c r="I53" s="756"/>
      <c r="J53" s="756"/>
      <c r="K53" s="756"/>
      <c r="L53" s="756"/>
      <c r="M53" s="757"/>
      <c r="N53" s="345">
        <f>SUM(N48:N52)</f>
        <v>376822.7119687607</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2024</v>
      </c>
      <c r="B58" s="46" t="str">
        <f>VLOOKUP(A58,TRANSPORTE!A1:D117,3,FALSE)</f>
        <v>Transporte de Tubería de Concreto Reforzado</v>
      </c>
      <c r="C58" s="273"/>
      <c r="D58" s="273"/>
      <c r="E58" s="273"/>
      <c r="F58" s="273"/>
      <c r="G58" s="273"/>
      <c r="H58" s="267" t="s">
        <v>1043</v>
      </c>
      <c r="I58" s="235">
        <v>0.28000000000000003</v>
      </c>
      <c r="J58" s="242">
        <v>1</v>
      </c>
      <c r="K58" s="235">
        <f>I58*J58</f>
        <v>0.28000000000000003</v>
      </c>
      <c r="L58" s="842">
        <f>VLOOKUP(A58,TRANSPORTE!A1:D117,4,FALSE)</f>
        <v>122.29247276222837</v>
      </c>
      <c r="M58" s="843"/>
      <c r="N58" s="243">
        <f>K58*L58</f>
        <v>34.241892373423944</v>
      </c>
    </row>
    <row r="59" spans="1:14">
      <c r="B59" s="46"/>
      <c r="C59" s="47"/>
      <c r="D59" s="47"/>
      <c r="E59" s="47"/>
      <c r="F59" s="47"/>
      <c r="G59" s="47"/>
      <c r="H59" s="267"/>
      <c r="I59" s="235"/>
      <c r="J59" s="242"/>
      <c r="K59" s="235"/>
      <c r="L59" s="842"/>
      <c r="M59" s="843"/>
      <c r="N59" s="243"/>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f>
        <v>34.241892373423944</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s="141"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381">
        <v>32</v>
      </c>
      <c r="N69" s="346">
        <f>K69/M69</f>
        <v>7823.8118749999994</v>
      </c>
      <c r="O69" s="106"/>
    </row>
    <row r="70" spans="1:15">
      <c r="A70" s="141"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381">
        <v>32</v>
      </c>
      <c r="N70" s="346">
        <f>K70/M70</f>
        <v>3333.9451129502495</v>
      </c>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45"/>
    </row>
    <row r="75" spans="1:15" ht="15.75" thickBot="1">
      <c r="B75" s="844" t="s">
        <v>2072</v>
      </c>
      <c r="C75" s="798"/>
      <c r="D75" s="798"/>
      <c r="E75" s="798"/>
      <c r="F75" s="798"/>
      <c r="G75" s="798"/>
      <c r="H75" s="798"/>
      <c r="I75" s="798"/>
      <c r="J75" s="798"/>
      <c r="K75" s="798"/>
      <c r="L75" s="798"/>
      <c r="M75" s="799"/>
      <c r="N75" s="257">
        <f>SUM(N69:N74)</f>
        <v>11157.756987950248</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390183.95153686358</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78036.790307372721</v>
      </c>
      <c r="M82" s="791"/>
      <c r="N82" s="51"/>
    </row>
    <row r="83" spans="1:14">
      <c r="B83" s="89" t="s">
        <v>2090</v>
      </c>
      <c r="C83" s="90"/>
      <c r="D83" s="90"/>
      <c r="E83" s="90"/>
      <c r="F83" s="90"/>
      <c r="G83" s="90"/>
      <c r="H83" s="90"/>
      <c r="I83" s="87"/>
      <c r="J83" s="88"/>
      <c r="K83" s="260">
        <v>0.05</v>
      </c>
      <c r="L83" s="790">
        <f>N77*K83</f>
        <v>19509.19757684318</v>
      </c>
      <c r="M83" s="791"/>
      <c r="N83" s="51"/>
    </row>
    <row r="84" spans="1:14" ht="15.75" thickBot="1">
      <c r="B84" s="91" t="s">
        <v>2091</v>
      </c>
      <c r="C84" s="92"/>
      <c r="D84" s="92"/>
      <c r="E84" s="92"/>
      <c r="F84" s="92"/>
      <c r="G84" s="92"/>
      <c r="H84" s="92"/>
      <c r="I84" s="93"/>
      <c r="J84" s="94"/>
      <c r="K84" s="261">
        <v>0.05</v>
      </c>
      <c r="L84" s="792">
        <f>N77*K84</f>
        <v>19509.19757684318</v>
      </c>
      <c r="M84" s="793"/>
      <c r="N84" s="51"/>
    </row>
    <row r="85" spans="1:14" ht="15.75" thickBot="1">
      <c r="B85" s="755" t="s">
        <v>2072</v>
      </c>
      <c r="C85" s="756"/>
      <c r="D85" s="756"/>
      <c r="E85" s="756"/>
      <c r="F85" s="756"/>
      <c r="G85" s="756"/>
      <c r="H85" s="756"/>
      <c r="I85" s="756"/>
      <c r="J85" s="756"/>
      <c r="K85" s="756"/>
      <c r="L85" s="756"/>
      <c r="M85" s="757"/>
      <c r="N85" s="52">
        <f>L82+L83+L84</f>
        <v>117055.18546105907</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507239.13699792267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491</v>
      </c>
      <c r="C31" s="81" t="s">
        <v>2264</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1001</v>
      </c>
      <c r="B36" s="804" t="str">
        <f>VLOOKUP(A36,EQUIPOS!A6:D154,3,FALSE)</f>
        <v>Retroexcavadora A25C</v>
      </c>
      <c r="C36" s="805"/>
      <c r="D36" s="805"/>
      <c r="E36" s="805"/>
      <c r="F36" s="805"/>
      <c r="G36" s="805"/>
      <c r="H36" s="806"/>
      <c r="I36" s="223"/>
      <c r="J36" s="224"/>
      <c r="K36" s="225">
        <f>VLOOKUP(A36,EQUIPOS!A6:D163,4,FALSE)</f>
        <v>200316.15089299713</v>
      </c>
      <c r="L36" s="226"/>
      <c r="M36" s="292">
        <v>3</v>
      </c>
      <c r="N36" s="228">
        <f>K36/M36</f>
        <v>66772.050297665715</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v>
      </c>
      <c r="N41" s="296">
        <f>N75*M41</f>
        <v>1487.7009317267</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68259.751229392408</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1585</v>
      </c>
      <c r="B48" s="43" t="str">
        <f>VLOOKUP(A48,MATERIALES!A5:D373,3,FALSE)</f>
        <v>Mortero 1:3 Para Anillos</v>
      </c>
      <c r="C48" s="237"/>
      <c r="D48" s="237"/>
      <c r="E48" s="237"/>
      <c r="F48" s="237"/>
      <c r="G48" s="237"/>
      <c r="H48" s="237"/>
      <c r="I48" s="237"/>
      <c r="J48" s="267" t="str">
        <f>VLOOKUP(A48,MATERIALES!A4:D640,2,FALSE)</f>
        <v>m3</v>
      </c>
      <c r="K48" s="238">
        <v>0.02</v>
      </c>
      <c r="L48" s="223"/>
      <c r="M48" s="353">
        <f>VLOOKUP(A48,MATERIALES!A5:D396,4,FALSE)</f>
        <v>473712.09274706081</v>
      </c>
      <c r="N48" s="228">
        <f>K48*M48</f>
        <v>9474.2418549412159</v>
      </c>
    </row>
    <row r="49" spans="1:14">
      <c r="A49" s="108" t="s">
        <v>1532</v>
      </c>
      <c r="B49" s="43" t="str">
        <f>VLOOKUP(A49,MATERIALES!A6:D373,3,FALSE)</f>
        <v>Material para solado y atraque</v>
      </c>
      <c r="C49" s="372"/>
      <c r="D49" s="372"/>
      <c r="E49" s="372"/>
      <c r="F49" s="372"/>
      <c r="G49" s="372"/>
      <c r="H49" s="372"/>
      <c r="I49" s="372"/>
      <c r="J49" s="268" t="str">
        <f>VLOOKUP(A49,MATERIALES!A5:D641,2,FALSE)</f>
        <v>m3</v>
      </c>
      <c r="K49" s="348">
        <v>0.46</v>
      </c>
      <c r="L49" s="368"/>
      <c r="M49" s="353">
        <f>VLOOKUP(A49,MATERIALES!A6:D397,4,FALSE)</f>
        <v>32987.626353820866</v>
      </c>
      <c r="N49" s="228">
        <f>K49*M49</f>
        <v>15174.308122757599</v>
      </c>
    </row>
    <row r="50" spans="1:14">
      <c r="A50" s="108" t="s">
        <v>1782</v>
      </c>
      <c r="B50" s="43" t="str">
        <f>VLOOKUP(A50,MATERIALES!A6:D373,3,FALSE)</f>
        <v>Tubo concreto reforzado 900mm (tipo 1)</v>
      </c>
      <c r="C50" s="372"/>
      <c r="D50" s="372"/>
      <c r="E50" s="372"/>
      <c r="F50" s="372"/>
      <c r="G50" s="372"/>
      <c r="H50" s="372"/>
      <c r="I50" s="372"/>
      <c r="J50" s="268" t="str">
        <f>VLOOKUP(A50,MATERIALES!A6:D642,2,FALSE)</f>
        <v>m</v>
      </c>
      <c r="K50" s="348">
        <v>1</v>
      </c>
      <c r="L50" s="368"/>
      <c r="M50" s="353">
        <f>VLOOKUP(A50,MATERIALES!A6:D398,4,FALSE)</f>
        <v>710624.26936638425</v>
      </c>
      <c r="N50" s="228">
        <f>K50*M50</f>
        <v>710624.26936638425</v>
      </c>
    </row>
    <row r="51" spans="1:14">
      <c r="A51" s="108"/>
      <c r="B51" s="43"/>
      <c r="C51" s="372"/>
      <c r="D51" s="372"/>
      <c r="E51" s="372"/>
      <c r="F51" s="372"/>
      <c r="G51" s="372"/>
      <c r="H51" s="372"/>
      <c r="I51" s="372"/>
      <c r="J51" s="267"/>
      <c r="K51" s="348"/>
      <c r="L51" s="368"/>
      <c r="M51" s="353"/>
      <c r="N51" s="228"/>
    </row>
    <row r="52" spans="1:14" ht="15.75" thickBot="1">
      <c r="B52" s="43"/>
      <c r="C52" s="266"/>
      <c r="D52" s="266"/>
      <c r="E52" s="266"/>
      <c r="F52" s="266"/>
      <c r="G52" s="266"/>
      <c r="H52" s="266"/>
      <c r="I52" s="266"/>
      <c r="J52" s="382"/>
      <c r="K52" s="124"/>
      <c r="L52" s="281"/>
      <c r="M52" s="353"/>
      <c r="N52" s="228"/>
    </row>
    <row r="53" spans="1:14" ht="15.75" thickBot="1">
      <c r="B53" s="755" t="s">
        <v>2072</v>
      </c>
      <c r="C53" s="756"/>
      <c r="D53" s="756"/>
      <c r="E53" s="756"/>
      <c r="F53" s="756"/>
      <c r="G53" s="756"/>
      <c r="H53" s="756"/>
      <c r="I53" s="756"/>
      <c r="J53" s="756"/>
      <c r="K53" s="756"/>
      <c r="L53" s="756"/>
      <c r="M53" s="757"/>
      <c r="N53" s="345">
        <f>SUM(N48:N52)</f>
        <v>735272.81934408308</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2024</v>
      </c>
      <c r="B58" s="46" t="str">
        <f>VLOOKUP(A58,TRANSPORTE!A1:D117,3,FALSE)</f>
        <v>Transporte de Tubería de Concreto Reforzado</v>
      </c>
      <c r="C58" s="273"/>
      <c r="D58" s="273"/>
      <c r="E58" s="273"/>
      <c r="F58" s="273"/>
      <c r="G58" s="273"/>
      <c r="H58" s="267" t="s">
        <v>1043</v>
      </c>
      <c r="I58" s="235">
        <v>0.28000000000000003</v>
      </c>
      <c r="J58" s="242">
        <v>1</v>
      </c>
      <c r="K58" s="235">
        <f>I58*J58</f>
        <v>0.28000000000000003</v>
      </c>
      <c r="L58" s="842">
        <f>VLOOKUP(A58,TRANSPORTE!A1:D117,4,FALSE)</f>
        <v>122.29247276222837</v>
      </c>
      <c r="M58" s="843"/>
      <c r="N58" s="243">
        <f>K58*L58</f>
        <v>34.241892373423944</v>
      </c>
    </row>
    <row r="59" spans="1:14">
      <c r="A59" t="s">
        <v>1872</v>
      </c>
      <c r="B59" s="46" t="str">
        <f>VLOOKUP(A59,TRANSPORTE!A1:D117,3,FALSE)</f>
        <v>Transporte de Material de Solado y Atraque Tubería de Concreto Reforzado</v>
      </c>
      <c r="C59" s="47"/>
      <c r="D59" s="47"/>
      <c r="E59" s="47"/>
      <c r="F59" s="47"/>
      <c r="G59" s="47"/>
      <c r="H59" s="267" t="s">
        <v>1038</v>
      </c>
      <c r="I59" s="235">
        <v>0.46</v>
      </c>
      <c r="J59" s="242">
        <v>1</v>
      </c>
      <c r="K59" s="235">
        <f>I59*J59</f>
        <v>0.46</v>
      </c>
      <c r="L59" s="842">
        <f>VLOOKUP(A59,TRANSPORTE!A1:D117,4,FALSE)</f>
        <v>1260.0181096149788</v>
      </c>
      <c r="M59" s="843"/>
      <c r="N59" s="243">
        <f>K59*L59</f>
        <v>579.60833042289028</v>
      </c>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613.85022279631426</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s="141"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381">
        <v>24</v>
      </c>
      <c r="N69" s="346">
        <f>K69/M69</f>
        <v>10431.749166666666</v>
      </c>
      <c r="O69" s="106"/>
    </row>
    <row r="70" spans="1:15">
      <c r="A70" s="141"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381">
        <v>24</v>
      </c>
      <c r="N70" s="346">
        <f>K70/M70</f>
        <v>4445.260150600333</v>
      </c>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125"/>
    </row>
    <row r="75" spans="1:15" ht="15.75" thickBot="1">
      <c r="B75" s="844" t="s">
        <v>2072</v>
      </c>
      <c r="C75" s="798"/>
      <c r="D75" s="798"/>
      <c r="E75" s="798"/>
      <c r="F75" s="798"/>
      <c r="G75" s="798"/>
      <c r="H75" s="798"/>
      <c r="I75" s="798"/>
      <c r="J75" s="798"/>
      <c r="K75" s="798"/>
      <c r="L75" s="798"/>
      <c r="M75" s="799"/>
      <c r="N75" s="402">
        <f>SUM(N69:N74)</f>
        <v>14877.009317266999</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819023.43011353875</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163804.68602270776</v>
      </c>
      <c r="M82" s="791"/>
      <c r="N82" s="51"/>
    </row>
    <row r="83" spans="1:14">
      <c r="B83" s="89" t="s">
        <v>2090</v>
      </c>
      <c r="C83" s="90"/>
      <c r="D83" s="90"/>
      <c r="E83" s="90"/>
      <c r="F83" s="90"/>
      <c r="G83" s="90"/>
      <c r="H83" s="90"/>
      <c r="I83" s="87"/>
      <c r="J83" s="88"/>
      <c r="K83" s="260">
        <v>0.05</v>
      </c>
      <c r="L83" s="790">
        <f>N77*K83</f>
        <v>40951.171505676939</v>
      </c>
      <c r="M83" s="791"/>
      <c r="N83" s="51"/>
    </row>
    <row r="84" spans="1:14" ht="15.75" thickBot="1">
      <c r="B84" s="91" t="s">
        <v>2091</v>
      </c>
      <c r="C84" s="92"/>
      <c r="D84" s="92"/>
      <c r="E84" s="92"/>
      <c r="F84" s="92"/>
      <c r="G84" s="92"/>
      <c r="H84" s="92"/>
      <c r="I84" s="93"/>
      <c r="J84" s="94"/>
      <c r="K84" s="261">
        <v>0.05</v>
      </c>
      <c r="L84" s="792">
        <f>N77*K84</f>
        <v>40951.171505676939</v>
      </c>
      <c r="M84" s="793"/>
      <c r="N84" s="51"/>
    </row>
    <row r="85" spans="1:14" ht="15.75" thickBot="1">
      <c r="B85" s="755" t="s">
        <v>2072</v>
      </c>
      <c r="C85" s="756"/>
      <c r="D85" s="756"/>
      <c r="E85" s="756"/>
      <c r="F85" s="756"/>
      <c r="G85" s="756"/>
      <c r="H85" s="756"/>
      <c r="I85" s="756"/>
      <c r="J85" s="756"/>
      <c r="K85" s="756"/>
      <c r="L85" s="756"/>
      <c r="M85" s="757"/>
      <c r="N85" s="52">
        <f>L82+L83+L84</f>
        <v>245707.02903406162</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1064730.4591476005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493</v>
      </c>
      <c r="C31" s="81" t="s">
        <v>2265</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835</v>
      </c>
      <c r="B36" s="804" t="str">
        <f>VLOOKUP(A36,EQUIPOS!A6:D154,3,FALSE)</f>
        <v>COMPACTADOR MANUAL VIBRATORIO (RANA) con motor de 6 HP</v>
      </c>
      <c r="C36" s="805"/>
      <c r="D36" s="805"/>
      <c r="E36" s="805"/>
      <c r="F36" s="805"/>
      <c r="G36" s="805"/>
      <c r="H36" s="806"/>
      <c r="I36" s="223"/>
      <c r="J36" s="224"/>
      <c r="K36" s="225">
        <f>VLOOKUP(A36,EQUIPOS!A6:D163,4,FALSE)</f>
        <v>8646.2163540330657</v>
      </c>
      <c r="L36" s="226"/>
      <c r="M36" s="292">
        <v>0.5</v>
      </c>
      <c r="N36" s="228">
        <f>K36/M36</f>
        <v>17292.432708066131</v>
      </c>
    </row>
    <row r="37" spans="1:14">
      <c r="A37" s="113" t="s">
        <v>1013</v>
      </c>
      <c r="B37" s="804" t="str">
        <f>VLOOKUP(A37,EQUIPOS!A7:D154,3,FALSE)</f>
        <v>Retroexcavadora sobre llantas, motor 62HP, Profundidad de excavación de 5.41 metros.</v>
      </c>
      <c r="C37" s="805"/>
      <c r="D37" s="805"/>
      <c r="E37" s="805"/>
      <c r="F37" s="805"/>
      <c r="G37" s="805"/>
      <c r="H37" s="806"/>
      <c r="I37" s="368"/>
      <c r="J37" s="369"/>
      <c r="K37" s="225">
        <f>VLOOKUP(A37,EQUIPOS!A7:D164,4,FALSE)</f>
        <v>144311.69775022697</v>
      </c>
      <c r="L37" s="291"/>
      <c r="M37" s="292">
        <v>1.5</v>
      </c>
      <c r="N37" s="228">
        <f>K37/M37</f>
        <v>96207.798500151315</v>
      </c>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v>
      </c>
      <c r="N41" s="296">
        <f>N75*M41</f>
        <v>2975.4018634534</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116475.63307167085</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1532</v>
      </c>
      <c r="B48" s="43" t="str">
        <f>VLOOKUP(A48,MATERIALES!A5:D373,3,FALSE)</f>
        <v>Material para solado y atraque</v>
      </c>
      <c r="C48" s="237"/>
      <c r="D48" s="237"/>
      <c r="E48" s="237"/>
      <c r="F48" s="237"/>
      <c r="G48" s="237"/>
      <c r="H48" s="237"/>
      <c r="I48" s="237"/>
      <c r="J48" s="267" t="str">
        <f>VLOOKUP(A48,MATERIALES!A4:D640,2,FALSE)</f>
        <v>m3</v>
      </c>
      <c r="K48" s="238">
        <v>0.57999999999999996</v>
      </c>
      <c r="L48" s="223"/>
      <c r="M48" s="353">
        <f>VLOOKUP(A48,MATERIALES!A5:D396,4,FALSE)</f>
        <v>32987.626353820866</v>
      </c>
      <c r="N48" s="228">
        <f>K48*M48</f>
        <v>19132.823285216102</v>
      </c>
    </row>
    <row r="49" spans="1:14">
      <c r="A49" s="108" t="s">
        <v>1794</v>
      </c>
      <c r="B49" s="43" t="str">
        <f>VLOOKUP(A49,MATERIALES!A6:D373,3,FALSE)</f>
        <v>Tubo corrugado de acero galvanizado MP-68</v>
      </c>
      <c r="C49" s="372"/>
      <c r="D49" s="372"/>
      <c r="E49" s="372"/>
      <c r="F49" s="372"/>
      <c r="G49" s="372"/>
      <c r="H49" s="372"/>
      <c r="I49" s="372"/>
      <c r="J49" s="268" t="str">
        <f>VLOOKUP(A49,MATERIALES!A5:D641,2,FALSE)</f>
        <v>m</v>
      </c>
      <c r="K49" s="348">
        <v>1</v>
      </c>
      <c r="L49" s="368"/>
      <c r="M49" s="353">
        <f>VLOOKUP(A49,MATERIALES!A6:D397,4,FALSE)</f>
        <v>240425.2332586511</v>
      </c>
      <c r="N49" s="228">
        <f>K49*M49</f>
        <v>240425.2332586511</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ht="15.75" thickBot="1">
      <c r="B52" s="43"/>
      <c r="C52" s="266"/>
      <c r="D52" s="266"/>
      <c r="E52" s="266"/>
      <c r="F52" s="266"/>
      <c r="G52" s="266"/>
      <c r="H52" s="266"/>
      <c r="I52" s="266"/>
      <c r="J52" s="382"/>
      <c r="K52" s="124"/>
      <c r="L52" s="281"/>
      <c r="M52" s="353"/>
      <c r="N52" s="228"/>
    </row>
    <row r="53" spans="1:14" ht="15.75" thickBot="1">
      <c r="B53" s="755" t="s">
        <v>2072</v>
      </c>
      <c r="C53" s="756"/>
      <c r="D53" s="756"/>
      <c r="E53" s="756"/>
      <c r="F53" s="756"/>
      <c r="G53" s="756"/>
      <c r="H53" s="756"/>
      <c r="I53" s="756"/>
      <c r="J53" s="756"/>
      <c r="K53" s="756"/>
      <c r="L53" s="756"/>
      <c r="M53" s="757"/>
      <c r="N53" s="345">
        <f>SUM(N48:N52)</f>
        <v>259558.05654386722</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2022</v>
      </c>
      <c r="B58" s="46" t="str">
        <f>VLOOKUP(A58,TRANSPORTE!A1:D117,3,FALSE)</f>
        <v>Transporte de tubería</v>
      </c>
      <c r="C58" s="273"/>
      <c r="D58" s="273"/>
      <c r="E58" s="273"/>
      <c r="F58" s="273"/>
      <c r="G58" s="273"/>
      <c r="H58" s="267" t="s">
        <v>1903</v>
      </c>
      <c r="I58" s="235">
        <v>1</v>
      </c>
      <c r="J58" s="242">
        <v>1</v>
      </c>
      <c r="K58" s="235">
        <f>I58*J58</f>
        <v>1</v>
      </c>
      <c r="L58" s="842">
        <f>VLOOKUP(A58,TRANSPORTE!A1:D117,4,FALSE)</f>
        <v>1277.8221642536162</v>
      </c>
      <c r="M58" s="843"/>
      <c r="N58" s="243">
        <f>K58*L58</f>
        <v>1277.8221642536162</v>
      </c>
    </row>
    <row r="59" spans="1:14">
      <c r="A59" t="s">
        <v>1872</v>
      </c>
      <c r="B59" s="46" t="str">
        <f>VLOOKUP(A59,TRANSPORTE!A1:D117,3,FALSE)</f>
        <v>Transporte de Material de Solado y Atraque Tubería de Concreto Reforzado</v>
      </c>
      <c r="C59" s="47"/>
      <c r="D59" s="47"/>
      <c r="E59" s="47"/>
      <c r="F59" s="47"/>
      <c r="G59" s="47"/>
      <c r="H59" s="267" t="s">
        <v>1038</v>
      </c>
      <c r="I59" s="235">
        <v>0.57999999999999996</v>
      </c>
      <c r="J59" s="242">
        <v>1</v>
      </c>
      <c r="K59" s="235">
        <f>I59*J59</f>
        <v>0.57999999999999996</v>
      </c>
      <c r="L59" s="842">
        <f>VLOOKUP(A59,TRANSPORTE!A1:D117,4,FALSE)</f>
        <v>1260.0181096149788</v>
      </c>
      <c r="M59" s="843"/>
      <c r="N59" s="243">
        <f>K59*L59</f>
        <v>730.81050357668767</v>
      </c>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f>
        <v>2008.6326678303039</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s="141"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381">
        <v>12</v>
      </c>
      <c r="N69" s="346">
        <f>K69/M69</f>
        <v>20863.498333333333</v>
      </c>
      <c r="O69" s="106"/>
    </row>
    <row r="70" spans="1:15">
      <c r="A70" s="141"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381">
        <v>12</v>
      </c>
      <c r="N70" s="346">
        <f>K70/M70</f>
        <v>8890.5203012006659</v>
      </c>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45"/>
    </row>
    <row r="75" spans="1:15" ht="15.75" thickBot="1">
      <c r="B75" s="844" t="s">
        <v>2072</v>
      </c>
      <c r="C75" s="798"/>
      <c r="D75" s="798"/>
      <c r="E75" s="798"/>
      <c r="F75" s="798"/>
      <c r="G75" s="798"/>
      <c r="H75" s="798"/>
      <c r="I75" s="798"/>
      <c r="J75" s="798"/>
      <c r="K75" s="798"/>
      <c r="L75" s="798"/>
      <c r="M75" s="799"/>
      <c r="N75" s="257">
        <f>SUM(N69:N74)</f>
        <v>29754.018634533997</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407796.34091790236</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81559.268183580483</v>
      </c>
      <c r="M82" s="791"/>
      <c r="N82" s="51"/>
    </row>
    <row r="83" spans="1:14">
      <c r="B83" s="89" t="s">
        <v>2090</v>
      </c>
      <c r="C83" s="90"/>
      <c r="D83" s="90"/>
      <c r="E83" s="90"/>
      <c r="F83" s="90"/>
      <c r="G83" s="90"/>
      <c r="H83" s="90"/>
      <c r="I83" s="87"/>
      <c r="J83" s="88"/>
      <c r="K83" s="260">
        <v>0.05</v>
      </c>
      <c r="L83" s="790">
        <f>N77*K83</f>
        <v>20389.817045895121</v>
      </c>
      <c r="M83" s="791"/>
      <c r="N83" s="51"/>
    </row>
    <row r="84" spans="1:14" ht="15.75" thickBot="1">
      <c r="B84" s="91" t="s">
        <v>2091</v>
      </c>
      <c r="C84" s="92"/>
      <c r="D84" s="92"/>
      <c r="E84" s="92"/>
      <c r="F84" s="92"/>
      <c r="G84" s="92"/>
      <c r="H84" s="92"/>
      <c r="I84" s="93"/>
      <c r="J84" s="94"/>
      <c r="K84" s="261">
        <v>0.05</v>
      </c>
      <c r="L84" s="792">
        <f>N77*K84</f>
        <v>20389.817045895121</v>
      </c>
      <c r="M84" s="793"/>
      <c r="N84" s="51"/>
    </row>
    <row r="85" spans="1:14" ht="15.75" thickBot="1">
      <c r="B85" s="755" t="s">
        <v>2072</v>
      </c>
      <c r="C85" s="756"/>
      <c r="D85" s="756"/>
      <c r="E85" s="756"/>
      <c r="F85" s="756"/>
      <c r="G85" s="756"/>
      <c r="H85" s="756"/>
      <c r="I85" s="756"/>
      <c r="J85" s="756"/>
      <c r="K85" s="756"/>
      <c r="L85" s="756"/>
      <c r="M85" s="757"/>
      <c r="N85" s="52">
        <f>L82+L83+L84</f>
        <v>122338.90227537072</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530135.24319327308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495</v>
      </c>
      <c r="C31" s="81" t="s">
        <v>2266</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835</v>
      </c>
      <c r="B36" s="804" t="str">
        <f>VLOOKUP(A36,EQUIPOS!A6:D154,3,FALSE)</f>
        <v>COMPACTADOR MANUAL VIBRATORIO (RANA) con motor de 6 HP</v>
      </c>
      <c r="C36" s="805"/>
      <c r="D36" s="805"/>
      <c r="E36" s="805"/>
      <c r="F36" s="805"/>
      <c r="G36" s="805"/>
      <c r="H36" s="806"/>
      <c r="I36" s="223"/>
      <c r="J36" s="224"/>
      <c r="K36" s="225">
        <f>VLOOKUP(A36,EQUIPOS!A6:D163,4,FALSE)</f>
        <v>8646.2163540330657</v>
      </c>
      <c r="L36" s="226"/>
      <c r="M36" s="292">
        <v>0.5</v>
      </c>
      <c r="N36" s="228">
        <f>K36/M36</f>
        <v>17292.432708066131</v>
      </c>
    </row>
    <row r="37" spans="1:14">
      <c r="A37" s="113" t="s">
        <v>997</v>
      </c>
      <c r="B37" s="804" t="str">
        <f>VLOOKUP(A37,EQUIPOS!A7:D154,3,FALSE)</f>
        <v>Retrocargador, pala de 1,1 m3 de capacidad, profundidad de excavación de 4.400 mm y una altura de 5.680 mm</v>
      </c>
      <c r="C37" s="805"/>
      <c r="D37" s="805"/>
      <c r="E37" s="805"/>
      <c r="F37" s="805"/>
      <c r="G37" s="805"/>
      <c r="H37" s="806"/>
      <c r="I37" s="368"/>
      <c r="J37" s="369"/>
      <c r="K37" s="225">
        <f>VLOOKUP(A37,EQUIPOS!A7:D164,4,FALSE)</f>
        <v>152253.87001285667</v>
      </c>
      <c r="L37" s="291"/>
      <c r="M37" s="292">
        <v>1.5</v>
      </c>
      <c r="N37" s="228">
        <f>K37/M37</f>
        <v>101502.58000857111</v>
      </c>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v>
      </c>
      <c r="N41" s="296">
        <f>N75*M41</f>
        <v>2975.4018634534</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121770.41458009064</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1532</v>
      </c>
      <c r="B48" s="43" t="str">
        <f>VLOOKUP(A48,MATERIALES!A5:D373,3,FALSE)</f>
        <v>Material para solado y atraque</v>
      </c>
      <c r="C48" s="237"/>
      <c r="D48" s="237"/>
      <c r="E48" s="237"/>
      <c r="F48" s="237"/>
      <c r="G48" s="237"/>
      <c r="H48" s="237"/>
      <c r="I48" s="237"/>
      <c r="J48" s="267" t="str">
        <f>VLOOKUP(A48,MATERIALES!A4:D640,2,FALSE)</f>
        <v>m3</v>
      </c>
      <c r="K48" s="238">
        <v>0.57999999999999996</v>
      </c>
      <c r="L48" s="223"/>
      <c r="M48" s="353">
        <f>VLOOKUP(A48,MATERIALES!A5:D396,4,FALSE)</f>
        <v>32987.626353820866</v>
      </c>
      <c r="N48" s="228">
        <f>K48*M48</f>
        <v>19132.823285216102</v>
      </c>
    </row>
    <row r="49" spans="1:14">
      <c r="A49" s="108" t="s">
        <v>1794</v>
      </c>
      <c r="B49" s="43" t="str">
        <f>VLOOKUP(A49,MATERIALES!A6:D373,3,FALSE)</f>
        <v>Tubo corrugado de acero galvanizado MP-68</v>
      </c>
      <c r="C49" s="372"/>
      <c r="D49" s="372"/>
      <c r="E49" s="372"/>
      <c r="F49" s="372"/>
      <c r="G49" s="372"/>
      <c r="H49" s="372"/>
      <c r="I49" s="372"/>
      <c r="J49" s="268" t="str">
        <f>VLOOKUP(A49,MATERIALES!A5:D641,2,FALSE)</f>
        <v>m</v>
      </c>
      <c r="K49" s="348">
        <v>1</v>
      </c>
      <c r="L49" s="368"/>
      <c r="M49" s="353">
        <f>VLOOKUP(A49,MATERIALES!A6:D397,4,FALSE)</f>
        <v>240425.2332586511</v>
      </c>
      <c r="N49" s="228">
        <f>K49*M49</f>
        <v>240425.2332586511</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ht="15.75" thickBot="1">
      <c r="B52" s="43"/>
      <c r="C52" s="266"/>
      <c r="D52" s="266"/>
      <c r="E52" s="266"/>
      <c r="F52" s="266"/>
      <c r="G52" s="266"/>
      <c r="H52" s="266"/>
      <c r="I52" s="266"/>
      <c r="J52" s="382"/>
      <c r="K52" s="124"/>
      <c r="L52" s="281"/>
      <c r="M52" s="353"/>
      <c r="N52" s="228"/>
    </row>
    <row r="53" spans="1:14" ht="15.75" thickBot="1">
      <c r="B53" s="755" t="s">
        <v>2072</v>
      </c>
      <c r="C53" s="756"/>
      <c r="D53" s="756"/>
      <c r="E53" s="756"/>
      <c r="F53" s="756"/>
      <c r="G53" s="756"/>
      <c r="H53" s="756"/>
      <c r="I53" s="756"/>
      <c r="J53" s="756"/>
      <c r="K53" s="756"/>
      <c r="L53" s="756"/>
      <c r="M53" s="757"/>
      <c r="N53" s="345">
        <f>SUM(N48:N52)</f>
        <v>259558.05654386722</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2022</v>
      </c>
      <c r="B58" s="46" t="str">
        <f>VLOOKUP(A58,TRANSPORTE!A1:D117,3,FALSE)</f>
        <v>Transporte de tubería</v>
      </c>
      <c r="C58" s="273"/>
      <c r="D58" s="273"/>
      <c r="E58" s="273"/>
      <c r="F58" s="273"/>
      <c r="G58" s="273"/>
      <c r="H58" s="267" t="s">
        <v>1903</v>
      </c>
      <c r="I58" s="235">
        <v>1</v>
      </c>
      <c r="J58" s="242">
        <v>1</v>
      </c>
      <c r="K58" s="235">
        <f>I58*J58</f>
        <v>1</v>
      </c>
      <c r="L58" s="842">
        <f>VLOOKUP(A58,TRANSPORTE!A1:D117,4,FALSE)</f>
        <v>1277.8221642536162</v>
      </c>
      <c r="M58" s="843"/>
      <c r="N58" s="243">
        <f>K58*L58</f>
        <v>1277.8221642536162</v>
      </c>
    </row>
    <row r="59" spans="1:14">
      <c r="A59" t="s">
        <v>1872</v>
      </c>
      <c r="B59" s="46" t="str">
        <f>VLOOKUP(A59,TRANSPORTE!A1:D117,3,FALSE)</f>
        <v>Transporte de Material de Solado y Atraque Tubería de Concreto Reforzado</v>
      </c>
      <c r="C59" s="47"/>
      <c r="D59" s="47"/>
      <c r="E59" s="47"/>
      <c r="F59" s="47"/>
      <c r="G59" s="47"/>
      <c r="H59" s="267" t="s">
        <v>1038</v>
      </c>
      <c r="I59" s="235">
        <v>0.57999999999999996</v>
      </c>
      <c r="J59" s="242">
        <v>1</v>
      </c>
      <c r="K59" s="235">
        <f>I59*J59</f>
        <v>0.57999999999999996</v>
      </c>
      <c r="L59" s="842">
        <f>VLOOKUP(A59,TRANSPORTE!A1:D117,4,FALSE)</f>
        <v>1260.0181096149788</v>
      </c>
      <c r="M59" s="843"/>
      <c r="N59" s="243">
        <f>K59*L59</f>
        <v>730.81050357668767</v>
      </c>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2008.6326678303039</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s="141"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381">
        <v>12</v>
      </c>
      <c r="N69" s="346">
        <f>K69/M69</f>
        <v>20863.498333333333</v>
      </c>
      <c r="O69" s="106"/>
    </row>
    <row r="70" spans="1:15">
      <c r="A70" s="141"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381">
        <v>12</v>
      </c>
      <c r="N70" s="346">
        <f>K70/M70</f>
        <v>8890.5203012006659</v>
      </c>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45"/>
    </row>
    <row r="75" spans="1:15" ht="15.75" thickBot="1">
      <c r="B75" s="844" t="s">
        <v>2072</v>
      </c>
      <c r="C75" s="798"/>
      <c r="D75" s="798"/>
      <c r="E75" s="798"/>
      <c r="F75" s="798"/>
      <c r="G75" s="798"/>
      <c r="H75" s="798"/>
      <c r="I75" s="798"/>
      <c r="J75" s="798"/>
      <c r="K75" s="798"/>
      <c r="L75" s="798"/>
      <c r="M75" s="799"/>
      <c r="N75" s="257">
        <f>SUM(N69:N74)</f>
        <v>29754.018634533997</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413091.1224263222</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82618.224485264451</v>
      </c>
      <c r="M82" s="791"/>
      <c r="N82" s="51"/>
    </row>
    <row r="83" spans="1:14">
      <c r="B83" s="89" t="s">
        <v>2090</v>
      </c>
      <c r="C83" s="90"/>
      <c r="D83" s="90"/>
      <c r="E83" s="90"/>
      <c r="F83" s="90"/>
      <c r="G83" s="90"/>
      <c r="H83" s="90"/>
      <c r="I83" s="87"/>
      <c r="J83" s="88"/>
      <c r="K83" s="260">
        <v>0.05</v>
      </c>
      <c r="L83" s="790">
        <f>N77*K83</f>
        <v>20654.556121316113</v>
      </c>
      <c r="M83" s="791"/>
      <c r="N83" s="51"/>
    </row>
    <row r="84" spans="1:14" ht="15.75" thickBot="1">
      <c r="B84" s="91" t="s">
        <v>2091</v>
      </c>
      <c r="C84" s="92"/>
      <c r="D84" s="92"/>
      <c r="E84" s="92"/>
      <c r="F84" s="92"/>
      <c r="G84" s="92"/>
      <c r="H84" s="92"/>
      <c r="I84" s="93"/>
      <c r="J84" s="94"/>
      <c r="K84" s="261">
        <v>0.05</v>
      </c>
      <c r="L84" s="792">
        <f>N77*K84</f>
        <v>20654.556121316113</v>
      </c>
      <c r="M84" s="793"/>
      <c r="N84" s="51"/>
    </row>
    <row r="85" spans="1:14" ht="15.75" thickBot="1">
      <c r="B85" s="755" t="s">
        <v>2072</v>
      </c>
      <c r="C85" s="756"/>
      <c r="D85" s="756"/>
      <c r="E85" s="756"/>
      <c r="F85" s="756"/>
      <c r="G85" s="756"/>
      <c r="H85" s="756"/>
      <c r="I85" s="756"/>
      <c r="J85" s="756"/>
      <c r="K85" s="756"/>
      <c r="L85" s="756"/>
      <c r="M85" s="757"/>
      <c r="N85" s="52">
        <f>L82+L83+L84</f>
        <v>123927.33672789668</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537018.4591542189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ColWidth="11.42578125"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497</v>
      </c>
      <c r="C31" s="81" t="s">
        <v>2267</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N75*M41</f>
        <v>147.22886430720399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147.22886430720399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1764</v>
      </c>
      <c r="B48" s="43" t="str">
        <f>VLOOKUP(A48,MATERIALES!A5:D373,3,FALSE)</f>
        <v>Tubería de Plástico</v>
      </c>
      <c r="C48" s="237"/>
      <c r="D48" s="237"/>
      <c r="E48" s="237"/>
      <c r="F48" s="237"/>
      <c r="G48" s="237"/>
      <c r="H48" s="237"/>
      <c r="I48" s="224"/>
      <c r="J48" s="201" t="str">
        <f>VLOOKUP(A48,MATERIALES!A4:D640,2,FALSE)</f>
        <v>m</v>
      </c>
      <c r="K48" s="238">
        <v>1</v>
      </c>
      <c r="L48" s="223"/>
      <c r="M48" s="353">
        <f>VLOOKUP(A48,MATERIALES!A5:D396,4,FALSE)</f>
        <v>16891.408984440932</v>
      </c>
      <c r="N48" s="228">
        <f>K48*M48</f>
        <v>16891.408984440932</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ht="15.75" thickBot="1">
      <c r="B52" s="43"/>
      <c r="C52" s="266"/>
      <c r="D52" s="266"/>
      <c r="E52" s="266"/>
      <c r="F52" s="266"/>
      <c r="G52" s="266"/>
      <c r="H52" s="266"/>
      <c r="I52" s="266"/>
      <c r="J52" s="382"/>
      <c r="K52" s="124"/>
      <c r="L52" s="281"/>
      <c r="M52" s="353"/>
      <c r="N52" s="228"/>
    </row>
    <row r="53" spans="1:14" ht="15.75" thickBot="1">
      <c r="B53" s="755" t="s">
        <v>2072</v>
      </c>
      <c r="C53" s="756"/>
      <c r="D53" s="756"/>
      <c r="E53" s="756"/>
      <c r="F53" s="756"/>
      <c r="G53" s="756"/>
      <c r="H53" s="756"/>
      <c r="I53" s="756"/>
      <c r="J53" s="756"/>
      <c r="K53" s="756"/>
      <c r="L53" s="756"/>
      <c r="M53" s="757"/>
      <c r="N53" s="345">
        <f>SUM(N48:N52)</f>
        <v>16891.408984440932</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B58" s="46"/>
      <c r="C58" s="273"/>
      <c r="D58" s="273"/>
      <c r="E58" s="273"/>
      <c r="F58" s="273"/>
      <c r="G58" s="273"/>
      <c r="H58" s="267"/>
      <c r="I58" s="235"/>
      <c r="J58" s="242"/>
      <c r="K58" s="235"/>
      <c r="L58" s="842"/>
      <c r="M58" s="843"/>
      <c r="N58" s="243"/>
    </row>
    <row r="59" spans="1:14">
      <c r="B59" s="46"/>
      <c r="C59" s="47"/>
      <c r="D59" s="47"/>
      <c r="E59" s="47"/>
      <c r="F59" s="47"/>
      <c r="G59" s="47"/>
      <c r="H59" s="267"/>
      <c r="I59" s="235"/>
      <c r="J59" s="242"/>
      <c r="K59" s="235"/>
      <c r="L59" s="842"/>
      <c r="M59" s="843"/>
      <c r="N59" s="243"/>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s="141" t="s">
        <v>708</v>
      </c>
      <c r="B69" s="49" t="str">
        <f>VLOOKUP(A69,'MANO DE OBRA'!A8:D68,3,FALSE)</f>
        <v>Obrero (3)</v>
      </c>
      <c r="C69" s="47"/>
      <c r="D69" s="47"/>
      <c r="E69" s="47"/>
      <c r="F69" s="47"/>
      <c r="G69" s="47"/>
      <c r="H69" s="47"/>
      <c r="I69" s="248">
        <f>K69/J69*100</f>
        <v>101498.09999999999</v>
      </c>
      <c r="J69" s="249">
        <v>185</v>
      </c>
      <c r="K69" s="250">
        <f>VLOOKUP(A69,'MANO DE OBRA'!A8:D99,4,FALSE)</f>
        <v>187771.48499999999</v>
      </c>
      <c r="L69" s="50"/>
      <c r="M69" s="381">
        <v>100</v>
      </c>
      <c r="N69" s="346">
        <f>K69/M69</f>
        <v>1877.7148499999998</v>
      </c>
      <c r="O69" s="106"/>
    </row>
    <row r="70" spans="1:15">
      <c r="A70" s="141"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381">
        <v>100</v>
      </c>
      <c r="N70" s="346">
        <f>K70/M70</f>
        <v>1066.8624361440798</v>
      </c>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45"/>
    </row>
    <row r="75" spans="1:15" ht="15.75" thickBot="1">
      <c r="B75" s="844" t="s">
        <v>2072</v>
      </c>
      <c r="C75" s="798"/>
      <c r="D75" s="798"/>
      <c r="E75" s="798"/>
      <c r="F75" s="798"/>
      <c r="G75" s="798"/>
      <c r="H75" s="798"/>
      <c r="I75" s="798"/>
      <c r="J75" s="798"/>
      <c r="K75" s="798"/>
      <c r="L75" s="798"/>
      <c r="M75" s="799"/>
      <c r="N75" s="257">
        <f>SUM(N69:N74)</f>
        <v>2944.5772861440796</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19983.215134892213</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3996.6430269784428</v>
      </c>
      <c r="M82" s="791"/>
      <c r="N82" s="51"/>
    </row>
    <row r="83" spans="1:14">
      <c r="B83" s="89" t="s">
        <v>2090</v>
      </c>
      <c r="C83" s="90"/>
      <c r="D83" s="90"/>
      <c r="E83" s="90"/>
      <c r="F83" s="90"/>
      <c r="G83" s="90"/>
      <c r="H83" s="90"/>
      <c r="I83" s="87"/>
      <c r="J83" s="88"/>
      <c r="K83" s="260">
        <v>0.05</v>
      </c>
      <c r="L83" s="790">
        <f>N77*K83</f>
        <v>999.16075674461069</v>
      </c>
      <c r="M83" s="791"/>
      <c r="N83" s="51"/>
    </row>
    <row r="84" spans="1:14" ht="15.75" thickBot="1">
      <c r="B84" s="91" t="s">
        <v>2091</v>
      </c>
      <c r="C84" s="92"/>
      <c r="D84" s="92"/>
      <c r="E84" s="92"/>
      <c r="F84" s="92"/>
      <c r="G84" s="92"/>
      <c r="H84" s="92"/>
      <c r="I84" s="93"/>
      <c r="J84" s="94"/>
      <c r="K84" s="261">
        <v>0.05</v>
      </c>
      <c r="L84" s="792">
        <f>N77*K84</f>
        <v>999.16075674461069</v>
      </c>
      <c r="M84" s="793"/>
      <c r="N84" s="51"/>
    </row>
    <row r="85" spans="1:14" ht="15.75" thickBot="1">
      <c r="B85" s="755" t="s">
        <v>2072</v>
      </c>
      <c r="C85" s="756"/>
      <c r="D85" s="756"/>
      <c r="E85" s="756"/>
      <c r="F85" s="756"/>
      <c r="G85" s="756"/>
      <c r="H85" s="756"/>
      <c r="I85" s="756"/>
      <c r="J85" s="756"/>
      <c r="K85" s="756"/>
      <c r="L85" s="756"/>
      <c r="M85" s="757"/>
      <c r="N85" s="52">
        <f>L82+L83+L84</f>
        <v>5994.9645404676639</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25978.179675359876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ColWidth="11.42578125"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910" t="s">
        <v>2063</v>
      </c>
      <c r="D30" s="911"/>
      <c r="E30" s="911"/>
      <c r="F30" s="911"/>
      <c r="G30" s="911"/>
      <c r="H30" s="911"/>
      <c r="I30" s="911"/>
      <c r="J30" s="396"/>
      <c r="K30" s="263"/>
      <c r="L30" s="731" t="s">
        <v>2065</v>
      </c>
      <c r="M30" s="732"/>
      <c r="N30" s="71" t="s">
        <v>2066</v>
      </c>
    </row>
    <row r="31" spans="1:14" ht="30" customHeight="1" thickBot="1">
      <c r="A31" t="s">
        <v>21</v>
      </c>
      <c r="B31" s="80" t="s">
        <v>499</v>
      </c>
      <c r="C31" s="912" t="s">
        <v>2268</v>
      </c>
      <c r="D31" s="913"/>
      <c r="E31" s="913"/>
      <c r="F31" s="913"/>
      <c r="G31" s="913"/>
      <c r="H31" s="913"/>
      <c r="I31" s="913"/>
      <c r="J31" s="913"/>
      <c r="K31" s="419"/>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N75*M41</f>
        <v>2231.5513975900499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2231.5513975900499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1613</v>
      </c>
      <c r="B48" s="43" t="str">
        <f>VLOOKUP(A48,MATERIALES!A5:D373,3,FALSE)</f>
        <v>Piedra para gavión</v>
      </c>
      <c r="C48" s="237"/>
      <c r="D48" s="237"/>
      <c r="E48" s="237"/>
      <c r="F48" s="237"/>
      <c r="G48" s="237"/>
      <c r="H48" s="237"/>
      <c r="I48" s="237"/>
      <c r="J48" s="267" t="str">
        <f>VLOOKUP(A48,MATERIALES!A4:D640,2,FALSE)</f>
        <v>m3</v>
      </c>
      <c r="K48" s="238">
        <v>1.1000000000000001</v>
      </c>
      <c r="L48" s="223"/>
      <c r="M48" s="353">
        <f>VLOOKUP(A48,MATERIALES!A5:D396,4,FALSE)</f>
        <v>59382.857705361814</v>
      </c>
      <c r="N48" s="228">
        <f>K48*M48</f>
        <v>65321.143475898003</v>
      </c>
    </row>
    <row r="49" spans="1:14">
      <c r="A49" s="108" t="s">
        <v>1139</v>
      </c>
      <c r="B49" s="43" t="str">
        <f>VLOOKUP(A49,MATERIALES!A6:D373,3,FALSE)</f>
        <v>Alambre galvanizado No. 12</v>
      </c>
      <c r="C49" s="372"/>
      <c r="D49" s="372"/>
      <c r="E49" s="372"/>
      <c r="F49" s="372"/>
      <c r="G49" s="372"/>
      <c r="H49" s="372"/>
      <c r="I49" s="372"/>
      <c r="J49" s="268" t="str">
        <f>VLOOKUP(A49,MATERIALES!A5:D641,2,FALSE)</f>
        <v>kg</v>
      </c>
      <c r="K49" s="348">
        <v>1.1499999999999999</v>
      </c>
      <c r="L49" s="368"/>
      <c r="M49" s="353">
        <f>VLOOKUP(A49,MATERIALES!A6:D397,4,FALSE)</f>
        <v>6221.9067645911737</v>
      </c>
      <c r="N49" s="228">
        <f>K49*M49</f>
        <v>7155.1927792798488</v>
      </c>
    </row>
    <row r="50" spans="1:14">
      <c r="A50" s="108" t="s">
        <v>1583</v>
      </c>
      <c r="B50" s="43" t="str">
        <f>VLOOKUP(A50,MATERIALES!A6:D373,3,FALSE)</f>
        <v>Mortero 1:3 De recubrimiento</v>
      </c>
      <c r="C50" s="372"/>
      <c r="D50" s="372"/>
      <c r="E50" s="372"/>
      <c r="F50" s="372"/>
      <c r="G50" s="372"/>
      <c r="H50" s="372"/>
      <c r="I50" s="372"/>
      <c r="J50" s="268" t="str">
        <f>VLOOKUP(A50,MATERIALES!A6:D642,2,FALSE)</f>
        <v>m3</v>
      </c>
      <c r="K50" s="348">
        <v>0.12</v>
      </c>
      <c r="L50" s="368"/>
      <c r="M50" s="353">
        <f>VLOOKUP(A50,MATERIALES!A6:D398,4,FALSE)</f>
        <v>475519.41304451739</v>
      </c>
      <c r="N50" s="228">
        <f>K50*M50</f>
        <v>57062.329565342086</v>
      </c>
    </row>
    <row r="51" spans="1:14">
      <c r="A51" s="108" t="s">
        <v>1363</v>
      </c>
      <c r="B51" s="43" t="str">
        <f>VLOOKUP(A51,MATERIALES!A6:D373,3,FALSE)</f>
        <v>Formaleta (gaviones, juntas de bordillos, juntas de cunetas, muros, concretos clase D,E, F y G)</v>
      </c>
      <c r="C51" s="372"/>
      <c r="D51" s="372"/>
      <c r="E51" s="372"/>
      <c r="F51" s="372"/>
      <c r="G51" s="372"/>
      <c r="H51" s="372"/>
      <c r="I51" s="372"/>
      <c r="J51" s="268" t="str">
        <f>VLOOKUP(A51,MATERIALES!A6:D643,2,FALSE)</f>
        <v>m2</v>
      </c>
      <c r="K51" s="348">
        <v>2</v>
      </c>
      <c r="L51" s="368"/>
      <c r="M51" s="353">
        <f>VLOOKUP(A51,MATERIALES!A6:D399,4,FALSE)</f>
        <v>10624.298655405817</v>
      </c>
      <c r="N51" s="228">
        <f>K51*M51</f>
        <v>21248.597310811634</v>
      </c>
    </row>
    <row r="52" spans="1:14" ht="15.75" thickBot="1">
      <c r="A52" t="s">
        <v>1476</v>
      </c>
      <c r="B52" s="43" t="str">
        <f>VLOOKUP(A52,MATERIALES!A7:D373,3,FALSE)</f>
        <v>Malla para gaviones (2M3)</v>
      </c>
      <c r="C52" s="266"/>
      <c r="D52" s="266"/>
      <c r="E52" s="266"/>
      <c r="F52" s="266"/>
      <c r="G52" s="266"/>
      <c r="H52" s="266"/>
      <c r="I52" s="266"/>
      <c r="J52" s="380" t="str">
        <f>VLOOKUP(A52,MATERIALES!A6:D644,2,FALSE)</f>
        <v>u</v>
      </c>
      <c r="K52" s="124">
        <v>0.5</v>
      </c>
      <c r="L52" s="281"/>
      <c r="M52" s="353">
        <f>VLOOKUP(A52,MATERIALES!A7:D400,4,FALSE)</f>
        <v>139175.93890374669</v>
      </c>
      <c r="N52" s="228">
        <f>K52*M52</f>
        <v>69587.969451873345</v>
      </c>
    </row>
    <row r="53" spans="1:14" ht="15.75" thickBot="1">
      <c r="B53" s="755" t="s">
        <v>2072</v>
      </c>
      <c r="C53" s="756"/>
      <c r="D53" s="756"/>
      <c r="E53" s="756"/>
      <c r="F53" s="756"/>
      <c r="G53" s="756"/>
      <c r="H53" s="756"/>
      <c r="I53" s="756"/>
      <c r="J53" s="756"/>
      <c r="K53" s="756"/>
      <c r="L53" s="756"/>
      <c r="M53" s="757"/>
      <c r="N53" s="345">
        <f>SUM(N48:N52)</f>
        <v>220375.23258320492</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1974</v>
      </c>
      <c r="B58" s="46" t="str">
        <f>VLOOKUP(A58,TRANSPORTE!A1:D117,3,FALSE)</f>
        <v>Transporte de piedra para gaviones</v>
      </c>
      <c r="C58" s="273"/>
      <c r="D58" s="273"/>
      <c r="E58" s="273"/>
      <c r="F58" s="273"/>
      <c r="G58" s="273"/>
      <c r="H58" s="267" t="s">
        <v>1038</v>
      </c>
      <c r="I58" s="235">
        <v>1.1000000000000001</v>
      </c>
      <c r="J58" s="242">
        <v>1</v>
      </c>
      <c r="K58" s="235">
        <f>I58*J58</f>
        <v>1.1000000000000001</v>
      </c>
      <c r="L58" s="842">
        <f>VLOOKUP(A58,TRANSPORTE!A1:D117,4,FALSE)</f>
        <v>1260.0181096149788</v>
      </c>
      <c r="M58" s="843"/>
      <c r="N58" s="243">
        <f>K58*L58</f>
        <v>1386.0199205764768</v>
      </c>
    </row>
    <row r="59" spans="1:14">
      <c r="B59" s="46"/>
      <c r="C59" s="47"/>
      <c r="D59" s="47"/>
      <c r="E59" s="47"/>
      <c r="F59" s="47"/>
      <c r="G59" s="47"/>
      <c r="H59" s="267"/>
      <c r="I59" s="235"/>
      <c r="J59" s="242"/>
      <c r="K59" s="235"/>
      <c r="L59" s="842"/>
      <c r="M59" s="843"/>
      <c r="N59" s="243"/>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1386.0199205764768</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s="141"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381">
        <v>8</v>
      </c>
      <c r="N69" s="346">
        <f>K69/M69</f>
        <v>31295.247499999998</v>
      </c>
      <c r="O69" s="106"/>
    </row>
    <row r="70" spans="1:15">
      <c r="A70" s="141"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381">
        <v>8</v>
      </c>
      <c r="N70" s="346">
        <f>K70/M70</f>
        <v>13335.780451800998</v>
      </c>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125"/>
    </row>
    <row r="75" spans="1:15" ht="15.75" thickBot="1">
      <c r="B75" s="844" t="s">
        <v>2072</v>
      </c>
      <c r="C75" s="798"/>
      <c r="D75" s="798"/>
      <c r="E75" s="798"/>
      <c r="F75" s="798"/>
      <c r="G75" s="798"/>
      <c r="H75" s="798"/>
      <c r="I75" s="798"/>
      <c r="J75" s="798"/>
      <c r="K75" s="798"/>
      <c r="L75" s="798"/>
      <c r="M75" s="799"/>
      <c r="N75" s="402">
        <f>SUM(N69:N74)</f>
        <v>44631.027951800992</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268623.83185317245</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53724.76637063449</v>
      </c>
      <c r="M82" s="791"/>
      <c r="N82" s="51"/>
    </row>
    <row r="83" spans="1:14">
      <c r="B83" s="89" t="s">
        <v>2090</v>
      </c>
      <c r="C83" s="90"/>
      <c r="D83" s="90"/>
      <c r="E83" s="90"/>
      <c r="F83" s="90"/>
      <c r="G83" s="90"/>
      <c r="H83" s="90"/>
      <c r="I83" s="87"/>
      <c r="J83" s="88"/>
      <c r="K83" s="260">
        <v>0.05</v>
      </c>
      <c r="L83" s="790">
        <f>N77*K83</f>
        <v>13431.191592658623</v>
      </c>
      <c r="M83" s="791"/>
      <c r="N83" s="51"/>
    </row>
    <row r="84" spans="1:14" ht="15.75" thickBot="1">
      <c r="B84" s="91" t="s">
        <v>2091</v>
      </c>
      <c r="C84" s="92"/>
      <c r="D84" s="92"/>
      <c r="E84" s="92"/>
      <c r="F84" s="92"/>
      <c r="G84" s="92"/>
      <c r="H84" s="92"/>
      <c r="I84" s="93"/>
      <c r="J84" s="94"/>
      <c r="K84" s="261">
        <v>0.05</v>
      </c>
      <c r="L84" s="792">
        <f>N77*K84</f>
        <v>13431.191592658623</v>
      </c>
      <c r="M84" s="793"/>
      <c r="N84" s="51"/>
    </row>
    <row r="85" spans="1:14" ht="15.75" thickBot="1">
      <c r="B85" s="755" t="s">
        <v>2072</v>
      </c>
      <c r="C85" s="756"/>
      <c r="D85" s="756"/>
      <c r="E85" s="756"/>
      <c r="F85" s="756"/>
      <c r="G85" s="756"/>
      <c r="H85" s="756"/>
      <c r="I85" s="756"/>
      <c r="J85" s="756"/>
      <c r="K85" s="756"/>
      <c r="L85" s="756"/>
      <c r="M85" s="757"/>
      <c r="N85" s="52">
        <f>L82+L83+L84</f>
        <v>80587.149555951735</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349210.98140912422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ColWidth="11.42578125"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910" t="s">
        <v>2063</v>
      </c>
      <c r="D30" s="911"/>
      <c r="E30" s="911"/>
      <c r="F30" s="911"/>
      <c r="G30" s="911"/>
      <c r="H30" s="911"/>
      <c r="I30" s="911"/>
      <c r="J30" s="396"/>
      <c r="K30" s="263"/>
      <c r="L30" s="731" t="s">
        <v>2065</v>
      </c>
      <c r="M30" s="732"/>
      <c r="N30" s="71" t="s">
        <v>2066</v>
      </c>
    </row>
    <row r="31" spans="1:14" ht="27" customHeight="1" thickBot="1">
      <c r="A31" t="s">
        <v>21</v>
      </c>
      <c r="B31" s="80" t="s">
        <v>501</v>
      </c>
      <c r="C31" s="912" t="s">
        <v>2269</v>
      </c>
      <c r="D31" s="913"/>
      <c r="E31" s="913"/>
      <c r="F31" s="913"/>
      <c r="G31" s="913"/>
      <c r="H31" s="913"/>
      <c r="I31" s="913"/>
      <c r="J31" s="913"/>
      <c r="K31" s="419"/>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N75*M41</f>
        <v>2231.5513975900499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2231.5513975900499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1613</v>
      </c>
      <c r="B48" s="43" t="str">
        <f>VLOOKUP(A48,MATERIALES!A5:D373,3,FALSE)</f>
        <v>Piedra para gavión</v>
      </c>
      <c r="C48" s="237"/>
      <c r="D48" s="237"/>
      <c r="E48" s="237"/>
      <c r="F48" s="237"/>
      <c r="G48" s="237"/>
      <c r="H48" s="237"/>
      <c r="I48" s="237"/>
      <c r="J48" s="267" t="str">
        <f>VLOOKUP(A48,MATERIALES!A4:D640,2,FALSE)</f>
        <v>m3</v>
      </c>
      <c r="K48" s="238">
        <v>1.1000000000000001</v>
      </c>
      <c r="L48" s="223"/>
      <c r="M48" s="353">
        <f>VLOOKUP(A48,MATERIALES!A5:D396,4,FALSE)</f>
        <v>59382.857705361814</v>
      </c>
      <c r="N48" s="228">
        <f>K48*M48</f>
        <v>65321.143475898003</v>
      </c>
    </row>
    <row r="49" spans="1:14">
      <c r="A49" s="108" t="s">
        <v>1139</v>
      </c>
      <c r="B49" s="43" t="str">
        <f>VLOOKUP(A49,MATERIALES!A6:D373,3,FALSE)</f>
        <v>Alambre galvanizado No. 12</v>
      </c>
      <c r="C49" s="372"/>
      <c r="D49" s="372"/>
      <c r="E49" s="372"/>
      <c r="F49" s="372"/>
      <c r="G49" s="372"/>
      <c r="H49" s="372"/>
      <c r="I49" s="372"/>
      <c r="J49" s="268" t="str">
        <f>VLOOKUP(A49,MATERIALES!A5:D641,2,FALSE)</f>
        <v>kg</v>
      </c>
      <c r="K49" s="348">
        <v>1.1499999999999999</v>
      </c>
      <c r="L49" s="368"/>
      <c r="M49" s="353">
        <f>VLOOKUP(A49,MATERIALES!A6:D397,4,FALSE)</f>
        <v>6221.9067645911737</v>
      </c>
      <c r="N49" s="228">
        <f>K49*M49</f>
        <v>7155.1927792798488</v>
      </c>
    </row>
    <row r="50" spans="1:14">
      <c r="A50" s="108" t="s">
        <v>1583</v>
      </c>
      <c r="B50" s="43" t="str">
        <f>VLOOKUP(A50,MATERIALES!A6:D373,3,FALSE)</f>
        <v>Mortero 1:3 De recubrimiento</v>
      </c>
      <c r="C50" s="372"/>
      <c r="D50" s="372"/>
      <c r="E50" s="372"/>
      <c r="F50" s="372"/>
      <c r="G50" s="372"/>
      <c r="H50" s="372"/>
      <c r="I50" s="372"/>
      <c r="J50" s="268" t="str">
        <f>VLOOKUP(A50,MATERIALES!A6:D642,2,FALSE)</f>
        <v>m3</v>
      </c>
      <c r="K50" s="348">
        <v>0.12</v>
      </c>
      <c r="L50" s="368"/>
      <c r="M50" s="353">
        <f>VLOOKUP(A50,MATERIALES!A6:D398,4,FALSE)</f>
        <v>475519.41304451739</v>
      </c>
      <c r="N50" s="228">
        <f>K50*M50</f>
        <v>57062.329565342086</v>
      </c>
    </row>
    <row r="51" spans="1:14">
      <c r="A51" s="108" t="s">
        <v>1363</v>
      </c>
      <c r="B51" s="43" t="str">
        <f>VLOOKUP(A51,MATERIALES!A6:D373,3,FALSE)</f>
        <v>Formaleta (gaviones, juntas de bordillos, juntas de cunetas, muros, concretos clase D,E, F y G)</v>
      </c>
      <c r="C51" s="372"/>
      <c r="D51" s="372"/>
      <c r="E51" s="372"/>
      <c r="F51" s="372"/>
      <c r="G51" s="372"/>
      <c r="H51" s="372"/>
      <c r="I51" s="372"/>
      <c r="J51" s="268" t="str">
        <f>VLOOKUP(A51,MATERIALES!A6:D643,2,FALSE)</f>
        <v>m2</v>
      </c>
      <c r="K51" s="348">
        <v>2</v>
      </c>
      <c r="L51" s="368"/>
      <c r="M51" s="353">
        <f>VLOOKUP(A51,MATERIALES!A6:D399,4,FALSE)</f>
        <v>10624.298655405817</v>
      </c>
      <c r="N51" s="228">
        <f>K51*M51</f>
        <v>21248.597310811634</v>
      </c>
    </row>
    <row r="52" spans="1:14" ht="15.75" thickBot="1">
      <c r="A52" t="s">
        <v>1464</v>
      </c>
      <c r="B52" s="43" t="str">
        <f>VLOOKUP(A52,MATERIALES!A7:D373,3,FALSE)</f>
        <v>Malla Ciclónica Para Gaviones Galvanizada Aleación Zn-5A1-Mm Cal 12 (2M3)</v>
      </c>
      <c r="C52" s="266"/>
      <c r="D52" s="266"/>
      <c r="E52" s="266"/>
      <c r="F52" s="266"/>
      <c r="G52" s="266"/>
      <c r="H52" s="266"/>
      <c r="I52" s="266"/>
      <c r="J52" s="380" t="str">
        <f>VLOOKUP(A52,MATERIALES!A6:D644,2,FALSE)</f>
        <v>u</v>
      </c>
      <c r="K52" s="124">
        <v>0.5</v>
      </c>
      <c r="L52" s="281"/>
      <c r="M52" s="353">
        <f>VLOOKUP(A52,MATERIALES!A7:D400,4,FALSE)</f>
        <v>118364.45512570438</v>
      </c>
      <c r="N52" s="228">
        <f>K52*M52</f>
        <v>59182.227562852189</v>
      </c>
    </row>
    <row r="53" spans="1:14" ht="15.75" thickBot="1">
      <c r="B53" s="755" t="s">
        <v>2072</v>
      </c>
      <c r="C53" s="756"/>
      <c r="D53" s="756"/>
      <c r="E53" s="756"/>
      <c r="F53" s="756"/>
      <c r="G53" s="756"/>
      <c r="H53" s="756"/>
      <c r="I53" s="756"/>
      <c r="J53" s="756"/>
      <c r="K53" s="756"/>
      <c r="L53" s="756"/>
      <c r="M53" s="757"/>
      <c r="N53" s="345">
        <f>SUM(N48:N52)</f>
        <v>209969.49069418374</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1974</v>
      </c>
      <c r="B58" s="46" t="str">
        <f>VLOOKUP(A58,TRANSPORTE!A1:D117,3,FALSE)</f>
        <v>Transporte de piedra para gaviones</v>
      </c>
      <c r="C58" s="273"/>
      <c r="D58" s="273"/>
      <c r="E58" s="273"/>
      <c r="F58" s="273"/>
      <c r="G58" s="273"/>
      <c r="H58" s="267" t="s">
        <v>1038</v>
      </c>
      <c r="I58" s="235">
        <v>1.1000000000000001</v>
      </c>
      <c r="J58" s="242">
        <v>1</v>
      </c>
      <c r="K58" s="235">
        <f>I58*J58</f>
        <v>1.1000000000000001</v>
      </c>
      <c r="L58" s="842">
        <f>VLOOKUP(A58,TRANSPORTE!A1:D117,4,FALSE)</f>
        <v>1260.0181096149788</v>
      </c>
      <c r="M58" s="843"/>
      <c r="N58" s="243">
        <f>K58*L58</f>
        <v>1386.0199205764768</v>
      </c>
    </row>
    <row r="59" spans="1:14">
      <c r="B59" s="46"/>
      <c r="C59" s="47"/>
      <c r="D59" s="47"/>
      <c r="E59" s="47"/>
      <c r="F59" s="47"/>
      <c r="G59" s="47"/>
      <c r="H59" s="267"/>
      <c r="I59" s="235"/>
      <c r="J59" s="242"/>
      <c r="K59" s="235"/>
      <c r="L59" s="842"/>
      <c r="M59" s="843"/>
      <c r="N59" s="243"/>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1386.0199205764768</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s="141"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381">
        <v>8</v>
      </c>
      <c r="N69" s="346">
        <f>K69/M69</f>
        <v>31295.247499999998</v>
      </c>
      <c r="O69" s="106"/>
    </row>
    <row r="70" spans="1:15">
      <c r="A70" s="141"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381">
        <v>8</v>
      </c>
      <c r="N70" s="346">
        <f>K70/M70</f>
        <v>13335.780451800998</v>
      </c>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45"/>
    </row>
    <row r="75" spans="1:15" ht="15.75" thickBot="1">
      <c r="B75" s="844" t="s">
        <v>2072</v>
      </c>
      <c r="C75" s="798"/>
      <c r="D75" s="798"/>
      <c r="E75" s="798"/>
      <c r="F75" s="798"/>
      <c r="G75" s="798"/>
      <c r="H75" s="798"/>
      <c r="I75" s="798"/>
      <c r="J75" s="798"/>
      <c r="K75" s="798"/>
      <c r="L75" s="798"/>
      <c r="M75" s="799"/>
      <c r="N75" s="257">
        <f>SUM(N69:N74)</f>
        <v>44631.027951800992</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258218.08996415127</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51643.617992830259</v>
      </c>
      <c r="M82" s="791"/>
      <c r="N82" s="51"/>
    </row>
    <row r="83" spans="1:14">
      <c r="B83" s="89" t="s">
        <v>2090</v>
      </c>
      <c r="C83" s="90"/>
      <c r="D83" s="90"/>
      <c r="E83" s="90"/>
      <c r="F83" s="90"/>
      <c r="G83" s="90"/>
      <c r="H83" s="90"/>
      <c r="I83" s="87"/>
      <c r="J83" s="88"/>
      <c r="K83" s="260">
        <v>0.05</v>
      </c>
      <c r="L83" s="790">
        <f>N77*K83</f>
        <v>12910.904498207565</v>
      </c>
      <c r="M83" s="791"/>
      <c r="N83" s="51"/>
    </row>
    <row r="84" spans="1:14" ht="15.75" thickBot="1">
      <c r="B84" s="91" t="s">
        <v>2091</v>
      </c>
      <c r="C84" s="92"/>
      <c r="D84" s="92"/>
      <c r="E84" s="92"/>
      <c r="F84" s="92"/>
      <c r="G84" s="92"/>
      <c r="H84" s="92"/>
      <c r="I84" s="93"/>
      <c r="J84" s="94"/>
      <c r="K84" s="261">
        <v>0.05</v>
      </c>
      <c r="L84" s="792">
        <f>N77*K84</f>
        <v>12910.904498207565</v>
      </c>
      <c r="M84" s="793"/>
      <c r="N84" s="51"/>
    </row>
    <row r="85" spans="1:14" ht="15.75" thickBot="1">
      <c r="B85" s="755" t="s">
        <v>2072</v>
      </c>
      <c r="C85" s="756"/>
      <c r="D85" s="756"/>
      <c r="E85" s="756"/>
      <c r="F85" s="756"/>
      <c r="G85" s="756"/>
      <c r="H85" s="756"/>
      <c r="I85" s="756"/>
      <c r="J85" s="756"/>
      <c r="K85" s="756"/>
      <c r="L85" s="756"/>
      <c r="M85" s="757"/>
      <c r="N85" s="52">
        <f>L82+L83+L84</f>
        <v>77465.426989245389</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335683.51695339667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ColWidth="11.42578125"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910" t="s">
        <v>2063</v>
      </c>
      <c r="D30" s="911"/>
      <c r="E30" s="911"/>
      <c r="F30" s="911"/>
      <c r="G30" s="911"/>
      <c r="H30" s="911"/>
      <c r="I30" s="911"/>
      <c r="J30" s="396"/>
      <c r="K30" s="263"/>
      <c r="L30" s="731" t="s">
        <v>2065</v>
      </c>
      <c r="M30" s="732"/>
      <c r="N30" s="71" t="s">
        <v>2066</v>
      </c>
    </row>
    <row r="31" spans="1:14" ht="27" customHeight="1" thickBot="1">
      <c r="A31" t="s">
        <v>21</v>
      </c>
      <c r="B31" s="80" t="s">
        <v>503</v>
      </c>
      <c r="C31" s="912" t="s">
        <v>2270</v>
      </c>
      <c r="D31" s="913"/>
      <c r="E31" s="913"/>
      <c r="F31" s="913"/>
      <c r="G31" s="913"/>
      <c r="H31" s="913"/>
      <c r="I31" s="913"/>
      <c r="J31" s="913"/>
      <c r="K31" s="419"/>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N75*M41</f>
        <v>2231.5513975900499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2231.5513975900499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1613</v>
      </c>
      <c r="B48" s="43" t="str">
        <f>VLOOKUP(A48,MATERIALES!A5:D373,3,FALSE)</f>
        <v>Piedra para gavión</v>
      </c>
      <c r="C48" s="237"/>
      <c r="D48" s="237"/>
      <c r="E48" s="237"/>
      <c r="F48" s="237"/>
      <c r="G48" s="237"/>
      <c r="H48" s="237"/>
      <c r="I48" s="237"/>
      <c r="J48" s="267" t="str">
        <f>VLOOKUP(A48,MATERIALES!A4:D640,2,FALSE)</f>
        <v>m3</v>
      </c>
      <c r="K48" s="238">
        <v>1.1000000000000001</v>
      </c>
      <c r="L48" s="223"/>
      <c r="M48" s="353">
        <f>VLOOKUP(A48,MATERIALES!A5:D396,4,FALSE)</f>
        <v>59382.857705361814</v>
      </c>
      <c r="N48" s="228">
        <f>K48*M48</f>
        <v>65321.143475898003</v>
      </c>
    </row>
    <row r="49" spans="1:14">
      <c r="A49" s="108" t="s">
        <v>1139</v>
      </c>
      <c r="B49" s="43" t="str">
        <f>VLOOKUP(A49,MATERIALES!A6:D373,3,FALSE)</f>
        <v>Alambre galvanizado No. 12</v>
      </c>
      <c r="C49" s="372"/>
      <c r="D49" s="372"/>
      <c r="E49" s="372"/>
      <c r="F49" s="372"/>
      <c r="G49" s="372"/>
      <c r="H49" s="372"/>
      <c r="I49" s="372"/>
      <c r="J49" s="268" t="str">
        <f>VLOOKUP(A49,MATERIALES!A5:D641,2,FALSE)</f>
        <v>kg</v>
      </c>
      <c r="K49" s="348">
        <v>1.1499999999999999</v>
      </c>
      <c r="L49" s="368"/>
      <c r="M49" s="353">
        <f>VLOOKUP(A49,MATERIALES!A6:D397,4,FALSE)</f>
        <v>6221.9067645911737</v>
      </c>
      <c r="N49" s="228">
        <f>K49*M49</f>
        <v>7155.1927792798488</v>
      </c>
    </row>
    <row r="50" spans="1:14">
      <c r="A50" s="108" t="s">
        <v>1583</v>
      </c>
      <c r="B50" s="43" t="str">
        <f>VLOOKUP(A50,MATERIALES!A6:D373,3,FALSE)</f>
        <v>Mortero 1:3 De recubrimiento</v>
      </c>
      <c r="C50" s="372"/>
      <c r="D50" s="372"/>
      <c r="E50" s="372"/>
      <c r="F50" s="372"/>
      <c r="G50" s="372"/>
      <c r="H50" s="372"/>
      <c r="I50" s="372"/>
      <c r="J50" s="268" t="str">
        <f>VLOOKUP(A50,MATERIALES!A6:D642,2,FALSE)</f>
        <v>m3</v>
      </c>
      <c r="K50" s="348">
        <v>0.12</v>
      </c>
      <c r="L50" s="368"/>
      <c r="M50" s="353">
        <f>VLOOKUP(A50,MATERIALES!A6:D398,4,FALSE)</f>
        <v>475519.41304451739</v>
      </c>
      <c r="N50" s="228">
        <f>K50*M50</f>
        <v>57062.329565342086</v>
      </c>
    </row>
    <row r="51" spans="1:14">
      <c r="A51" s="108" t="s">
        <v>1363</v>
      </c>
      <c r="B51" s="43" t="str">
        <f>VLOOKUP(A51,MATERIALES!A6:D373,3,FALSE)</f>
        <v>Formaleta (gaviones, juntas de bordillos, juntas de cunetas, muros, concretos clase D,E, F y G)</v>
      </c>
      <c r="C51" s="372"/>
      <c r="D51" s="372"/>
      <c r="E51" s="372"/>
      <c r="F51" s="372"/>
      <c r="G51" s="372"/>
      <c r="H51" s="372"/>
      <c r="I51" s="372"/>
      <c r="J51" s="268" t="str">
        <f>VLOOKUP(A51,MATERIALES!A6:D643,2,FALSE)</f>
        <v>m2</v>
      </c>
      <c r="K51" s="348">
        <v>2</v>
      </c>
      <c r="L51" s="368"/>
      <c r="M51" s="353">
        <f>VLOOKUP(A51,MATERIALES!A6:D399,4,FALSE)</f>
        <v>10624.298655405817</v>
      </c>
      <c r="N51" s="228">
        <f>K51*M51</f>
        <v>21248.597310811634</v>
      </c>
    </row>
    <row r="52" spans="1:14" ht="15.75" thickBot="1">
      <c r="A52" t="s">
        <v>1468</v>
      </c>
      <c r="B52" s="43" t="str">
        <f>VLOOKUP(A52,MATERIALES!A7:D373,3,FALSE)</f>
        <v>Malla Ciclónica Para Gaviones Galvanizada Y Plastificada Con Pvc Cal 12 (2M3)</v>
      </c>
      <c r="C52" s="266"/>
      <c r="D52" s="266"/>
      <c r="E52" s="266"/>
      <c r="F52" s="266"/>
      <c r="G52" s="266"/>
      <c r="H52" s="266"/>
      <c r="I52" s="266"/>
      <c r="J52" s="380" t="str">
        <f>VLOOKUP(A52,MATERIALES!A6:D644,2,FALSE)</f>
        <v>u</v>
      </c>
      <c r="K52" s="124">
        <v>0.5</v>
      </c>
      <c r="L52" s="281"/>
      <c r="M52" s="353">
        <f>VLOOKUP(A52,MATERIALES!A7:D400,4,FALSE)</f>
        <v>118819.54658503355</v>
      </c>
      <c r="N52" s="228">
        <f>K52*M52</f>
        <v>59409.773292516773</v>
      </c>
    </row>
    <row r="53" spans="1:14" ht="15.75" thickBot="1">
      <c r="B53" s="755" t="s">
        <v>2072</v>
      </c>
      <c r="C53" s="756"/>
      <c r="D53" s="756"/>
      <c r="E53" s="756"/>
      <c r="F53" s="756"/>
      <c r="G53" s="756"/>
      <c r="H53" s="756"/>
      <c r="I53" s="756"/>
      <c r="J53" s="756"/>
      <c r="K53" s="756"/>
      <c r="L53" s="756"/>
      <c r="M53" s="757"/>
      <c r="N53" s="345">
        <f>SUM(N48:N52)</f>
        <v>210197.03642384833</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1974</v>
      </c>
      <c r="B58" s="46" t="str">
        <f>VLOOKUP(A58,TRANSPORTE!A1:D117,3,FALSE)</f>
        <v>Transporte de piedra para gaviones</v>
      </c>
      <c r="C58" s="273"/>
      <c r="D58" s="273"/>
      <c r="E58" s="273"/>
      <c r="F58" s="273"/>
      <c r="G58" s="273"/>
      <c r="H58" s="267" t="s">
        <v>1038</v>
      </c>
      <c r="I58" s="235">
        <v>1.1000000000000001</v>
      </c>
      <c r="J58" s="242">
        <v>1</v>
      </c>
      <c r="K58" s="235">
        <f>I58*J58</f>
        <v>1.1000000000000001</v>
      </c>
      <c r="L58" s="842">
        <f>VLOOKUP(A58,TRANSPORTE!A1:D117,4,FALSE)</f>
        <v>1260.0181096149788</v>
      </c>
      <c r="M58" s="843"/>
      <c r="N58" s="243">
        <f>K58*L58</f>
        <v>1386.0199205764768</v>
      </c>
    </row>
    <row r="59" spans="1:14">
      <c r="B59" s="46"/>
      <c r="C59" s="47"/>
      <c r="D59" s="47"/>
      <c r="E59" s="47"/>
      <c r="F59" s="47"/>
      <c r="G59" s="47"/>
      <c r="H59" s="267"/>
      <c r="I59" s="235"/>
      <c r="J59" s="242"/>
      <c r="K59" s="235"/>
      <c r="L59" s="842"/>
      <c r="M59" s="843"/>
      <c r="N59" s="243"/>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1386.0199205764768</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899"/>
      <c r="N68" s="98" t="s">
        <v>2071</v>
      </c>
    </row>
    <row r="69" spans="1:15">
      <c r="A69" s="141"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381">
        <v>8</v>
      </c>
      <c r="N69" s="346">
        <f>K69/M69</f>
        <v>31295.247499999998</v>
      </c>
      <c r="O69" s="106"/>
    </row>
    <row r="70" spans="1:15">
      <c r="A70" s="141"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381">
        <v>8</v>
      </c>
      <c r="N70" s="346">
        <f>K70/M70</f>
        <v>13335.780451800998</v>
      </c>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125"/>
    </row>
    <row r="75" spans="1:15" ht="15.75" thickBot="1">
      <c r="B75" s="844" t="s">
        <v>2072</v>
      </c>
      <c r="C75" s="798"/>
      <c r="D75" s="798"/>
      <c r="E75" s="798"/>
      <c r="F75" s="798"/>
      <c r="G75" s="798"/>
      <c r="H75" s="798"/>
      <c r="I75" s="798"/>
      <c r="J75" s="798"/>
      <c r="K75" s="798"/>
      <c r="L75" s="798"/>
      <c r="M75" s="799"/>
      <c r="N75" s="402">
        <f>SUM(N69:N74)</f>
        <v>44631.027951800992</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258445.63569381586</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51689.127138763171</v>
      </c>
      <c r="M82" s="791"/>
      <c r="N82" s="51"/>
    </row>
    <row r="83" spans="1:14">
      <c r="B83" s="89" t="s">
        <v>2090</v>
      </c>
      <c r="C83" s="90"/>
      <c r="D83" s="90"/>
      <c r="E83" s="90"/>
      <c r="F83" s="90"/>
      <c r="G83" s="90"/>
      <c r="H83" s="90"/>
      <c r="I83" s="87"/>
      <c r="J83" s="88"/>
      <c r="K83" s="260">
        <v>0.05</v>
      </c>
      <c r="L83" s="790">
        <f>N77*K83</f>
        <v>12922.281784690793</v>
      </c>
      <c r="M83" s="791"/>
      <c r="N83" s="51"/>
    </row>
    <row r="84" spans="1:14" ht="15.75" thickBot="1">
      <c r="B84" s="91" t="s">
        <v>2091</v>
      </c>
      <c r="C84" s="92"/>
      <c r="D84" s="92"/>
      <c r="E84" s="92"/>
      <c r="F84" s="92"/>
      <c r="G84" s="92"/>
      <c r="H84" s="92"/>
      <c r="I84" s="93"/>
      <c r="J84" s="94"/>
      <c r="K84" s="261">
        <v>0.05</v>
      </c>
      <c r="L84" s="792">
        <f>N77*K84</f>
        <v>12922.281784690793</v>
      </c>
      <c r="M84" s="793"/>
      <c r="N84" s="51"/>
    </row>
    <row r="85" spans="1:14" ht="15.75" thickBot="1">
      <c r="B85" s="755" t="s">
        <v>2072</v>
      </c>
      <c r="C85" s="756"/>
      <c r="D85" s="756"/>
      <c r="E85" s="756"/>
      <c r="F85" s="756"/>
      <c r="G85" s="756"/>
      <c r="H85" s="756"/>
      <c r="I85" s="756"/>
      <c r="J85" s="756"/>
      <c r="K85" s="756"/>
      <c r="L85" s="756"/>
      <c r="M85" s="757"/>
      <c r="N85" s="52">
        <f>L82+L83+L84</f>
        <v>77533.690708144757</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335979.32640196063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ColWidth="11.42578125"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910" t="s">
        <v>2063</v>
      </c>
      <c r="D30" s="911"/>
      <c r="E30" s="911"/>
      <c r="F30" s="911"/>
      <c r="G30" s="911"/>
      <c r="H30" s="911"/>
      <c r="I30" s="911"/>
      <c r="J30" s="396"/>
      <c r="K30" s="263"/>
      <c r="L30" s="731" t="s">
        <v>2065</v>
      </c>
      <c r="M30" s="732"/>
      <c r="N30" s="71" t="s">
        <v>2066</v>
      </c>
    </row>
    <row r="31" spans="1:14" ht="28.5" customHeight="1" thickBot="1">
      <c r="A31" t="s">
        <v>21</v>
      </c>
      <c r="B31" s="80" t="s">
        <v>505</v>
      </c>
      <c r="C31" s="912" t="s">
        <v>2271</v>
      </c>
      <c r="D31" s="913"/>
      <c r="E31" s="913"/>
      <c r="F31" s="913"/>
      <c r="G31" s="913"/>
      <c r="H31" s="913"/>
      <c r="I31" s="913"/>
      <c r="J31" s="913"/>
      <c r="K31" s="419"/>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N75*M41</f>
        <v>2231.5513975900499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2231.5513975900499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1613</v>
      </c>
      <c r="B48" s="43" t="str">
        <f>VLOOKUP(A48,MATERIALES!A5:D373,3,FALSE)</f>
        <v>Piedra para gavión</v>
      </c>
      <c r="C48" s="237"/>
      <c r="D48" s="237"/>
      <c r="E48" s="237"/>
      <c r="F48" s="237"/>
      <c r="G48" s="237"/>
      <c r="H48" s="237"/>
      <c r="I48" s="237"/>
      <c r="J48" s="267" t="str">
        <f>VLOOKUP(A48,MATERIALES!A4:D640,2,FALSE)</f>
        <v>m3</v>
      </c>
      <c r="K48" s="238">
        <v>1.1000000000000001</v>
      </c>
      <c r="L48" s="223"/>
      <c r="M48" s="353">
        <f>VLOOKUP(A48,MATERIALES!A5:D396,4,FALSE)</f>
        <v>59382.857705361814</v>
      </c>
      <c r="N48" s="228">
        <f>K48*M48</f>
        <v>65321.143475898003</v>
      </c>
    </row>
    <row r="49" spans="1:14">
      <c r="A49" s="108" t="s">
        <v>1139</v>
      </c>
      <c r="B49" s="43" t="str">
        <f>VLOOKUP(A49,MATERIALES!A6:D373,3,FALSE)</f>
        <v>Alambre galvanizado No. 12</v>
      </c>
      <c r="C49" s="372"/>
      <c r="D49" s="372"/>
      <c r="E49" s="372"/>
      <c r="F49" s="372"/>
      <c r="G49" s="372"/>
      <c r="H49" s="372"/>
      <c r="I49" s="372"/>
      <c r="J49" s="268" t="str">
        <f>VLOOKUP(A49,MATERIALES!A5:D641,2,FALSE)</f>
        <v>kg</v>
      </c>
      <c r="K49" s="348">
        <v>1.1499999999999999</v>
      </c>
      <c r="L49" s="368"/>
      <c r="M49" s="353">
        <f>VLOOKUP(A49,MATERIALES!A6:D397,4,FALSE)</f>
        <v>6221.9067645911737</v>
      </c>
      <c r="N49" s="228">
        <f>K49*M49</f>
        <v>7155.1927792798488</v>
      </c>
    </row>
    <row r="50" spans="1:14">
      <c r="A50" s="108" t="s">
        <v>1583</v>
      </c>
      <c r="B50" s="43" t="str">
        <f>VLOOKUP(A50,MATERIALES!A6:D373,3,FALSE)</f>
        <v>Mortero 1:3 De recubrimiento</v>
      </c>
      <c r="C50" s="372"/>
      <c r="D50" s="372"/>
      <c r="E50" s="372"/>
      <c r="F50" s="372"/>
      <c r="G50" s="372"/>
      <c r="H50" s="372"/>
      <c r="I50" s="372"/>
      <c r="J50" s="268" t="str">
        <f>VLOOKUP(A50,MATERIALES!A6:D642,2,FALSE)</f>
        <v>m3</v>
      </c>
      <c r="K50" s="348">
        <v>0.12</v>
      </c>
      <c r="L50" s="368"/>
      <c r="M50" s="353">
        <f>VLOOKUP(A50,MATERIALES!A6:D398,4,FALSE)</f>
        <v>475519.41304451739</v>
      </c>
      <c r="N50" s="228">
        <f>K50*M50</f>
        <v>57062.329565342086</v>
      </c>
    </row>
    <row r="51" spans="1:14">
      <c r="A51" s="108" t="s">
        <v>1363</v>
      </c>
      <c r="B51" s="43" t="str">
        <f>VLOOKUP(A51,MATERIALES!A6:D373,3,FALSE)</f>
        <v>Formaleta (gaviones, juntas de bordillos, juntas de cunetas, muros, concretos clase D,E, F y G)</v>
      </c>
      <c r="C51" s="372"/>
      <c r="D51" s="372"/>
      <c r="E51" s="372"/>
      <c r="F51" s="372"/>
      <c r="G51" s="372"/>
      <c r="H51" s="372"/>
      <c r="I51" s="372"/>
      <c r="J51" s="268" t="str">
        <f>VLOOKUP(A51,MATERIALES!A6:D643,2,FALSE)</f>
        <v>m2</v>
      </c>
      <c r="K51" s="348">
        <v>2</v>
      </c>
      <c r="L51" s="368"/>
      <c r="M51" s="353">
        <f>VLOOKUP(A51,MATERIALES!A6:D399,4,FALSE)</f>
        <v>10624.298655405817</v>
      </c>
      <c r="N51" s="228">
        <f>K51*M51</f>
        <v>21248.597310811634</v>
      </c>
    </row>
    <row r="52" spans="1:14" ht="15.75" thickBot="1">
      <c r="A52" t="s">
        <v>1466</v>
      </c>
      <c r="B52" s="43" t="str">
        <f>VLOOKUP(A52,MATERIALES!A7:D373,3,FALSE)</f>
        <v>Malla Ciclónica Para Gaviones Galvanizada Aleación Zn-5A1-Mm Y Plastificada Pvc Cal 12 (2M3)</v>
      </c>
      <c r="C52" s="266"/>
      <c r="D52" s="266"/>
      <c r="E52" s="266"/>
      <c r="F52" s="266"/>
      <c r="G52" s="266"/>
      <c r="H52" s="266"/>
      <c r="I52" s="266"/>
      <c r="J52" s="380" t="str">
        <f>VLOOKUP(A52,MATERIALES!A6:D644,2,FALSE)</f>
        <v>u</v>
      </c>
      <c r="K52" s="124">
        <v>0.5</v>
      </c>
      <c r="L52" s="281"/>
      <c r="M52" s="353">
        <f>VLOOKUP(A52,MATERIALES!A7:D400,4,FALSE)</f>
        <v>104459.31213043357</v>
      </c>
      <c r="N52" s="228">
        <f>K52*M52</f>
        <v>52229.656065216783</v>
      </c>
    </row>
    <row r="53" spans="1:14" ht="15.75" thickBot="1">
      <c r="B53" s="755" t="s">
        <v>2072</v>
      </c>
      <c r="C53" s="756"/>
      <c r="D53" s="756"/>
      <c r="E53" s="756"/>
      <c r="F53" s="756"/>
      <c r="G53" s="756"/>
      <c r="H53" s="756"/>
      <c r="I53" s="756"/>
      <c r="J53" s="756"/>
      <c r="K53" s="756"/>
      <c r="L53" s="756"/>
      <c r="M53" s="757"/>
      <c r="N53" s="345">
        <f>SUM(N48:N52)</f>
        <v>203016.91919654835</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1974</v>
      </c>
      <c r="B58" s="46" t="str">
        <f>VLOOKUP(A58,TRANSPORTE!A1:D117,3,FALSE)</f>
        <v>Transporte de piedra para gaviones</v>
      </c>
      <c r="C58" s="273"/>
      <c r="D58" s="273"/>
      <c r="E58" s="273"/>
      <c r="F58" s="273"/>
      <c r="G58" s="273"/>
      <c r="H58" s="267" t="s">
        <v>1038</v>
      </c>
      <c r="I58" s="235">
        <v>1.1000000000000001</v>
      </c>
      <c r="J58" s="242">
        <v>1</v>
      </c>
      <c r="K58" s="235">
        <f>I58*J58</f>
        <v>1.1000000000000001</v>
      </c>
      <c r="L58" s="842">
        <f>VLOOKUP(A58,TRANSPORTE!A1:D117,4,FALSE)</f>
        <v>1260.0181096149788</v>
      </c>
      <c r="M58" s="843"/>
      <c r="N58" s="243">
        <f>K58*L58</f>
        <v>1386.0199205764768</v>
      </c>
    </row>
    <row r="59" spans="1:14">
      <c r="B59" s="46"/>
      <c r="C59" s="47"/>
      <c r="D59" s="47"/>
      <c r="E59" s="47"/>
      <c r="F59" s="47"/>
      <c r="G59" s="47"/>
      <c r="H59" s="267"/>
      <c r="I59" s="235"/>
      <c r="J59" s="242"/>
      <c r="K59" s="235"/>
      <c r="L59" s="842"/>
      <c r="M59" s="843"/>
      <c r="N59" s="243"/>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1386.0199205764768</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899"/>
      <c r="N68" s="98" t="s">
        <v>2071</v>
      </c>
    </row>
    <row r="69" spans="1:15">
      <c r="A69" s="141"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381">
        <v>8</v>
      </c>
      <c r="N69" s="346">
        <f>K69/M69</f>
        <v>31295.247499999998</v>
      </c>
      <c r="O69" s="106"/>
    </row>
    <row r="70" spans="1:15">
      <c r="A70" s="141"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381">
        <v>8</v>
      </c>
      <c r="N70" s="346">
        <f>K70/M70</f>
        <v>13335.780451800998</v>
      </c>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125"/>
    </row>
    <row r="75" spans="1:15" ht="15.75" thickBot="1">
      <c r="B75" s="844" t="s">
        <v>2072</v>
      </c>
      <c r="C75" s="798"/>
      <c r="D75" s="798"/>
      <c r="E75" s="798"/>
      <c r="F75" s="798"/>
      <c r="G75" s="798"/>
      <c r="H75" s="798"/>
      <c r="I75" s="798"/>
      <c r="J75" s="798"/>
      <c r="K75" s="798"/>
      <c r="L75" s="798"/>
      <c r="M75" s="799"/>
      <c r="N75" s="402">
        <f>SUM(N69:N74)</f>
        <v>44631.027951800992</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251265.51846651587</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50253.103693303179</v>
      </c>
      <c r="M82" s="791"/>
      <c r="N82" s="51"/>
    </row>
    <row r="83" spans="1:14">
      <c r="B83" s="89" t="s">
        <v>2090</v>
      </c>
      <c r="C83" s="90"/>
      <c r="D83" s="90"/>
      <c r="E83" s="90"/>
      <c r="F83" s="90"/>
      <c r="G83" s="90"/>
      <c r="H83" s="90"/>
      <c r="I83" s="87"/>
      <c r="J83" s="88"/>
      <c r="K83" s="260">
        <v>0.05</v>
      </c>
      <c r="L83" s="790">
        <f>N77*K83</f>
        <v>12563.275923325795</v>
      </c>
      <c r="M83" s="791"/>
      <c r="N83" s="51"/>
    </row>
    <row r="84" spans="1:14" ht="15.75" thickBot="1">
      <c r="B84" s="91" t="s">
        <v>2091</v>
      </c>
      <c r="C84" s="92"/>
      <c r="D84" s="92"/>
      <c r="E84" s="92"/>
      <c r="F84" s="92"/>
      <c r="G84" s="92"/>
      <c r="H84" s="92"/>
      <c r="I84" s="93"/>
      <c r="J84" s="94"/>
      <c r="K84" s="261">
        <v>0.05</v>
      </c>
      <c r="L84" s="792">
        <f>N77*K84</f>
        <v>12563.275923325795</v>
      </c>
      <c r="M84" s="793"/>
      <c r="N84" s="51"/>
    </row>
    <row r="85" spans="1:14" ht="15.75" thickBot="1">
      <c r="B85" s="755" t="s">
        <v>2072</v>
      </c>
      <c r="C85" s="756"/>
      <c r="D85" s="756"/>
      <c r="E85" s="756"/>
      <c r="F85" s="756"/>
      <c r="G85" s="756"/>
      <c r="H85" s="756"/>
      <c r="I85" s="756"/>
      <c r="J85" s="756"/>
      <c r="K85" s="756"/>
      <c r="L85" s="756"/>
      <c r="M85" s="757"/>
      <c r="N85" s="52">
        <f>L82+L83+L84</f>
        <v>75379.655539954765</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326645.17400647065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507</v>
      </c>
      <c r="C31" s="81" t="s">
        <v>2272</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947</v>
      </c>
      <c r="B36" s="804" t="str">
        <f>VLOOKUP(A36,EQUIPOS!A6:D154,3,FALSE)</f>
        <v>Mezcladora de concreto 1 bulto</v>
      </c>
      <c r="C36" s="805"/>
      <c r="D36" s="805"/>
      <c r="E36" s="805"/>
      <c r="F36" s="805"/>
      <c r="G36" s="805"/>
      <c r="H36" s="806"/>
      <c r="I36" s="223"/>
      <c r="J36" s="224"/>
      <c r="K36" s="225">
        <f>VLOOKUP(A36,EQUIPOS!A6:D163,4,FALSE)</f>
        <v>8219.6280621975002</v>
      </c>
      <c r="L36" s="226"/>
      <c r="M36" s="292">
        <v>1</v>
      </c>
      <c r="N36" s="228">
        <f>K36*M36</f>
        <v>8219.6280621975002</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3796.3137725900497</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12015.941834787551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1105</v>
      </c>
      <c r="B48" s="43" t="str">
        <f>VLOOKUP(A48,MATERIALES!A5:D373,3,FALSE)</f>
        <v>Agregado para concreto hidráulico</v>
      </c>
      <c r="C48" s="237"/>
      <c r="D48" s="237"/>
      <c r="E48" s="237"/>
      <c r="F48" s="237"/>
      <c r="G48" s="237"/>
      <c r="H48" s="237"/>
      <c r="I48" s="237"/>
      <c r="J48" s="267" t="str">
        <f>VLOOKUP(A48,MATERIALES!A4:D640,2,FALSE)</f>
        <v>m3</v>
      </c>
      <c r="K48" s="238">
        <v>0.504</v>
      </c>
      <c r="L48" s="223"/>
      <c r="M48" s="353">
        <f>VLOOKUP(A48,MATERIALES!A5:D396,4,FALSE)</f>
        <v>76972.349651411612</v>
      </c>
      <c r="N48" s="228">
        <f t="shared" ref="N48:N53" si="0">K48*M48</f>
        <v>38794.064224311456</v>
      </c>
    </row>
    <row r="49" spans="1:14">
      <c r="A49" s="108" t="s">
        <v>1363</v>
      </c>
      <c r="B49" s="43" t="str">
        <f>VLOOKUP(A49,MATERIALES!A6:D373,3,FALSE)</f>
        <v>Formaleta (gaviones, juntas de bordillos, juntas de cunetas, muros, concretos clase D,E, F y G)</v>
      </c>
      <c r="C49" s="372"/>
      <c r="D49" s="372"/>
      <c r="E49" s="372"/>
      <c r="F49" s="372"/>
      <c r="G49" s="372"/>
      <c r="H49" s="372"/>
      <c r="I49" s="372"/>
      <c r="J49" s="268" t="str">
        <f>VLOOKUP(A49,MATERIALES!A5:D641,2,FALSE)</f>
        <v>m2</v>
      </c>
      <c r="K49" s="348">
        <v>2</v>
      </c>
      <c r="L49" s="368"/>
      <c r="M49" s="353">
        <f>VLOOKUP(A49,MATERIALES!A6:D397,4,FALSE)</f>
        <v>10624.298655405817</v>
      </c>
      <c r="N49" s="228">
        <f t="shared" si="0"/>
        <v>21248.597310811634</v>
      </c>
    </row>
    <row r="50" spans="1:14">
      <c r="A50" s="108" t="s">
        <v>1131</v>
      </c>
      <c r="B50" s="43" t="str">
        <f>VLOOKUP(A50,MATERIALES!A6:D373,3,FALSE)</f>
        <v>Agua</v>
      </c>
      <c r="C50" s="372"/>
      <c r="D50" s="372"/>
      <c r="E50" s="372"/>
      <c r="F50" s="372"/>
      <c r="G50" s="372"/>
      <c r="H50" s="372"/>
      <c r="I50" s="372"/>
      <c r="J50" s="268" t="str">
        <f>VLOOKUP(A50,MATERIALES!A6:D642,2,FALSE)</f>
        <v>lt</v>
      </c>
      <c r="K50" s="348">
        <v>111</v>
      </c>
      <c r="L50" s="368"/>
      <c r="M50" s="353">
        <f>VLOOKUP(A50,MATERIALES!A6:D398,4,FALSE)</f>
        <v>57.532296573537835</v>
      </c>
      <c r="N50" s="228">
        <f t="shared" si="0"/>
        <v>6386.0849196626996</v>
      </c>
    </row>
    <row r="51" spans="1:14">
      <c r="A51" s="108" t="s">
        <v>1611</v>
      </c>
      <c r="B51" s="43" t="str">
        <f>VLOOKUP(A51,MATERIALES!A6:D373,3,FALSE)</f>
        <v>Piedra para concreto ciclópeo (rajón o canto rodado)</v>
      </c>
      <c r="C51" s="372"/>
      <c r="D51" s="372"/>
      <c r="E51" s="372"/>
      <c r="F51" s="372"/>
      <c r="G51" s="372"/>
      <c r="H51" s="372"/>
      <c r="I51" s="372"/>
      <c r="J51" s="268" t="str">
        <f>VLOOKUP(A51,MATERIALES!A6:D643,2,FALSE)</f>
        <v>m3</v>
      </c>
      <c r="K51" s="348">
        <v>0.4</v>
      </c>
      <c r="L51" s="368"/>
      <c r="M51" s="353">
        <f>VLOOKUP(A51,MATERIALES!A6:D399,4,FALSE)</f>
        <v>59419.50248024943</v>
      </c>
      <c r="N51" s="228">
        <f t="shared" si="0"/>
        <v>23767.800992099772</v>
      </c>
    </row>
    <row r="52" spans="1:14">
      <c r="A52" t="s">
        <v>1173</v>
      </c>
      <c r="B52" s="276" t="str">
        <f>VLOOKUP(A52,MATERIALES!A7:D373,3,FALSE)</f>
        <v>Arena lavada</v>
      </c>
      <c r="C52" s="47"/>
      <c r="D52" s="47"/>
      <c r="E52" s="47"/>
      <c r="F52" s="47"/>
      <c r="G52" s="47"/>
      <c r="H52" s="47"/>
      <c r="I52" s="47"/>
      <c r="J52" s="268" t="str">
        <f>VLOOKUP(A52,MATERIALES!A6:D644,2,FALSE)</f>
        <v>m3</v>
      </c>
      <c r="K52" s="151">
        <v>0.378</v>
      </c>
      <c r="L52" s="274"/>
      <c r="M52" s="373">
        <f>VLOOKUP(A52,MATERIALES!A7:D400,4,FALSE)</f>
        <v>36211.106050245013</v>
      </c>
      <c r="N52" s="229">
        <f t="shared" si="0"/>
        <v>13687.798086992614</v>
      </c>
    </row>
    <row r="53" spans="1:14">
      <c r="A53" t="s">
        <v>1244</v>
      </c>
      <c r="B53" s="150" t="str">
        <f>VLOOKUP(A53,MATERIALES!A8:D373,3,FALSE)</f>
        <v>Cemento gris</v>
      </c>
      <c r="C53" s="273"/>
      <c r="D53" s="273"/>
      <c r="E53" s="273"/>
      <c r="F53" s="273"/>
      <c r="G53" s="273"/>
      <c r="H53" s="273"/>
      <c r="I53" s="273"/>
      <c r="J53" s="268" t="str">
        <f>VLOOKUP(A53,MATERIALES!A7:D645,2,FALSE)</f>
        <v>kg</v>
      </c>
      <c r="K53" s="44">
        <v>156</v>
      </c>
      <c r="L53" s="274"/>
      <c r="M53" s="373">
        <f>VLOOKUP(A53,MATERIALES!A8:D401,4,FALSE)</f>
        <v>453.66231310853402</v>
      </c>
      <c r="N53" s="229">
        <f t="shared" si="0"/>
        <v>70771.32084493131</v>
      </c>
    </row>
    <row r="54" spans="1:14">
      <c r="B54" s="276"/>
      <c r="C54" s="273"/>
      <c r="D54" s="273"/>
      <c r="E54" s="273"/>
      <c r="F54" s="273"/>
      <c r="G54" s="273"/>
      <c r="H54" s="273"/>
      <c r="I54" s="273"/>
      <c r="J54" s="267"/>
      <c r="K54" s="44"/>
      <c r="L54" s="274"/>
      <c r="M54" s="373"/>
      <c r="N54" s="229"/>
    </row>
    <row r="55" spans="1:14" ht="15.75" thickBot="1">
      <c r="B55" s="844" t="s">
        <v>2072</v>
      </c>
      <c r="C55" s="798"/>
      <c r="D55" s="798"/>
      <c r="E55" s="798"/>
      <c r="F55" s="798"/>
      <c r="G55" s="798"/>
      <c r="H55" s="798"/>
      <c r="I55" s="798"/>
      <c r="J55" s="798"/>
      <c r="K55" s="798"/>
      <c r="L55" s="798"/>
      <c r="M55" s="799"/>
      <c r="N55" s="104">
        <f>SUM(N48:N54)</f>
        <v>174655.66637880949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1974</v>
      </c>
      <c r="B60" s="46" t="str">
        <f>VLOOKUP(A60,TRANSPORTE!A1:D117,3,FALSE)</f>
        <v>Transporte de piedra para gaviones</v>
      </c>
      <c r="C60" s="273"/>
      <c r="D60" s="273"/>
      <c r="E60" s="273"/>
      <c r="F60" s="273"/>
      <c r="G60" s="273"/>
      <c r="H60" s="267" t="s">
        <v>1038</v>
      </c>
      <c r="I60" s="235">
        <v>0.4</v>
      </c>
      <c r="J60" s="242">
        <v>1</v>
      </c>
      <c r="K60" s="235">
        <f>I60*J60</f>
        <v>0.4</v>
      </c>
      <c r="L60" s="842">
        <f>VLOOKUP(A60,TRANSPORTE!A1:D117,4,FALSE)</f>
        <v>1260.0181096149788</v>
      </c>
      <c r="M60" s="843"/>
      <c r="N60" s="243">
        <f>K60*L60</f>
        <v>504.00724384599152</v>
      </c>
    </row>
    <row r="61" spans="1:14">
      <c r="A61" t="s">
        <v>1838</v>
      </c>
      <c r="B61" s="46" t="str">
        <f>VLOOKUP(A61,TRANSPORTE!A1:D117,3,FALSE)</f>
        <v>Transporte de arena</v>
      </c>
      <c r="C61" s="47"/>
      <c r="D61" s="47"/>
      <c r="E61" s="47"/>
      <c r="F61" s="47"/>
      <c r="G61" s="47"/>
      <c r="H61" s="267" t="s">
        <v>1038</v>
      </c>
      <c r="I61" s="235">
        <v>0.378</v>
      </c>
      <c r="J61" s="242">
        <v>1</v>
      </c>
      <c r="K61" s="235">
        <f>I61*J61</f>
        <v>0.378</v>
      </c>
      <c r="L61" s="842">
        <f>VLOOKUP(A61,TRANSPORTE!A1:D117,4,FALSE)</f>
        <v>1260.0181096149788</v>
      </c>
      <c r="M61" s="843"/>
      <c r="N61" s="243">
        <f t="shared" ref="N61:N62" si="1">K61*L61</f>
        <v>476.28684543446201</v>
      </c>
    </row>
    <row r="62" spans="1:14">
      <c r="A62" t="s">
        <v>1898</v>
      </c>
      <c r="B62" s="46" t="str">
        <f>VLOOKUP(A62,TRANSPORTE!A1:D117,3,FALSE)</f>
        <v>Transporte de material triturado</v>
      </c>
      <c r="C62" s="47"/>
      <c r="D62" s="47"/>
      <c r="E62" s="47"/>
      <c r="F62" s="47"/>
      <c r="G62" s="47"/>
      <c r="H62" s="267" t="s">
        <v>1038</v>
      </c>
      <c r="I62" s="235">
        <v>0.504</v>
      </c>
      <c r="J62" s="242">
        <v>1</v>
      </c>
      <c r="K62" s="235">
        <f>I62*J62</f>
        <v>0.504</v>
      </c>
      <c r="L62" s="842">
        <f>VLOOKUP(A62,TRANSPORTE!A1:D117,4,FALSE)</f>
        <v>1260.0181096149788</v>
      </c>
      <c r="M62" s="843"/>
      <c r="N62" s="243">
        <f t="shared" si="1"/>
        <v>635.04912724594931</v>
      </c>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1615.343216526403</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718</v>
      </c>
      <c r="B71" s="49" t="str">
        <f>VLOOKUP(A71,'MANO DE OBRA'!A8:D68,3,FALSE)</f>
        <v>Obrero (8)</v>
      </c>
      <c r="C71" s="47"/>
      <c r="D71" s="47"/>
      <c r="E71" s="47"/>
      <c r="F71" s="47"/>
      <c r="G71" s="47"/>
      <c r="H71" s="47"/>
      <c r="I71" s="248">
        <f>K71/J71*100</f>
        <v>270661.59999999998</v>
      </c>
      <c r="J71" s="249">
        <v>185</v>
      </c>
      <c r="K71" s="250">
        <f>VLOOKUP(A71,'MANO DE OBRA'!A8:D99,4,FALSE)</f>
        <v>500723.95999999996</v>
      </c>
      <c r="L71" s="50"/>
      <c r="M71" s="381">
        <v>8</v>
      </c>
      <c r="N71" s="346">
        <f>K71/M71</f>
        <v>62590.494999999995</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8</v>
      </c>
      <c r="N72" s="346">
        <f>K72/M72</f>
        <v>13335.780451800998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75926.27545180099</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264213.22688192443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52842.645376384891</v>
      </c>
      <c r="M84" s="791"/>
      <c r="N84" s="51"/>
    </row>
    <row r="85" spans="1:14">
      <c r="B85" s="89" t="s">
        <v>2090</v>
      </c>
      <c r="C85" s="90"/>
      <c r="D85" s="90"/>
      <c r="E85" s="90"/>
      <c r="F85" s="90"/>
      <c r="G85" s="90"/>
      <c r="H85" s="90"/>
      <c r="I85" s="87"/>
      <c r="J85" s="88"/>
      <c r="K85" s="260">
        <v>0.05</v>
      </c>
      <c r="L85" s="790">
        <f>N79*K85</f>
        <v>13210.661344096223</v>
      </c>
      <c r="M85" s="791"/>
      <c r="N85" s="51"/>
    </row>
    <row r="86" spans="1:14" ht="15.75" thickBot="1">
      <c r="B86" s="91" t="s">
        <v>2091</v>
      </c>
      <c r="C86" s="92"/>
      <c r="D86" s="92"/>
      <c r="E86" s="92"/>
      <c r="F86" s="92"/>
      <c r="G86" s="92"/>
      <c r="H86" s="92"/>
      <c r="I86" s="93"/>
      <c r="J86" s="94"/>
      <c r="K86" s="261">
        <v>0.05</v>
      </c>
      <c r="L86" s="792">
        <f>N79*K86</f>
        <v>13210.661344096223</v>
      </c>
      <c r="M86" s="793"/>
      <c r="N86" s="51"/>
    </row>
    <row r="87" spans="1:14" ht="15.75" thickBot="1">
      <c r="B87" s="755" t="s">
        <v>2072</v>
      </c>
      <c r="C87" s="756"/>
      <c r="D87" s="756"/>
      <c r="E87" s="756"/>
      <c r="F87" s="756"/>
      <c r="G87" s="756"/>
      <c r="H87" s="756"/>
      <c r="I87" s="756"/>
      <c r="J87" s="756"/>
      <c r="K87" s="756"/>
      <c r="L87" s="756"/>
      <c r="M87" s="757"/>
      <c r="N87" s="52">
        <f>L84+L85+L86</f>
        <v>79263.968064577333</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343477.19494650175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ColWidth="11.42578125"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509</v>
      </c>
      <c r="C31" s="81" t="s">
        <v>2273</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1472.28864307204</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1472.28864307204</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1218</v>
      </c>
      <c r="B48" s="43" t="str">
        <f>VLOOKUP(A48,MATERIALES!A5:D373,3,FALSE)</f>
        <v>Cemento Asfaltico 60-70</v>
      </c>
      <c r="C48" s="237"/>
      <c r="D48" s="237"/>
      <c r="E48" s="237"/>
      <c r="F48" s="237"/>
      <c r="G48" s="237"/>
      <c r="H48" s="237"/>
      <c r="I48" s="237"/>
      <c r="J48" s="267" t="str">
        <f>VLOOKUP(A48,MATERIALES!A4:D640,2,FALSE)</f>
        <v>kg</v>
      </c>
      <c r="K48" s="238">
        <v>0.5</v>
      </c>
      <c r="L48" s="223"/>
      <c r="M48" s="353">
        <f>VLOOKUP(A48,MATERIALES!A5:D396,4,FALSE)</f>
        <v>1834.0709831245658</v>
      </c>
      <c r="N48" s="228">
        <f>K48*M48</f>
        <v>917.03549156228291</v>
      </c>
    </row>
    <row r="49" spans="1:14">
      <c r="A49" s="108" t="s">
        <v>1278</v>
      </c>
      <c r="B49" s="43" t="str">
        <f>VLOOKUP(A49,MATERIALES!A6:D373,3,FALSE)</f>
        <v>Concreto Resistencia  14 (Mpa)</v>
      </c>
      <c r="C49" s="372"/>
      <c r="D49" s="372"/>
      <c r="E49" s="372"/>
      <c r="F49" s="372"/>
      <c r="G49" s="372"/>
      <c r="H49" s="372"/>
      <c r="I49" s="372"/>
      <c r="J49" s="268" t="str">
        <f>VLOOKUP(A49,MATERIALES!A5:D641,2,FALSE)</f>
        <v>m3</v>
      </c>
      <c r="K49" s="348">
        <v>1.01</v>
      </c>
      <c r="L49" s="368"/>
      <c r="M49" s="353">
        <f>VLOOKUP(A49,MATERIALES!A6:D397,4,FALSE)</f>
        <v>368577.90964025358</v>
      </c>
      <c r="N49" s="228">
        <f>K49*M49</f>
        <v>372263.6887366561</v>
      </c>
    </row>
    <row r="50" spans="1:14">
      <c r="A50" s="108" t="s">
        <v>1363</v>
      </c>
      <c r="B50" s="43" t="str">
        <f>VLOOKUP(A50,MATERIALES!A6:D373,3,FALSE)</f>
        <v>Formaleta (gaviones, juntas de bordillos, juntas de cunetas, muros, concretos clase D,E, F y G)</v>
      </c>
      <c r="C50" s="372"/>
      <c r="D50" s="372"/>
      <c r="E50" s="372"/>
      <c r="F50" s="372"/>
      <c r="G50" s="372"/>
      <c r="H50" s="372"/>
      <c r="I50" s="372"/>
      <c r="J50" s="268" t="str">
        <f>VLOOKUP(A50,MATERIALES!A6:D642,2,FALSE)</f>
        <v>m2</v>
      </c>
      <c r="K50" s="348">
        <v>0.3</v>
      </c>
      <c r="L50" s="368"/>
      <c r="M50" s="353">
        <f>VLOOKUP(A50,MATERIALES!A6:D398,4,FALSE)</f>
        <v>10624.298655405817</v>
      </c>
      <c r="N50" s="228">
        <f>K50*M50</f>
        <v>3187.2895966217452</v>
      </c>
    </row>
    <row r="51" spans="1:14">
      <c r="A51" s="108"/>
      <c r="B51" s="276"/>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276"/>
      <c r="C53" s="273"/>
      <c r="D53" s="273"/>
      <c r="E53" s="273"/>
      <c r="F53" s="273"/>
      <c r="G53" s="273"/>
      <c r="H53" s="273"/>
      <c r="I53" s="273"/>
      <c r="J53" s="267"/>
      <c r="K53" s="44"/>
      <c r="L53" s="274"/>
      <c r="M53" s="373"/>
      <c r="N53" s="229"/>
    </row>
    <row r="54" spans="1:14">
      <c r="B54" s="276"/>
      <c r="C54" s="273"/>
      <c r="D54" s="273"/>
      <c r="E54" s="273"/>
      <c r="F54" s="273"/>
      <c r="G54" s="273"/>
      <c r="H54" s="273"/>
      <c r="I54" s="273"/>
      <c r="J54" s="267"/>
      <c r="K54" s="44"/>
      <c r="L54" s="274"/>
      <c r="M54" s="373"/>
      <c r="N54" s="229"/>
    </row>
    <row r="55" spans="1:14" ht="15.75" thickBot="1">
      <c r="B55" s="844" t="s">
        <v>2072</v>
      </c>
      <c r="C55" s="798"/>
      <c r="D55" s="798"/>
      <c r="E55" s="798"/>
      <c r="F55" s="798"/>
      <c r="G55" s="798"/>
      <c r="H55" s="798"/>
      <c r="I55" s="798"/>
      <c r="J55" s="798"/>
      <c r="K55" s="798"/>
      <c r="L55" s="798"/>
      <c r="M55" s="799"/>
      <c r="N55" s="104">
        <f>SUM(N48:N54)</f>
        <v>376368.01382484013</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1846</v>
      </c>
      <c r="B60" s="46" t="str">
        <f>VLOOKUP(A60,TRANSPORTE!A1:D117,3,FALSE)</f>
        <v>Transporte de concreto</v>
      </c>
      <c r="C60" s="273"/>
      <c r="D60" s="273"/>
      <c r="E60" s="273"/>
      <c r="F60" s="273"/>
      <c r="G60" s="273"/>
      <c r="H60" s="267" t="s">
        <v>1038</v>
      </c>
      <c r="I60" s="235">
        <v>1.01</v>
      </c>
      <c r="J60" s="242">
        <v>1</v>
      </c>
      <c r="K60" s="235">
        <f>I60*J60</f>
        <v>1.01</v>
      </c>
      <c r="L60" s="842">
        <f>VLOOKUP(A60,TRANSPORTE!A1:D117,4,FALSE)</f>
        <v>1294.9704856658377</v>
      </c>
      <c r="M60" s="843"/>
      <c r="N60" s="243">
        <f>K60*L60</f>
        <v>1307.9201905224961</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1307.9201905224961</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708</v>
      </c>
      <c r="B71" s="49" t="str">
        <f>VLOOKUP(A71,'MANO DE OBRA'!A8:D68,3,FALSE)</f>
        <v>Obrero (3)</v>
      </c>
      <c r="C71" s="47"/>
      <c r="D71" s="47"/>
      <c r="E71" s="47"/>
      <c r="F71" s="47"/>
      <c r="G71" s="47"/>
      <c r="H71" s="47"/>
      <c r="I71" s="248">
        <f>K71/J71*100</f>
        <v>101498.09999999999</v>
      </c>
      <c r="J71" s="249">
        <v>185</v>
      </c>
      <c r="K71" s="250">
        <f>VLOOKUP(A71,'MANO DE OBRA'!A8:D99,4,FALSE)</f>
        <v>187771.48499999999</v>
      </c>
      <c r="L71" s="50"/>
      <c r="M71" s="381">
        <v>10</v>
      </c>
      <c r="N71" s="346">
        <f>K71/M71</f>
        <v>18777.148499999999</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10</v>
      </c>
      <c r="N72" s="346">
        <f>K72/M72</f>
        <v>10668.624361440798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29445.772861440797</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408593.99551987549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81718.799103975107</v>
      </c>
      <c r="M84" s="791"/>
      <c r="N84" s="51"/>
    </row>
    <row r="85" spans="1:14">
      <c r="B85" s="89" t="s">
        <v>2090</v>
      </c>
      <c r="C85" s="90"/>
      <c r="D85" s="90"/>
      <c r="E85" s="90"/>
      <c r="F85" s="90"/>
      <c r="G85" s="90"/>
      <c r="H85" s="90"/>
      <c r="I85" s="87"/>
      <c r="J85" s="88"/>
      <c r="K85" s="260">
        <v>0.05</v>
      </c>
      <c r="L85" s="790">
        <f>N79*K85</f>
        <v>20429.699775993777</v>
      </c>
      <c r="M85" s="791"/>
      <c r="N85" s="51"/>
    </row>
    <row r="86" spans="1:14" ht="15.75" thickBot="1">
      <c r="B86" s="91" t="s">
        <v>2091</v>
      </c>
      <c r="C86" s="92"/>
      <c r="D86" s="92"/>
      <c r="E86" s="92"/>
      <c r="F86" s="92"/>
      <c r="G86" s="92"/>
      <c r="H86" s="92"/>
      <c r="I86" s="93"/>
      <c r="J86" s="94"/>
      <c r="K86" s="261">
        <v>0.05</v>
      </c>
      <c r="L86" s="792">
        <f>N79*K86</f>
        <v>20429.699775993777</v>
      </c>
      <c r="M86" s="793"/>
      <c r="N86" s="51"/>
    </row>
    <row r="87" spans="1:14" ht="15.75" thickBot="1">
      <c r="B87" s="755" t="s">
        <v>2072</v>
      </c>
      <c r="C87" s="756"/>
      <c r="D87" s="756"/>
      <c r="E87" s="756"/>
      <c r="F87" s="756"/>
      <c r="G87" s="756"/>
      <c r="H87" s="756"/>
      <c r="I87" s="756"/>
      <c r="J87" s="756"/>
      <c r="K87" s="756"/>
      <c r="L87" s="756"/>
      <c r="M87" s="757"/>
      <c r="N87" s="52">
        <f>L84+L85+L86</f>
        <v>122578.19865596267</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531172.19417583814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ColWidth="11.42578125"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29.25" customHeight="1" thickBot="1">
      <c r="A31" t="s">
        <v>21</v>
      </c>
      <c r="B31" s="80" t="s">
        <v>511</v>
      </c>
      <c r="C31" s="897" t="s">
        <v>2274</v>
      </c>
      <c r="D31" s="898"/>
      <c r="E31" s="898"/>
      <c r="F31" s="898"/>
      <c r="G31" s="898"/>
      <c r="H31" s="898"/>
      <c r="I31" s="898"/>
      <c r="J31" s="914"/>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77.289077871469317</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77.289077871469317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1218</v>
      </c>
      <c r="B48" s="43" t="str">
        <f>VLOOKUP(A48,MATERIALES!A5:D373,3,FALSE)</f>
        <v>Cemento Asfaltico 60-70</v>
      </c>
      <c r="C48" s="237"/>
      <c r="D48" s="237"/>
      <c r="E48" s="237"/>
      <c r="F48" s="237"/>
      <c r="G48" s="237"/>
      <c r="H48" s="237"/>
      <c r="I48" s="237"/>
      <c r="J48" s="267" t="str">
        <f>VLOOKUP(A48,MATERIALES!A4:D640,2,FALSE)</f>
        <v>kg</v>
      </c>
      <c r="K48" s="238">
        <v>0.05</v>
      </c>
      <c r="L48" s="223"/>
      <c r="M48" s="353">
        <f>VLOOKUP(A48,MATERIALES!A5:D396,4,FALSE)</f>
        <v>1834.0709831245658</v>
      </c>
      <c r="N48" s="228">
        <f>K48*M48</f>
        <v>91.703549156228291</v>
      </c>
    </row>
    <row r="49" spans="1:14">
      <c r="A49" s="108" t="s">
        <v>1296</v>
      </c>
      <c r="B49" s="43" t="str">
        <f>VLOOKUP(A49,MATERIALES!A6:D373,3,FALSE)</f>
        <v>Cuneta prefabricada de concreto tipo V de (0,8*0,3*0,22)</v>
      </c>
      <c r="C49" s="372"/>
      <c r="D49" s="372"/>
      <c r="E49" s="372"/>
      <c r="F49" s="372"/>
      <c r="G49" s="372"/>
      <c r="H49" s="372"/>
      <c r="I49" s="372"/>
      <c r="J49" s="268" t="str">
        <f>VLOOKUP(A49,MATERIALES!A5:D641,2,FALSE)</f>
        <v>m</v>
      </c>
      <c r="K49" s="348">
        <v>1</v>
      </c>
      <c r="L49" s="368"/>
      <c r="M49" s="353">
        <f>VLOOKUP(A49,MATERIALES!A6:D397,4,FALSE)</f>
        <v>60567.224698891499</v>
      </c>
      <c r="N49" s="228">
        <f>K49*M49</f>
        <v>60567.224698891499</v>
      </c>
    </row>
    <row r="50" spans="1:14">
      <c r="A50" s="108"/>
      <c r="B50" s="43"/>
      <c r="C50" s="372"/>
      <c r="D50" s="372"/>
      <c r="E50" s="372"/>
      <c r="F50" s="372"/>
      <c r="G50" s="372"/>
      <c r="H50" s="372"/>
      <c r="I50" s="372"/>
      <c r="J50" s="267"/>
      <c r="K50" s="348"/>
      <c r="L50" s="368"/>
      <c r="M50" s="353"/>
      <c r="N50" s="228"/>
    </row>
    <row r="51" spans="1:14">
      <c r="A51" s="108"/>
      <c r="B51" s="276"/>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276"/>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60658.928248047727</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706</v>
      </c>
      <c r="B71" s="49" t="str">
        <f>VLOOKUP(A71,'MANO DE OBRA'!A8:D68,3,FALSE)</f>
        <v>Obrero (2)</v>
      </c>
      <c r="C71" s="47"/>
      <c r="D71" s="47"/>
      <c r="E71" s="47"/>
      <c r="F71" s="47"/>
      <c r="G71" s="47"/>
      <c r="H71" s="47"/>
      <c r="I71" s="248">
        <f>K71/J71*100</f>
        <v>67665.399999999994</v>
      </c>
      <c r="J71" s="249">
        <v>185</v>
      </c>
      <c r="K71" s="250">
        <f>VLOOKUP(A71,'MANO DE OBRA'!A8:D99,4,FALSE)</f>
        <v>125180.98999999999</v>
      </c>
      <c r="L71" s="50"/>
      <c r="M71" s="381">
        <v>150</v>
      </c>
      <c r="N71" s="346">
        <f>K71/M71</f>
        <v>834.53993333333324</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150</v>
      </c>
      <c r="N72" s="346">
        <f>K72/M72</f>
        <v>711.24162409605321</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1545.7815574293863</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62281.998883348584</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12456.399776669718</v>
      </c>
      <c r="M84" s="791"/>
      <c r="N84" s="51"/>
    </row>
    <row r="85" spans="1:14">
      <c r="B85" s="89" t="s">
        <v>2090</v>
      </c>
      <c r="C85" s="90"/>
      <c r="D85" s="90"/>
      <c r="E85" s="90"/>
      <c r="F85" s="90"/>
      <c r="G85" s="90"/>
      <c r="H85" s="90"/>
      <c r="I85" s="87"/>
      <c r="J85" s="88"/>
      <c r="K85" s="260">
        <v>0.05</v>
      </c>
      <c r="L85" s="790">
        <f>N79*K85</f>
        <v>3114.0999441674294</v>
      </c>
      <c r="M85" s="791"/>
      <c r="N85" s="51"/>
    </row>
    <row r="86" spans="1:14" ht="15.75" thickBot="1">
      <c r="B86" s="91" t="s">
        <v>2091</v>
      </c>
      <c r="C86" s="92"/>
      <c r="D86" s="92"/>
      <c r="E86" s="92"/>
      <c r="F86" s="92"/>
      <c r="G86" s="92"/>
      <c r="H86" s="92"/>
      <c r="I86" s="93"/>
      <c r="J86" s="94"/>
      <c r="K86" s="261">
        <v>0.05</v>
      </c>
      <c r="L86" s="792">
        <f>N79*K86</f>
        <v>3114.0999441674294</v>
      </c>
      <c r="M86" s="793"/>
      <c r="N86" s="51"/>
    </row>
    <row r="87" spans="1:14" ht="15.75" thickBot="1">
      <c r="B87" s="755" t="s">
        <v>2072</v>
      </c>
      <c r="C87" s="756"/>
      <c r="D87" s="756"/>
      <c r="E87" s="756"/>
      <c r="F87" s="756"/>
      <c r="G87" s="756"/>
      <c r="H87" s="756"/>
      <c r="I87" s="756"/>
      <c r="J87" s="756"/>
      <c r="K87" s="756"/>
      <c r="L87" s="756"/>
      <c r="M87" s="757"/>
      <c r="N87" s="52">
        <f>L84+L85+L86</f>
        <v>18684.599665004574</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80966.598548353155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513</v>
      </c>
      <c r="C31" s="897" t="s">
        <v>2275</v>
      </c>
      <c r="D31" s="898"/>
      <c r="E31" s="898"/>
      <c r="F31" s="898"/>
      <c r="G31" s="898"/>
      <c r="H31" s="898"/>
      <c r="I31" s="898"/>
      <c r="J31" s="914"/>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835</v>
      </c>
      <c r="B36" s="804" t="str">
        <f>VLOOKUP(A36,EQUIPOS!A6:D154,3,FALSE)</f>
        <v>COMPACTADOR MANUAL VIBRATORIO (RANA) con motor de 6 HP</v>
      </c>
      <c r="C36" s="805"/>
      <c r="D36" s="805"/>
      <c r="E36" s="805"/>
      <c r="F36" s="805"/>
      <c r="G36" s="805"/>
      <c r="H36" s="806"/>
      <c r="I36" s="223"/>
      <c r="J36" s="224"/>
      <c r="K36" s="225">
        <f>VLOOKUP(A36,EQUIPOS!A6:D163,4,FALSE)</f>
        <v>8646.2163540330657</v>
      </c>
      <c r="L36" s="226"/>
      <c r="M36" s="292">
        <v>1.25</v>
      </c>
      <c r="N36" s="228">
        <f>K36/M36</f>
        <v>6916.9730832264522</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N75*M41</f>
        <v>2098.1935930720401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9015.1666762984933</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1534</v>
      </c>
      <c r="B48" s="43" t="str">
        <f>VLOOKUP(A48,MATERIALES!A5:D373,3,FALSE)</f>
        <v>Material seleccionado para Relleno</v>
      </c>
      <c r="C48" s="237"/>
      <c r="D48" s="237"/>
      <c r="E48" s="237"/>
      <c r="F48" s="237"/>
      <c r="G48" s="237"/>
      <c r="H48" s="237"/>
      <c r="I48" s="237"/>
      <c r="J48" s="267" t="str">
        <f>VLOOKUP(A48,MATERIALES!A4:D640,2,FALSE)</f>
        <v>m3</v>
      </c>
      <c r="K48" s="238">
        <v>0.5</v>
      </c>
      <c r="L48" s="223"/>
      <c r="M48" s="353">
        <f>VLOOKUP(A48,MATERIALES!A5:D396,4,FALSE)</f>
        <v>32705.461587186317</v>
      </c>
      <c r="N48" s="228">
        <f>K48*M48</f>
        <v>16352.730793593159</v>
      </c>
    </row>
    <row r="49" spans="1:14">
      <c r="A49" s="108" t="s">
        <v>1218</v>
      </c>
      <c r="B49" s="43" t="str">
        <f>VLOOKUP(A49,MATERIALES!A6:D373,3,FALSE)</f>
        <v>Cemento Asfaltico 60-70</v>
      </c>
      <c r="C49" s="372"/>
      <c r="D49" s="372"/>
      <c r="E49" s="372"/>
      <c r="F49" s="372"/>
      <c r="G49" s="372"/>
      <c r="H49" s="372"/>
      <c r="I49" s="372"/>
      <c r="J49" s="268" t="str">
        <f>VLOOKUP(A49,MATERIALES!A5:D641,2,FALSE)</f>
        <v>kg</v>
      </c>
      <c r="K49" s="348">
        <v>0.5</v>
      </c>
      <c r="L49" s="368"/>
      <c r="M49" s="353">
        <f>VLOOKUP(A49,MATERIALES!A6:D397,4,FALSE)</f>
        <v>1834.0709831245658</v>
      </c>
      <c r="N49" s="228">
        <f>K49*M49</f>
        <v>917.03549156228291</v>
      </c>
    </row>
    <row r="50" spans="1:14">
      <c r="A50" s="108" t="s">
        <v>1278</v>
      </c>
      <c r="B50" s="43" t="str">
        <f>VLOOKUP(A50,MATERIALES!A6:D373,3,FALSE)</f>
        <v>Concreto Resistencia  14 (Mpa)</v>
      </c>
      <c r="C50" s="372"/>
      <c r="D50" s="372"/>
      <c r="E50" s="372"/>
      <c r="F50" s="372"/>
      <c r="G50" s="372"/>
      <c r="H50" s="372"/>
      <c r="I50" s="372"/>
      <c r="J50" s="268" t="str">
        <f>VLOOKUP(A50,MATERIALES!A6:D642,2,FALSE)</f>
        <v>m3</v>
      </c>
      <c r="K50" s="348">
        <v>1.01</v>
      </c>
      <c r="L50" s="368"/>
      <c r="M50" s="353">
        <f>VLOOKUP(A50,MATERIALES!A6:D398,4,FALSE)</f>
        <v>368577.90964025358</v>
      </c>
      <c r="N50" s="228">
        <f>K50*M50</f>
        <v>372263.6887366561</v>
      </c>
    </row>
    <row r="51" spans="1:14">
      <c r="A51" s="108" t="s">
        <v>1363</v>
      </c>
      <c r="B51" s="43" t="str">
        <f>VLOOKUP(A51,MATERIALES!A6:D373,3,FALSE)</f>
        <v>Formaleta (gaviones, juntas de bordillos, juntas de cunetas, muros, concretos clase D,E, F y G)</v>
      </c>
      <c r="C51" s="372"/>
      <c r="D51" s="372"/>
      <c r="E51" s="372"/>
      <c r="F51" s="372"/>
      <c r="G51" s="372"/>
      <c r="H51" s="372"/>
      <c r="I51" s="372"/>
      <c r="J51" s="268" t="str">
        <f>VLOOKUP(A51,MATERIALES!A6:D643,2,FALSE)</f>
        <v>m2</v>
      </c>
      <c r="K51" s="348">
        <v>0.3</v>
      </c>
      <c r="L51" s="368"/>
      <c r="M51" s="353">
        <f>VLOOKUP(A51,MATERIALES!A6:D399,4,FALSE)</f>
        <v>10624.298655405817</v>
      </c>
      <c r="N51" s="228">
        <f>K51*M51</f>
        <v>3187.2895966217452</v>
      </c>
    </row>
    <row r="52" spans="1:14" ht="15.75" thickBot="1">
      <c r="B52" s="43"/>
      <c r="C52" s="266"/>
      <c r="D52" s="266"/>
      <c r="E52" s="266"/>
      <c r="F52" s="266"/>
      <c r="G52" s="266"/>
      <c r="H52" s="266"/>
      <c r="I52" s="266"/>
      <c r="J52" s="382"/>
      <c r="K52" s="124"/>
      <c r="L52" s="281"/>
      <c r="M52" s="353"/>
      <c r="N52" s="228"/>
    </row>
    <row r="53" spans="1:14" ht="15.75" thickBot="1">
      <c r="B53" s="755" t="s">
        <v>2072</v>
      </c>
      <c r="C53" s="756"/>
      <c r="D53" s="756"/>
      <c r="E53" s="756"/>
      <c r="F53" s="756"/>
      <c r="G53" s="756"/>
      <c r="H53" s="756"/>
      <c r="I53" s="756"/>
      <c r="J53" s="756"/>
      <c r="K53" s="756"/>
      <c r="L53" s="756"/>
      <c r="M53" s="757"/>
      <c r="N53" s="345">
        <f>SUM(N48:N52)</f>
        <v>392720.74461843329</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1846</v>
      </c>
      <c r="B58" s="46" t="str">
        <f>VLOOKUP(A58,TRANSPORTE!A1:D117,3,FALSE)</f>
        <v>Transporte de concreto</v>
      </c>
      <c r="C58" s="273"/>
      <c r="D58" s="273"/>
      <c r="E58" s="273"/>
      <c r="F58" s="273"/>
      <c r="G58" s="273"/>
      <c r="H58" s="267" t="s">
        <v>648</v>
      </c>
      <c r="I58" s="235">
        <v>1.01</v>
      </c>
      <c r="J58" s="242">
        <v>1</v>
      </c>
      <c r="K58" s="235">
        <f>I58*J58</f>
        <v>1.01</v>
      </c>
      <c r="L58" s="842">
        <f>VLOOKUP(A58,TRANSPORTE!A1:D117,4,FALSE)</f>
        <v>1294.9704856658377</v>
      </c>
      <c r="M58" s="843"/>
      <c r="N58" s="243">
        <f>K58*L58</f>
        <v>1307.9201905224961</v>
      </c>
    </row>
    <row r="59" spans="1:14">
      <c r="A59" t="s">
        <v>1894</v>
      </c>
      <c r="B59" s="46" t="str">
        <f>VLOOKUP(A59,TRANSPORTE!A1:D117,3,FALSE)</f>
        <v>Transporte de material seleccionado para relleno</v>
      </c>
      <c r="C59" s="47"/>
      <c r="D59" s="47"/>
      <c r="E59" s="47"/>
      <c r="F59" s="47"/>
      <c r="G59" s="47"/>
      <c r="H59" s="267" t="s">
        <v>648</v>
      </c>
      <c r="I59" s="235">
        <v>0.5</v>
      </c>
      <c r="J59" s="242">
        <v>1</v>
      </c>
      <c r="K59" s="235">
        <f>I59*J59</f>
        <v>0.5</v>
      </c>
      <c r="L59" s="842">
        <f>VLOOKUP(A59,TRANSPORTE!A1:D117,4,FALSE)</f>
        <v>1260.0181096149788</v>
      </c>
      <c r="M59" s="843"/>
      <c r="N59" s="243">
        <f>K59*L59</f>
        <v>630.00905480748941</v>
      </c>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1937.9292453299854</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s="141" t="s">
        <v>712</v>
      </c>
      <c r="B69" s="49" t="str">
        <f>VLOOKUP(A69,'MANO DE OBRA'!A8:D68,3,FALSE)</f>
        <v>Obrero (5)</v>
      </c>
      <c r="C69" s="47"/>
      <c r="D69" s="47"/>
      <c r="E69" s="47"/>
      <c r="F69" s="47"/>
      <c r="G69" s="47"/>
      <c r="H69" s="47"/>
      <c r="I69" s="248">
        <f>K69/J69*100</f>
        <v>169163.49999999997</v>
      </c>
      <c r="J69" s="249">
        <v>185</v>
      </c>
      <c r="K69" s="250">
        <f>VLOOKUP(A69,'MANO DE OBRA'!A8:D99,4,FALSE)</f>
        <v>312952.47499999998</v>
      </c>
      <c r="L69" s="50"/>
      <c r="M69" s="381">
        <v>10</v>
      </c>
      <c r="N69" s="346">
        <f>K69/M69</f>
        <v>31295.247499999998</v>
      </c>
      <c r="O69" s="106"/>
    </row>
    <row r="70" spans="1:15">
      <c r="A70" s="141"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381">
        <v>10</v>
      </c>
      <c r="N70" s="346">
        <f>K70/M70</f>
        <v>10668.624361440798</v>
      </c>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125"/>
    </row>
    <row r="75" spans="1:15" ht="15.75" thickBot="1">
      <c r="B75" s="844" t="s">
        <v>2072</v>
      </c>
      <c r="C75" s="798"/>
      <c r="D75" s="798"/>
      <c r="E75" s="798"/>
      <c r="F75" s="798"/>
      <c r="G75" s="798"/>
      <c r="H75" s="798"/>
      <c r="I75" s="798"/>
      <c r="J75" s="798"/>
      <c r="K75" s="798"/>
      <c r="L75" s="798"/>
      <c r="M75" s="799"/>
      <c r="N75" s="402">
        <f>SUM(N69:N74)</f>
        <v>41963.871861440799</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445637.71240150253</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89127.542480300515</v>
      </c>
      <c r="M82" s="791"/>
      <c r="N82" s="51"/>
    </row>
    <row r="83" spans="1:14">
      <c r="B83" s="89" t="s">
        <v>2090</v>
      </c>
      <c r="C83" s="90"/>
      <c r="D83" s="90"/>
      <c r="E83" s="90"/>
      <c r="F83" s="90"/>
      <c r="G83" s="90"/>
      <c r="H83" s="90"/>
      <c r="I83" s="87"/>
      <c r="J83" s="88"/>
      <c r="K83" s="260">
        <v>0.05</v>
      </c>
      <c r="L83" s="790">
        <f>N77*K83</f>
        <v>22281.885620075129</v>
      </c>
      <c r="M83" s="791"/>
      <c r="N83" s="51"/>
    </row>
    <row r="84" spans="1:14" ht="15.75" thickBot="1">
      <c r="B84" s="91" t="s">
        <v>2091</v>
      </c>
      <c r="C84" s="92"/>
      <c r="D84" s="92"/>
      <c r="E84" s="92"/>
      <c r="F84" s="92"/>
      <c r="G84" s="92"/>
      <c r="H84" s="92"/>
      <c r="I84" s="93"/>
      <c r="J84" s="94"/>
      <c r="K84" s="261">
        <v>0.05</v>
      </c>
      <c r="L84" s="792">
        <f>N77*K84</f>
        <v>22281.885620075129</v>
      </c>
      <c r="M84" s="793"/>
      <c r="N84" s="51"/>
    </row>
    <row r="85" spans="1:14" ht="15.75" thickBot="1">
      <c r="B85" s="755" t="s">
        <v>2072</v>
      </c>
      <c r="C85" s="756"/>
      <c r="D85" s="756"/>
      <c r="E85" s="756"/>
      <c r="F85" s="756"/>
      <c r="G85" s="756"/>
      <c r="H85" s="756"/>
      <c r="I85" s="756"/>
      <c r="J85" s="756"/>
      <c r="K85" s="756"/>
      <c r="L85" s="756"/>
      <c r="M85" s="757"/>
      <c r="N85" s="52">
        <f>L82+L83+L84</f>
        <v>133691.31372045077</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579329.02612195327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31.5" customHeight="1" thickBot="1">
      <c r="A31" t="s">
        <v>21</v>
      </c>
      <c r="B31" s="80" t="s">
        <v>515</v>
      </c>
      <c r="C31" s="897" t="s">
        <v>2276</v>
      </c>
      <c r="D31" s="898"/>
      <c r="E31" s="898"/>
      <c r="F31" s="898"/>
      <c r="G31" s="898"/>
      <c r="H31" s="898"/>
      <c r="I31" s="898"/>
      <c r="J31" s="914"/>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835</v>
      </c>
      <c r="B36" s="804" t="str">
        <f>VLOOKUP(A36,EQUIPOS!A6:D154,3,FALSE)</f>
        <v>COMPACTADOR MANUAL VIBRATORIO (RANA) con motor de 6 HP</v>
      </c>
      <c r="C36" s="805"/>
      <c r="D36" s="805"/>
      <c r="E36" s="805"/>
      <c r="F36" s="805"/>
      <c r="G36" s="805"/>
      <c r="H36" s="806"/>
      <c r="I36" s="223"/>
      <c r="J36" s="224"/>
      <c r="K36" s="225">
        <f>VLOOKUP(A36,EQUIPOS!A6:D163,4,FALSE)</f>
        <v>8646.2163540330657</v>
      </c>
      <c r="L36" s="226"/>
      <c r="M36" s="292">
        <v>18.75</v>
      </c>
      <c r="N36" s="228">
        <f>K36/M36</f>
        <v>461.1315388817635</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N75*M41</f>
        <v>119.016074538136</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580.14761341989947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1534</v>
      </c>
      <c r="B48" s="43" t="str">
        <f>VLOOKUP(A48,MATERIALES!A5:D373,3,FALSE)</f>
        <v>Material seleccionado para Relleno</v>
      </c>
      <c r="C48" s="237"/>
      <c r="D48" s="237"/>
      <c r="E48" s="237"/>
      <c r="F48" s="237"/>
      <c r="G48" s="237"/>
      <c r="H48" s="237"/>
      <c r="I48" s="237"/>
      <c r="J48" s="267" t="str">
        <f>VLOOKUP(A48,MATERIALES!A4:D640,2,FALSE)</f>
        <v>m3</v>
      </c>
      <c r="K48" s="238">
        <v>0.05</v>
      </c>
      <c r="L48" s="223"/>
      <c r="M48" s="353">
        <f>VLOOKUP(A48,MATERIALES!A5:D396,4,FALSE)</f>
        <v>32705.461587186317</v>
      </c>
      <c r="N48" s="228">
        <f>K48*M48</f>
        <v>1635.2730793593159</v>
      </c>
    </row>
    <row r="49" spans="1:14">
      <c r="A49" s="108" t="s">
        <v>1218</v>
      </c>
      <c r="B49" s="43" t="str">
        <f>VLOOKUP(A49,MATERIALES!A6:D373,3,FALSE)</f>
        <v>Cemento Asfaltico 60-70</v>
      </c>
      <c r="C49" s="372"/>
      <c r="D49" s="372"/>
      <c r="E49" s="372"/>
      <c r="F49" s="372"/>
      <c r="G49" s="372"/>
      <c r="H49" s="372"/>
      <c r="I49" s="372"/>
      <c r="J49" s="268" t="str">
        <f>VLOOKUP(A49,MATERIALES!A5:D641,2,FALSE)</f>
        <v>kg</v>
      </c>
      <c r="K49" s="348">
        <v>0.05</v>
      </c>
      <c r="L49" s="368"/>
      <c r="M49" s="353">
        <f>VLOOKUP(A49,MATERIALES!A6:D397,4,FALSE)</f>
        <v>1834.0709831245658</v>
      </c>
      <c r="N49" s="228">
        <f>K49*M49</f>
        <v>91.703549156228291</v>
      </c>
    </row>
    <row r="50" spans="1:14">
      <c r="A50" s="108" t="s">
        <v>1296</v>
      </c>
      <c r="B50" s="43" t="str">
        <f>VLOOKUP(A50,MATERIALES!A6:D373,3,FALSE)</f>
        <v>Cuneta prefabricada de concreto tipo V de (0,8*0,3*0,22)</v>
      </c>
      <c r="C50" s="372"/>
      <c r="D50" s="372"/>
      <c r="E50" s="372"/>
      <c r="F50" s="372"/>
      <c r="G50" s="372"/>
      <c r="H50" s="372"/>
      <c r="I50" s="372"/>
      <c r="J50" s="268" t="str">
        <f>VLOOKUP(A50,MATERIALES!A6:D642,2,FALSE)</f>
        <v>m</v>
      </c>
      <c r="K50" s="348">
        <v>1</v>
      </c>
      <c r="L50" s="368"/>
      <c r="M50" s="353">
        <f>VLOOKUP(A50,MATERIALES!A6:D398,4,FALSE)</f>
        <v>60567.224698891499</v>
      </c>
      <c r="N50" s="228">
        <f>K50*M50</f>
        <v>60567.224698891499</v>
      </c>
    </row>
    <row r="51" spans="1:14">
      <c r="A51" s="108"/>
      <c r="B51" s="43"/>
      <c r="C51" s="372"/>
      <c r="D51" s="372"/>
      <c r="E51" s="372"/>
      <c r="F51" s="372"/>
      <c r="G51" s="372"/>
      <c r="H51" s="372"/>
      <c r="I51" s="372"/>
      <c r="J51" s="267"/>
      <c r="K51" s="348"/>
      <c r="L51" s="368"/>
      <c r="M51" s="353"/>
      <c r="N51" s="228"/>
    </row>
    <row r="52" spans="1:14" ht="15.75" thickBot="1">
      <c r="B52" s="43"/>
      <c r="C52" s="266"/>
      <c r="D52" s="266"/>
      <c r="E52" s="266"/>
      <c r="F52" s="266"/>
      <c r="G52" s="266"/>
      <c r="H52" s="266"/>
      <c r="I52" s="266"/>
      <c r="J52" s="382"/>
      <c r="K52" s="124"/>
      <c r="L52" s="281"/>
      <c r="M52" s="353"/>
      <c r="N52" s="228"/>
    </row>
    <row r="53" spans="1:14" ht="15.75" thickBot="1">
      <c r="B53" s="755" t="s">
        <v>2072</v>
      </c>
      <c r="C53" s="756"/>
      <c r="D53" s="756"/>
      <c r="E53" s="756"/>
      <c r="F53" s="756"/>
      <c r="G53" s="756"/>
      <c r="H53" s="756"/>
      <c r="I53" s="756"/>
      <c r="J53" s="756"/>
      <c r="K53" s="756"/>
      <c r="L53" s="756"/>
      <c r="M53" s="757"/>
      <c r="N53" s="345">
        <f>SUM(N48:N52)</f>
        <v>62294.201327407041</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1894</v>
      </c>
      <c r="B58" s="46" t="str">
        <f>VLOOKUP(A58,TRANSPORTE!A1:D117,3,FALSE)</f>
        <v>Transporte de material seleccionado para relleno</v>
      </c>
      <c r="C58" s="273"/>
      <c r="D58" s="273"/>
      <c r="E58" s="273"/>
      <c r="F58" s="273"/>
      <c r="G58" s="273"/>
      <c r="H58" s="267" t="s">
        <v>648</v>
      </c>
      <c r="I58" s="235">
        <v>0.05</v>
      </c>
      <c r="J58" s="242">
        <v>1</v>
      </c>
      <c r="K58" s="235">
        <f>I58*J58</f>
        <v>0.05</v>
      </c>
      <c r="L58" s="842">
        <f>VLOOKUP(A58,TRANSPORTE!A1:D117,4,FALSE)</f>
        <v>1260.0181096149788</v>
      </c>
      <c r="M58" s="843"/>
      <c r="N58" s="243">
        <f>K58*L58</f>
        <v>63.000905480748941</v>
      </c>
    </row>
    <row r="59" spans="1:14">
      <c r="B59" s="46"/>
      <c r="C59" s="47"/>
      <c r="D59" s="47"/>
      <c r="E59" s="47"/>
      <c r="F59" s="47"/>
      <c r="G59" s="47"/>
      <c r="H59" s="267"/>
      <c r="I59" s="235"/>
      <c r="J59" s="242"/>
      <c r="K59" s="235"/>
      <c r="L59" s="842"/>
      <c r="M59" s="843"/>
      <c r="N59" s="243"/>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63.000905480748941</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s="141"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381">
        <v>150</v>
      </c>
      <c r="N69" s="346">
        <f>K69/M69</f>
        <v>1669.0798666666665</v>
      </c>
      <c r="O69" s="106"/>
    </row>
    <row r="70" spans="1:15">
      <c r="A70" s="141"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381">
        <v>150</v>
      </c>
      <c r="N70" s="346">
        <f>K70/M70</f>
        <v>711.24162409605321</v>
      </c>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125"/>
    </row>
    <row r="75" spans="1:15" ht="15.75" thickBot="1">
      <c r="B75" s="844" t="s">
        <v>2072</v>
      </c>
      <c r="C75" s="798"/>
      <c r="D75" s="798"/>
      <c r="E75" s="798"/>
      <c r="F75" s="798"/>
      <c r="G75" s="798"/>
      <c r="H75" s="798"/>
      <c r="I75" s="798"/>
      <c r="J75" s="798"/>
      <c r="K75" s="798"/>
      <c r="L75" s="798"/>
      <c r="M75" s="799"/>
      <c r="N75" s="402">
        <f>SUM(N69:N74)</f>
        <v>2380.3214907627198</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65317.671337070409</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13063.534267414083</v>
      </c>
      <c r="M82" s="791"/>
      <c r="N82" s="51"/>
    </row>
    <row r="83" spans="1:14">
      <c r="B83" s="89" t="s">
        <v>2090</v>
      </c>
      <c r="C83" s="90"/>
      <c r="D83" s="90"/>
      <c r="E83" s="90"/>
      <c r="F83" s="90"/>
      <c r="G83" s="90"/>
      <c r="H83" s="90"/>
      <c r="I83" s="87"/>
      <c r="J83" s="88"/>
      <c r="K83" s="260">
        <v>0.05</v>
      </c>
      <c r="L83" s="790">
        <f>N77*K83</f>
        <v>3265.8835668535207</v>
      </c>
      <c r="M83" s="791"/>
      <c r="N83" s="51"/>
    </row>
    <row r="84" spans="1:14" ht="15.75" thickBot="1">
      <c r="B84" s="91" t="s">
        <v>2091</v>
      </c>
      <c r="C84" s="92"/>
      <c r="D84" s="92"/>
      <c r="E84" s="92"/>
      <c r="F84" s="92"/>
      <c r="G84" s="92"/>
      <c r="H84" s="92"/>
      <c r="I84" s="93"/>
      <c r="J84" s="94"/>
      <c r="K84" s="261">
        <v>0.05</v>
      </c>
      <c r="L84" s="792">
        <f>N77*K84</f>
        <v>3265.8835668535207</v>
      </c>
      <c r="M84" s="793"/>
      <c r="N84" s="51"/>
    </row>
    <row r="85" spans="1:14" ht="15.75" thickBot="1">
      <c r="B85" s="755" t="s">
        <v>2072</v>
      </c>
      <c r="C85" s="756"/>
      <c r="D85" s="756"/>
      <c r="E85" s="756"/>
      <c r="F85" s="756"/>
      <c r="G85" s="756"/>
      <c r="H85" s="756"/>
      <c r="I85" s="756"/>
      <c r="J85" s="756"/>
      <c r="K85" s="756"/>
      <c r="L85" s="756"/>
      <c r="M85" s="757"/>
      <c r="N85" s="52">
        <f>L82+L83+L84</f>
        <v>19595.301401121123</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84912.972738191529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ColWidth="11.42578125"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517</v>
      </c>
      <c r="C31" s="81" t="s">
        <v>2277</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N75*M41</f>
        <v>147.22886430720399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147.22886430720399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1278</v>
      </c>
      <c r="B48" s="43" t="str">
        <f>VLOOKUP(A48,MATERIALES!A5:D373,3,FALSE)</f>
        <v>Concreto Resistencia  14 (Mpa)</v>
      </c>
      <c r="C48" s="237"/>
      <c r="D48" s="237"/>
      <c r="E48" s="237"/>
      <c r="F48" s="237"/>
      <c r="G48" s="237"/>
      <c r="H48" s="237"/>
      <c r="I48" s="224"/>
      <c r="J48" s="201" t="str">
        <f>VLOOKUP(A48,MATERIALES!A4:D640,2,FALSE)</f>
        <v>m3</v>
      </c>
      <c r="K48" s="238">
        <v>7.0000000000000007E-2</v>
      </c>
      <c r="L48" s="223"/>
      <c r="M48" s="353">
        <f>VLOOKUP(A48,MATERIALES!A5:D396,4,FALSE)</f>
        <v>368577.90964025358</v>
      </c>
      <c r="N48" s="228">
        <f>K48*M48</f>
        <v>25800.453674817752</v>
      </c>
    </row>
    <row r="49" spans="1:14">
      <c r="A49" s="108" t="s">
        <v>1363</v>
      </c>
      <c r="B49" s="43" t="str">
        <f>VLOOKUP(A49,MATERIALES!A6:D373,3,FALSE)</f>
        <v>Formaleta (gaviones, juntas de bordillos, juntas de cunetas, muros, concretos clase D,E, F y G)</v>
      </c>
      <c r="C49" s="372"/>
      <c r="D49" s="372"/>
      <c r="E49" s="372"/>
      <c r="F49" s="372"/>
      <c r="G49" s="372"/>
      <c r="H49" s="372"/>
      <c r="I49" s="372"/>
      <c r="J49" s="267" t="str">
        <f>VLOOKUP(A49,MATERIALES!A5:D641,2,FALSE)</f>
        <v>m2</v>
      </c>
      <c r="K49" s="348">
        <v>0.3</v>
      </c>
      <c r="L49" s="368"/>
      <c r="M49" s="353">
        <f>VLOOKUP(A49,MATERIALES!A6:D397,4,FALSE)</f>
        <v>10624.298655405817</v>
      </c>
      <c r="N49" s="228">
        <f>K49*M49</f>
        <v>3187.2895966217452</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ht="15.75" thickBot="1">
      <c r="B52" s="43"/>
      <c r="C52" s="266"/>
      <c r="D52" s="266"/>
      <c r="E52" s="266"/>
      <c r="F52" s="266"/>
      <c r="G52" s="266"/>
      <c r="H52" s="266"/>
      <c r="I52" s="266"/>
      <c r="J52" s="382"/>
      <c r="K52" s="124"/>
      <c r="L52" s="281"/>
      <c r="M52" s="353"/>
      <c r="N52" s="228"/>
    </row>
    <row r="53" spans="1:14" ht="15.75" thickBot="1">
      <c r="B53" s="755" t="s">
        <v>2072</v>
      </c>
      <c r="C53" s="756"/>
      <c r="D53" s="756"/>
      <c r="E53" s="756"/>
      <c r="F53" s="756"/>
      <c r="G53" s="756"/>
      <c r="H53" s="756"/>
      <c r="I53" s="756"/>
      <c r="J53" s="756"/>
      <c r="K53" s="756"/>
      <c r="L53" s="756"/>
      <c r="M53" s="757"/>
      <c r="N53" s="345">
        <f>SUM(N48:N52)</f>
        <v>28987.743271439496</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1846</v>
      </c>
      <c r="B58" s="46" t="str">
        <f>VLOOKUP(A58,TRANSPORTE!A1:D117,3,FALSE)</f>
        <v>Transporte de concreto</v>
      </c>
      <c r="C58" s="273"/>
      <c r="D58" s="273"/>
      <c r="E58" s="273"/>
      <c r="F58" s="273"/>
      <c r="G58" s="273"/>
      <c r="H58" s="267" t="s">
        <v>648</v>
      </c>
      <c r="I58" s="235">
        <v>7.0000000000000007E-2</v>
      </c>
      <c r="J58" s="242">
        <v>1</v>
      </c>
      <c r="K58" s="235">
        <f>I58*J58</f>
        <v>7.0000000000000007E-2</v>
      </c>
      <c r="L58" s="842">
        <f>VLOOKUP(A58,TRANSPORTE!A1:D117,4,FALSE)</f>
        <v>1294.9704856658377</v>
      </c>
      <c r="M58" s="843"/>
      <c r="N58" s="243">
        <f>K58*L58</f>
        <v>90.647933996608643</v>
      </c>
    </row>
    <row r="59" spans="1:14">
      <c r="B59" s="46"/>
      <c r="C59" s="47"/>
      <c r="D59" s="47"/>
      <c r="E59" s="47"/>
      <c r="F59" s="47"/>
      <c r="G59" s="47"/>
      <c r="H59" s="267"/>
      <c r="I59" s="235"/>
      <c r="J59" s="242"/>
      <c r="K59" s="235"/>
      <c r="L59" s="842"/>
      <c r="M59" s="843"/>
      <c r="N59" s="243"/>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90.647933996608643</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899"/>
      <c r="N68" s="98" t="s">
        <v>2071</v>
      </c>
    </row>
    <row r="69" spans="1:15">
      <c r="A69" s="141" t="s">
        <v>708</v>
      </c>
      <c r="B69" s="49" t="str">
        <f>VLOOKUP(A69,'MANO DE OBRA'!A8:D68,3,FALSE)</f>
        <v>Obrero (3)</v>
      </c>
      <c r="C69" s="47"/>
      <c r="D69" s="47"/>
      <c r="E69" s="47"/>
      <c r="F69" s="47"/>
      <c r="G69" s="47"/>
      <c r="H69" s="47"/>
      <c r="I69" s="248">
        <f>K69/J69*100</f>
        <v>101498.09999999999</v>
      </c>
      <c r="J69" s="249">
        <v>185</v>
      </c>
      <c r="K69" s="250">
        <f>VLOOKUP(A69,'MANO DE OBRA'!A8:D99,4,FALSE)</f>
        <v>187771.48499999999</v>
      </c>
      <c r="L69" s="50"/>
      <c r="M69" s="378">
        <v>100</v>
      </c>
      <c r="N69" s="346">
        <f>K69/M69</f>
        <v>1877.7148499999998</v>
      </c>
      <c r="O69" s="106"/>
    </row>
    <row r="70" spans="1:15">
      <c r="A70" s="141"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381">
        <v>100</v>
      </c>
      <c r="N70" s="346">
        <f>K70/M70</f>
        <v>1066.8624361440798</v>
      </c>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125"/>
    </row>
    <row r="75" spans="1:15" ht="15.75" thickBot="1">
      <c r="B75" s="844" t="s">
        <v>2072</v>
      </c>
      <c r="C75" s="798"/>
      <c r="D75" s="798"/>
      <c r="E75" s="798"/>
      <c r="F75" s="798"/>
      <c r="G75" s="798"/>
      <c r="H75" s="798"/>
      <c r="I75" s="798"/>
      <c r="J75" s="798"/>
      <c r="K75" s="798"/>
      <c r="L75" s="798"/>
      <c r="M75" s="799"/>
      <c r="N75" s="402">
        <f>SUM(N69:N74)</f>
        <v>2944.5772861440796</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32170.197355887387</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6434.0394711774779</v>
      </c>
      <c r="M82" s="791"/>
      <c r="N82" s="51"/>
    </row>
    <row r="83" spans="1:14">
      <c r="B83" s="89" t="s">
        <v>2090</v>
      </c>
      <c r="C83" s="90"/>
      <c r="D83" s="90"/>
      <c r="E83" s="90"/>
      <c r="F83" s="90"/>
      <c r="G83" s="90"/>
      <c r="H83" s="90"/>
      <c r="I83" s="87"/>
      <c r="J83" s="88"/>
      <c r="K83" s="260">
        <v>0.05</v>
      </c>
      <c r="L83" s="790">
        <f>N77*K83</f>
        <v>1608.5098677943695</v>
      </c>
      <c r="M83" s="791"/>
      <c r="N83" s="51"/>
    </row>
    <row r="84" spans="1:14" ht="15.75" thickBot="1">
      <c r="B84" s="91" t="s">
        <v>2091</v>
      </c>
      <c r="C84" s="92"/>
      <c r="D84" s="92"/>
      <c r="E84" s="92"/>
      <c r="F84" s="92"/>
      <c r="G84" s="92"/>
      <c r="H84" s="92"/>
      <c r="I84" s="93"/>
      <c r="J84" s="94"/>
      <c r="K84" s="261">
        <v>0.05</v>
      </c>
      <c r="L84" s="792">
        <f>N77*K84</f>
        <v>1608.5098677943695</v>
      </c>
      <c r="M84" s="793"/>
      <c r="N84" s="51"/>
    </row>
    <row r="85" spans="1:14" ht="15.75" thickBot="1">
      <c r="B85" s="755" t="s">
        <v>2072</v>
      </c>
      <c r="C85" s="756"/>
      <c r="D85" s="756"/>
      <c r="E85" s="756"/>
      <c r="F85" s="756"/>
      <c r="G85" s="756"/>
      <c r="H85" s="756"/>
      <c r="I85" s="756"/>
      <c r="J85" s="756"/>
      <c r="K85" s="756"/>
      <c r="L85" s="756"/>
      <c r="M85" s="757"/>
      <c r="N85" s="52">
        <f>L82+L83+L84</f>
        <v>9651.0592067662164</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41821.256562653602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ColWidth="11.42578125"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519</v>
      </c>
      <c r="C31" s="81" t="s">
        <v>2278</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N75*M41</f>
        <v>77.289077871469317</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77.289077871469317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1198</v>
      </c>
      <c r="B48" s="43" t="str">
        <f>VLOOKUP(A48,MATERIALES!A5:D373,3,FALSE)</f>
        <v>Bordillo Prefabricado En Concreto Ref.A85 Ntc-4109, 0,20 X 0,35 X 0.80 M</v>
      </c>
      <c r="C48" s="237"/>
      <c r="D48" s="237"/>
      <c r="E48" s="237"/>
      <c r="F48" s="237"/>
      <c r="G48" s="237"/>
      <c r="H48" s="237"/>
      <c r="I48" s="224"/>
      <c r="J48" s="201" t="str">
        <f>VLOOKUP(A48,MATERIALES!A4:D640,2,FALSE)</f>
        <v>u</v>
      </c>
      <c r="K48" s="238">
        <v>1.25</v>
      </c>
      <c r="L48" s="223"/>
      <c r="M48" s="353">
        <f>VLOOKUP(A48,MATERIALES!A5:D396,4,FALSE)</f>
        <v>39790.334290187275</v>
      </c>
      <c r="N48" s="228">
        <f>K48*M48</f>
        <v>49737.917862734095</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ht="15.75" thickBot="1">
      <c r="B52" s="43"/>
      <c r="C52" s="266"/>
      <c r="D52" s="266"/>
      <c r="E52" s="266"/>
      <c r="F52" s="266"/>
      <c r="G52" s="266"/>
      <c r="H52" s="266"/>
      <c r="I52" s="266"/>
      <c r="J52" s="382"/>
      <c r="K52" s="124"/>
      <c r="L52" s="281"/>
      <c r="M52" s="353"/>
      <c r="N52" s="228"/>
    </row>
    <row r="53" spans="1:14" ht="15.75" thickBot="1">
      <c r="B53" s="755" t="s">
        <v>2072</v>
      </c>
      <c r="C53" s="756"/>
      <c r="D53" s="756"/>
      <c r="E53" s="756"/>
      <c r="F53" s="756"/>
      <c r="G53" s="756"/>
      <c r="H53" s="756"/>
      <c r="I53" s="756"/>
      <c r="J53" s="756"/>
      <c r="K53" s="756"/>
      <c r="L53" s="756"/>
      <c r="M53" s="757"/>
      <c r="N53" s="345">
        <f>SUM(N48:N52)</f>
        <v>49737.917862734095</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B58" s="46"/>
      <c r="C58" s="273"/>
      <c r="D58" s="273"/>
      <c r="E58" s="273"/>
      <c r="F58" s="273"/>
      <c r="G58" s="273"/>
      <c r="H58" s="267"/>
      <c r="I58" s="235"/>
      <c r="J58" s="242"/>
      <c r="K58" s="235"/>
      <c r="L58" s="842"/>
      <c r="M58" s="843"/>
      <c r="N58" s="243"/>
    </row>
    <row r="59" spans="1:14">
      <c r="B59" s="46"/>
      <c r="C59" s="47"/>
      <c r="D59" s="47"/>
      <c r="E59" s="47"/>
      <c r="F59" s="47"/>
      <c r="G59" s="47"/>
      <c r="H59" s="267"/>
      <c r="I59" s="235"/>
      <c r="J59" s="242"/>
      <c r="K59" s="235"/>
      <c r="L59" s="842"/>
      <c r="M59" s="843"/>
      <c r="N59" s="243"/>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899"/>
      <c r="N68" s="98" t="s">
        <v>2071</v>
      </c>
    </row>
    <row r="69" spans="1:15">
      <c r="A69" s="141" t="s">
        <v>706</v>
      </c>
      <c r="B69" s="49" t="str">
        <f>VLOOKUP(A69,'MANO DE OBRA'!A8:D68,3,FALSE)</f>
        <v>Obrero (2)</v>
      </c>
      <c r="C69" s="47"/>
      <c r="D69" s="47"/>
      <c r="E69" s="47"/>
      <c r="F69" s="47"/>
      <c r="G69" s="47"/>
      <c r="H69" s="47"/>
      <c r="I69" s="248">
        <f>K69/J69*100</f>
        <v>67665.399999999994</v>
      </c>
      <c r="J69" s="249">
        <v>185</v>
      </c>
      <c r="K69" s="250">
        <f>VLOOKUP(A69,'MANO DE OBRA'!A8:D99,4,FALSE)</f>
        <v>125180.98999999999</v>
      </c>
      <c r="L69" s="50"/>
      <c r="M69" s="381">
        <v>150</v>
      </c>
      <c r="N69" s="346">
        <f>K69/M69</f>
        <v>834.53993333333324</v>
      </c>
      <c r="O69" s="106"/>
    </row>
    <row r="70" spans="1:15">
      <c r="A70" s="141"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381">
        <v>150</v>
      </c>
      <c r="N70" s="346">
        <f>K70/M70</f>
        <v>711.24162409605321</v>
      </c>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45"/>
    </row>
    <row r="75" spans="1:15" ht="15.75" thickBot="1">
      <c r="B75" s="844" t="s">
        <v>2072</v>
      </c>
      <c r="C75" s="798"/>
      <c r="D75" s="798"/>
      <c r="E75" s="798"/>
      <c r="F75" s="798"/>
      <c r="G75" s="798"/>
      <c r="H75" s="798"/>
      <c r="I75" s="798"/>
      <c r="J75" s="798"/>
      <c r="K75" s="798"/>
      <c r="L75" s="798"/>
      <c r="M75" s="799"/>
      <c r="N75" s="257">
        <f>SUM(N69:N74)</f>
        <v>1545.7815574293863</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51360.988498034952</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10272.197699606992</v>
      </c>
      <c r="M82" s="791"/>
      <c r="N82" s="51"/>
    </row>
    <row r="83" spans="1:14">
      <c r="B83" s="89" t="s">
        <v>2090</v>
      </c>
      <c r="C83" s="90"/>
      <c r="D83" s="90"/>
      <c r="E83" s="90"/>
      <c r="F83" s="90"/>
      <c r="G83" s="90"/>
      <c r="H83" s="90"/>
      <c r="I83" s="87"/>
      <c r="J83" s="88"/>
      <c r="K83" s="260">
        <v>0.05</v>
      </c>
      <c r="L83" s="790">
        <f>N77*K83</f>
        <v>2568.0494249017479</v>
      </c>
      <c r="M83" s="791"/>
      <c r="N83" s="51"/>
    </row>
    <row r="84" spans="1:14" ht="15.75" thickBot="1">
      <c r="B84" s="91" t="s">
        <v>2091</v>
      </c>
      <c r="C84" s="92"/>
      <c r="D84" s="92"/>
      <c r="E84" s="92"/>
      <c r="F84" s="92"/>
      <c r="G84" s="92"/>
      <c r="H84" s="92"/>
      <c r="I84" s="93"/>
      <c r="J84" s="94"/>
      <c r="K84" s="261">
        <v>0.05</v>
      </c>
      <c r="L84" s="792">
        <f>N77*K84</f>
        <v>2568.0494249017479</v>
      </c>
      <c r="M84" s="793"/>
      <c r="N84" s="51"/>
    </row>
    <row r="85" spans="1:14" ht="15.75" thickBot="1">
      <c r="B85" s="755" t="s">
        <v>2072</v>
      </c>
      <c r="C85" s="756"/>
      <c r="D85" s="756"/>
      <c r="E85" s="756"/>
      <c r="F85" s="756"/>
      <c r="G85" s="756"/>
      <c r="H85" s="756"/>
      <c r="I85" s="756"/>
      <c r="J85" s="756"/>
      <c r="K85" s="756"/>
      <c r="L85" s="756"/>
      <c r="M85" s="757"/>
      <c r="N85" s="52">
        <f>L82+L83+L84</f>
        <v>15408.296549410488</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66769.285047445446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ColWidth="11.42578125"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521</v>
      </c>
      <c r="C31" s="81" t="s">
        <v>2279</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N75*M41</f>
        <v>178.52411180720401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178.52411180720401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1585</v>
      </c>
      <c r="B48" s="43" t="str">
        <f>VLOOKUP(A48,MATERIALES!A5:D373,3,FALSE)</f>
        <v>Mortero 1:3 Para Anillos</v>
      </c>
      <c r="C48" s="237"/>
      <c r="D48" s="237"/>
      <c r="E48" s="237"/>
      <c r="F48" s="237"/>
      <c r="G48" s="237"/>
      <c r="H48" s="237"/>
      <c r="I48" s="237"/>
      <c r="J48" s="267" t="str">
        <f>VLOOKUP(A48,MATERIALES!A4:D640,2,FALSE)</f>
        <v>m3</v>
      </c>
      <c r="K48" s="238">
        <v>2E-3</v>
      </c>
      <c r="L48" s="223"/>
      <c r="M48" s="353">
        <f>VLOOKUP(A48,MATERIALES!A5:D396,4,FALSE)</f>
        <v>473712.09274706081</v>
      </c>
      <c r="N48" s="228">
        <f>K48*M48</f>
        <v>947.42418549412162</v>
      </c>
    </row>
    <row r="49" spans="1:14">
      <c r="A49" s="108" t="s">
        <v>1278</v>
      </c>
      <c r="B49" s="43" t="str">
        <f>VLOOKUP(A49,MATERIALES!A6:D373,3,FALSE)</f>
        <v>Concreto Resistencia  14 (Mpa)</v>
      </c>
      <c r="C49" s="372"/>
      <c r="D49" s="372"/>
      <c r="E49" s="372"/>
      <c r="F49" s="372"/>
      <c r="G49" s="372"/>
      <c r="H49" s="372"/>
      <c r="I49" s="372"/>
      <c r="J49" s="268" t="str">
        <f>VLOOKUP(A49,MATERIALES!A5:D641,2,FALSE)</f>
        <v>m3</v>
      </c>
      <c r="K49" s="348">
        <v>7.0000000000000007E-2</v>
      </c>
      <c r="L49" s="368"/>
      <c r="M49" s="353">
        <f>VLOOKUP(A49,MATERIALES!A6:D397,4,FALSE)</f>
        <v>368577.90964025358</v>
      </c>
      <c r="N49" s="228">
        <f>K49*M49</f>
        <v>25800.453674817752</v>
      </c>
    </row>
    <row r="50" spans="1:14">
      <c r="A50" s="108" t="s">
        <v>1363</v>
      </c>
      <c r="B50" s="43" t="str">
        <f>VLOOKUP(A50,MATERIALES!A6:D373,3,FALSE)</f>
        <v>Formaleta (gaviones, juntas de bordillos, juntas de cunetas, muros, concretos clase D,E, F y G)</v>
      </c>
      <c r="C50" s="372"/>
      <c r="D50" s="372"/>
      <c r="E50" s="372"/>
      <c r="F50" s="372"/>
      <c r="G50" s="372"/>
      <c r="H50" s="372"/>
      <c r="I50" s="372"/>
      <c r="J50" s="268" t="str">
        <f>VLOOKUP(A50,MATERIALES!A6:D642,2,FALSE)</f>
        <v>m2</v>
      </c>
      <c r="K50" s="348">
        <v>0.3</v>
      </c>
      <c r="L50" s="368"/>
      <c r="M50" s="353">
        <f>VLOOKUP(A50,MATERIALES!A6:D398,4,FALSE)</f>
        <v>10624.298655405817</v>
      </c>
      <c r="N50" s="228">
        <f>K50*M50</f>
        <v>3187.2895966217452</v>
      </c>
    </row>
    <row r="51" spans="1:14">
      <c r="A51" s="108"/>
      <c r="B51" s="43"/>
      <c r="C51" s="372"/>
      <c r="D51" s="372"/>
      <c r="E51" s="372"/>
      <c r="F51" s="372"/>
      <c r="G51" s="372"/>
      <c r="H51" s="372"/>
      <c r="I51" s="372"/>
      <c r="J51" s="267"/>
      <c r="K51" s="348"/>
      <c r="L51" s="368"/>
      <c r="M51" s="353"/>
      <c r="N51" s="228"/>
    </row>
    <row r="52" spans="1:14" ht="15.75" thickBot="1">
      <c r="B52" s="43"/>
      <c r="C52" s="266"/>
      <c r="D52" s="266"/>
      <c r="E52" s="266"/>
      <c r="F52" s="266"/>
      <c r="G52" s="266"/>
      <c r="H52" s="266"/>
      <c r="I52" s="266"/>
      <c r="J52" s="382"/>
      <c r="K52" s="124"/>
      <c r="L52" s="281"/>
      <c r="M52" s="353"/>
      <c r="N52" s="228"/>
    </row>
    <row r="53" spans="1:14" ht="15.75" thickBot="1">
      <c r="B53" s="755" t="s">
        <v>2072</v>
      </c>
      <c r="C53" s="756"/>
      <c r="D53" s="756"/>
      <c r="E53" s="756"/>
      <c r="F53" s="756"/>
      <c r="G53" s="756"/>
      <c r="H53" s="756"/>
      <c r="I53" s="756"/>
      <c r="J53" s="756"/>
      <c r="K53" s="756"/>
      <c r="L53" s="756"/>
      <c r="M53" s="757"/>
      <c r="N53" s="345">
        <f>SUM(N48:N52)</f>
        <v>29935.167456933617</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1846</v>
      </c>
      <c r="B58" s="46" t="str">
        <f>VLOOKUP(A58,TRANSPORTE!A1:D117,3,FALSE)</f>
        <v>Transporte de concreto</v>
      </c>
      <c r="C58" s="273"/>
      <c r="D58" s="273"/>
      <c r="E58" s="273"/>
      <c r="F58" s="273"/>
      <c r="G58" s="273"/>
      <c r="H58" s="267" t="s">
        <v>648</v>
      </c>
      <c r="I58" s="364">
        <v>7.2000000000000008E-2</v>
      </c>
      <c r="J58" s="242">
        <v>1</v>
      </c>
      <c r="K58" s="235">
        <f>I58*J58</f>
        <v>7.2000000000000008E-2</v>
      </c>
      <c r="L58" s="842">
        <f>VLOOKUP(A58,TRANSPORTE!A1:D117,4,FALSE)</f>
        <v>1294.9704856658377</v>
      </c>
      <c r="M58" s="843"/>
      <c r="N58" s="243">
        <f>K58*L58</f>
        <v>93.237874967940328</v>
      </c>
    </row>
    <row r="59" spans="1:14">
      <c r="B59" s="46"/>
      <c r="C59" s="47"/>
      <c r="D59" s="47"/>
      <c r="E59" s="47"/>
      <c r="F59" s="47"/>
      <c r="G59" s="47"/>
      <c r="H59" s="267"/>
      <c r="I59" s="235"/>
      <c r="J59" s="242"/>
      <c r="K59" s="235"/>
      <c r="L59" s="842"/>
      <c r="M59" s="843"/>
      <c r="N59" s="243"/>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93.237874967940328</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s="141" t="s">
        <v>710</v>
      </c>
      <c r="B69" s="49" t="str">
        <f>VLOOKUP(A69,'MANO DE OBRA'!A8:D68,3,FALSE)</f>
        <v>Obrero (4)</v>
      </c>
      <c r="C69" s="47"/>
      <c r="D69" s="47"/>
      <c r="E69" s="47"/>
      <c r="F69" s="47"/>
      <c r="G69" s="47"/>
      <c r="H69" s="47"/>
      <c r="I69" s="248">
        <f>K69/J69*100</f>
        <v>135330.79999999999</v>
      </c>
      <c r="J69" s="249">
        <v>185</v>
      </c>
      <c r="K69" s="250">
        <f>VLOOKUP(A69,'MANO DE OBRA'!A8:D99,4,FALSE)</f>
        <v>250361.97999999998</v>
      </c>
      <c r="L69" s="50"/>
      <c r="M69" s="381">
        <v>100</v>
      </c>
      <c r="N69" s="346">
        <f>K69/M69</f>
        <v>2503.6197999999999</v>
      </c>
      <c r="O69" s="106"/>
    </row>
    <row r="70" spans="1:15">
      <c r="A70" s="141"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381">
        <v>100</v>
      </c>
      <c r="N70" s="346">
        <f>K70/M70</f>
        <v>1066.8624361440798</v>
      </c>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125"/>
    </row>
    <row r="75" spans="1:15" ht="15.75" thickBot="1">
      <c r="B75" s="844" t="s">
        <v>2072</v>
      </c>
      <c r="C75" s="798"/>
      <c r="D75" s="798"/>
      <c r="E75" s="798"/>
      <c r="F75" s="798"/>
      <c r="G75" s="798"/>
      <c r="H75" s="798"/>
      <c r="I75" s="798"/>
      <c r="J75" s="798"/>
      <c r="K75" s="798"/>
      <c r="L75" s="798"/>
      <c r="M75" s="799"/>
      <c r="N75" s="402">
        <f>SUM(N69:N74)</f>
        <v>3570.4822361440797</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33777.411679852841</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6755.4823359705688</v>
      </c>
      <c r="M82" s="791"/>
      <c r="N82" s="51"/>
    </row>
    <row r="83" spans="1:14">
      <c r="B83" s="89" t="s">
        <v>2090</v>
      </c>
      <c r="C83" s="90"/>
      <c r="D83" s="90"/>
      <c r="E83" s="90"/>
      <c r="F83" s="90"/>
      <c r="G83" s="90"/>
      <c r="H83" s="90"/>
      <c r="I83" s="87"/>
      <c r="J83" s="88"/>
      <c r="K83" s="260">
        <v>0.05</v>
      </c>
      <c r="L83" s="790">
        <f>N77*K83</f>
        <v>1688.8705839926422</v>
      </c>
      <c r="M83" s="791"/>
      <c r="N83" s="51"/>
    </row>
    <row r="84" spans="1:14" ht="15.75" thickBot="1">
      <c r="B84" s="91" t="s">
        <v>2091</v>
      </c>
      <c r="C84" s="92"/>
      <c r="D84" s="92"/>
      <c r="E84" s="92"/>
      <c r="F84" s="92"/>
      <c r="G84" s="92"/>
      <c r="H84" s="92"/>
      <c r="I84" s="93"/>
      <c r="J84" s="94"/>
      <c r="K84" s="261">
        <v>0.05</v>
      </c>
      <c r="L84" s="792">
        <f>N77*K84</f>
        <v>1688.8705839926422</v>
      </c>
      <c r="M84" s="793"/>
      <c r="N84" s="51"/>
    </row>
    <row r="85" spans="1:14" ht="15.75" thickBot="1">
      <c r="B85" s="755" t="s">
        <v>2072</v>
      </c>
      <c r="C85" s="756"/>
      <c r="D85" s="756"/>
      <c r="E85" s="756"/>
      <c r="F85" s="756"/>
      <c r="G85" s="756"/>
      <c r="H85" s="756"/>
      <c r="I85" s="756"/>
      <c r="J85" s="756"/>
      <c r="K85" s="756"/>
      <c r="L85" s="756"/>
      <c r="M85" s="757"/>
      <c r="N85" s="52">
        <f>L82+L83+L84</f>
        <v>10133.223503955853</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43910.635183808692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ColWidth="11.42578125"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523</v>
      </c>
      <c r="C31" s="81" t="s">
        <v>2280</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N75*M41</f>
        <v>98.152576204802656</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98.152576204802656</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1585</v>
      </c>
      <c r="B48" s="43" t="str">
        <f>VLOOKUP(A48,MATERIALES!A5:D373,3,FALSE)</f>
        <v>Mortero 1:3 Para Anillos</v>
      </c>
      <c r="C48" s="237"/>
      <c r="D48" s="237"/>
      <c r="E48" s="237"/>
      <c r="F48" s="237"/>
      <c r="G48" s="237"/>
      <c r="H48" s="237"/>
      <c r="I48" s="237"/>
      <c r="J48" s="267" t="str">
        <f>VLOOKUP(A48,MATERIALES!A4:D640,2,FALSE)</f>
        <v>m3</v>
      </c>
      <c r="K48" s="238">
        <v>2E-3</v>
      </c>
      <c r="L48" s="223"/>
      <c r="M48" s="353">
        <f>VLOOKUP(A48,MATERIALES!A5:D396,4,FALSE)</f>
        <v>473712.09274706081</v>
      </c>
      <c r="N48" s="228">
        <f>K48*M48</f>
        <v>947.42418549412162</v>
      </c>
    </row>
    <row r="49" spans="1:14">
      <c r="A49" s="108" t="s">
        <v>1198</v>
      </c>
      <c r="B49" s="43" t="str">
        <f>VLOOKUP(A49,MATERIALES!A6:D373,3,FALSE)</f>
        <v>Bordillo Prefabricado En Concreto Ref.A85 Ntc-4109, 0,20 X 0,35 X 0.80 M</v>
      </c>
      <c r="C49" s="372"/>
      <c r="D49" s="372"/>
      <c r="E49" s="372"/>
      <c r="F49" s="372"/>
      <c r="G49" s="372"/>
      <c r="H49" s="372"/>
      <c r="I49" s="372"/>
      <c r="J49" s="268" t="str">
        <f>VLOOKUP(A49,MATERIALES!A5:D641,2,FALSE)</f>
        <v>u</v>
      </c>
      <c r="K49" s="348">
        <v>1.25</v>
      </c>
      <c r="L49" s="368"/>
      <c r="M49" s="353">
        <f>VLOOKUP(A49,MATERIALES!A6:D397,4,FALSE)</f>
        <v>39790.334290187275</v>
      </c>
      <c r="N49" s="228">
        <f>K49*M49</f>
        <v>49737.917862734095</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ht="15.75" thickBot="1">
      <c r="B52" s="43"/>
      <c r="C52" s="266"/>
      <c r="D52" s="266"/>
      <c r="E52" s="266"/>
      <c r="F52" s="266"/>
      <c r="G52" s="266"/>
      <c r="H52" s="266"/>
      <c r="I52" s="266"/>
      <c r="J52" s="382"/>
      <c r="K52" s="124"/>
      <c r="L52" s="281"/>
      <c r="M52" s="353"/>
      <c r="N52" s="228"/>
    </row>
    <row r="53" spans="1:14" ht="15.75" thickBot="1">
      <c r="B53" s="755" t="s">
        <v>2072</v>
      </c>
      <c r="C53" s="756"/>
      <c r="D53" s="756"/>
      <c r="E53" s="756"/>
      <c r="F53" s="756"/>
      <c r="G53" s="756"/>
      <c r="H53" s="756"/>
      <c r="I53" s="756"/>
      <c r="J53" s="756"/>
      <c r="K53" s="756"/>
      <c r="L53" s="756"/>
      <c r="M53" s="757"/>
      <c r="N53" s="345">
        <f>SUM(N48:N52)</f>
        <v>50685.342048228216</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1846</v>
      </c>
      <c r="B58" s="46" t="str">
        <f>VLOOKUP(A58,TRANSPORTE!A1:D117,3,FALSE)</f>
        <v>Transporte de concreto</v>
      </c>
      <c r="C58" s="273"/>
      <c r="D58" s="273"/>
      <c r="E58" s="273"/>
      <c r="F58" s="273"/>
      <c r="G58" s="273"/>
      <c r="H58" s="267" t="s">
        <v>648</v>
      </c>
      <c r="I58" s="364">
        <v>2E-3</v>
      </c>
      <c r="J58" s="242">
        <v>1</v>
      </c>
      <c r="K58" s="364">
        <f>I58*J58</f>
        <v>2E-3</v>
      </c>
      <c r="L58" s="842">
        <f>VLOOKUP(A58,TRANSPORTE!A1:D117,4,FALSE)</f>
        <v>1294.9704856658377</v>
      </c>
      <c r="M58" s="843"/>
      <c r="N58" s="243">
        <f>K58*L58</f>
        <v>2.5899409713316754</v>
      </c>
    </row>
    <row r="59" spans="1:14">
      <c r="B59" s="46"/>
      <c r="C59" s="47"/>
      <c r="D59" s="47"/>
      <c r="E59" s="47"/>
      <c r="F59" s="47"/>
      <c r="G59" s="47"/>
      <c r="H59" s="267"/>
      <c r="I59" s="235"/>
      <c r="J59" s="242"/>
      <c r="K59" s="235"/>
      <c r="L59" s="842"/>
      <c r="M59" s="843"/>
      <c r="N59" s="243"/>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2.5899409713316754</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797"/>
      <c r="N68" s="98" t="s">
        <v>2071</v>
      </c>
    </row>
    <row r="69" spans="1:15">
      <c r="A69" s="141" t="s">
        <v>708</v>
      </c>
      <c r="B69" s="49" t="str">
        <f>VLOOKUP(A69,'MANO DE OBRA'!A8:D68,3,FALSE)</f>
        <v>Obrero (3)</v>
      </c>
      <c r="C69" s="47"/>
      <c r="D69" s="47"/>
      <c r="E69" s="47"/>
      <c r="F69" s="47"/>
      <c r="G69" s="47"/>
      <c r="H69" s="47"/>
      <c r="I69" s="248">
        <f>K69/J69*100</f>
        <v>101498.09999999999</v>
      </c>
      <c r="J69" s="249">
        <v>185</v>
      </c>
      <c r="K69" s="250">
        <f>VLOOKUP(A69,'MANO DE OBRA'!A8:D99,4,FALSE)</f>
        <v>187771.48499999999</v>
      </c>
      <c r="L69" s="50"/>
      <c r="M69" s="381">
        <v>150</v>
      </c>
      <c r="N69" s="346">
        <f>K69/M69</f>
        <v>1251.8099</v>
      </c>
      <c r="O69" s="106"/>
    </row>
    <row r="70" spans="1:15">
      <c r="A70" s="141"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381">
        <v>150</v>
      </c>
      <c r="N70" s="346">
        <f>K70/M70</f>
        <v>711.24162409605321</v>
      </c>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45"/>
    </row>
    <row r="75" spans="1:15" ht="15.75" thickBot="1">
      <c r="B75" s="844" t="s">
        <v>2072</v>
      </c>
      <c r="C75" s="798"/>
      <c r="D75" s="798"/>
      <c r="E75" s="798"/>
      <c r="F75" s="798"/>
      <c r="G75" s="798"/>
      <c r="H75" s="798"/>
      <c r="I75" s="798"/>
      <c r="J75" s="798"/>
      <c r="K75" s="798"/>
      <c r="L75" s="798"/>
      <c r="M75" s="799"/>
      <c r="N75" s="257">
        <f>SUM(N69:N74)</f>
        <v>1963.0515240960531</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52749.136089500404</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10549.827217900081</v>
      </c>
      <c r="M82" s="791"/>
      <c r="N82" s="51"/>
    </row>
    <row r="83" spans="1:14">
      <c r="B83" s="89" t="s">
        <v>2090</v>
      </c>
      <c r="C83" s="90"/>
      <c r="D83" s="90"/>
      <c r="E83" s="90"/>
      <c r="F83" s="90"/>
      <c r="G83" s="90"/>
      <c r="H83" s="90"/>
      <c r="I83" s="87"/>
      <c r="J83" s="88"/>
      <c r="K83" s="260">
        <v>0.05</v>
      </c>
      <c r="L83" s="790">
        <f>N77*K83</f>
        <v>2637.4568044750204</v>
      </c>
      <c r="M83" s="791"/>
      <c r="N83" s="51"/>
    </row>
    <row r="84" spans="1:14" ht="15.75" thickBot="1">
      <c r="B84" s="91" t="s">
        <v>2091</v>
      </c>
      <c r="C84" s="92"/>
      <c r="D84" s="92"/>
      <c r="E84" s="92"/>
      <c r="F84" s="92"/>
      <c r="G84" s="92"/>
      <c r="H84" s="92"/>
      <c r="I84" s="93"/>
      <c r="J84" s="94"/>
      <c r="K84" s="261">
        <v>0.05</v>
      </c>
      <c r="L84" s="792">
        <f>N77*K84</f>
        <v>2637.4568044750204</v>
      </c>
      <c r="M84" s="793"/>
      <c r="N84" s="51"/>
    </row>
    <row r="85" spans="1:14" ht="15.75" thickBot="1">
      <c r="B85" s="755" t="s">
        <v>2072</v>
      </c>
      <c r="C85" s="756"/>
      <c r="D85" s="756"/>
      <c r="E85" s="756"/>
      <c r="F85" s="756"/>
      <c r="G85" s="756"/>
      <c r="H85" s="756"/>
      <c r="I85" s="756"/>
      <c r="J85" s="756"/>
      <c r="K85" s="756"/>
      <c r="L85" s="756"/>
      <c r="M85" s="757"/>
      <c r="N85" s="52">
        <f>L82+L83+L84</f>
        <v>15824.74082685012</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68573.87691635052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ColWidth="11.42578125"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525</v>
      </c>
      <c r="C31" s="81" t="s">
        <v>2281</v>
      </c>
      <c r="D31" s="82"/>
      <c r="E31" s="82"/>
      <c r="F31" s="82"/>
      <c r="G31" s="82"/>
      <c r="H31" s="82"/>
      <c r="I31" s="82"/>
      <c r="J31" s="82"/>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N75*M41</f>
        <v>26.079372916666667</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26.079372916666667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1421</v>
      </c>
      <c r="B48" s="43" t="str">
        <f>VLOOKUP(A48,MATERIALES!A5:D373,3,FALSE)</f>
        <v>Geotextil Nt-2500 O Similar (Proveedores, Pavco, Geomatrix, Tensar, Omnes U Otros)</v>
      </c>
      <c r="C48" s="237"/>
      <c r="D48" s="237"/>
      <c r="E48" s="237"/>
      <c r="F48" s="237"/>
      <c r="G48" s="237"/>
      <c r="H48" s="237"/>
      <c r="I48" s="224"/>
      <c r="J48" s="201" t="str">
        <f>VLOOKUP(A48,MATERIALES!A4:D640,2,FALSE)</f>
        <v>m2</v>
      </c>
      <c r="K48" s="238">
        <v>1.1000000000000001</v>
      </c>
      <c r="L48" s="223"/>
      <c r="M48" s="353">
        <f>VLOOKUP(A48,MATERIALES!A5:D396,4,FALSE)</f>
        <v>6425.6072966056108</v>
      </c>
      <c r="N48" s="228">
        <f>K48*M48</f>
        <v>7068.1680262661721</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ht="15.75" thickBot="1">
      <c r="B52" s="43"/>
      <c r="C52" s="266"/>
      <c r="D52" s="266"/>
      <c r="E52" s="266"/>
      <c r="F52" s="266"/>
      <c r="G52" s="266"/>
      <c r="H52" s="266"/>
      <c r="I52" s="266"/>
      <c r="J52" s="382"/>
      <c r="K52" s="124"/>
      <c r="L52" s="281"/>
      <c r="M52" s="353"/>
      <c r="N52" s="228"/>
    </row>
    <row r="53" spans="1:14" ht="15.75" thickBot="1">
      <c r="B53" s="755" t="s">
        <v>2072</v>
      </c>
      <c r="C53" s="756"/>
      <c r="D53" s="756"/>
      <c r="E53" s="756"/>
      <c r="F53" s="756"/>
      <c r="G53" s="756"/>
      <c r="H53" s="756"/>
      <c r="I53" s="756"/>
      <c r="J53" s="756"/>
      <c r="K53" s="756"/>
      <c r="L53" s="756"/>
      <c r="M53" s="757"/>
      <c r="N53" s="345">
        <f>SUM(N48:N52)</f>
        <v>7068.1680262661721</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B58" s="46"/>
      <c r="C58" s="273"/>
      <c r="D58" s="273"/>
      <c r="E58" s="273"/>
      <c r="F58" s="273"/>
      <c r="G58" s="273"/>
      <c r="H58" s="267"/>
      <c r="I58" s="235"/>
      <c r="J58" s="242"/>
      <c r="K58" s="235"/>
      <c r="L58" s="842"/>
      <c r="M58" s="843"/>
      <c r="N58" s="243"/>
    </row>
    <row r="59" spans="1:14">
      <c r="B59" s="46"/>
      <c r="C59" s="47"/>
      <c r="D59" s="47"/>
      <c r="E59" s="47"/>
      <c r="F59" s="47"/>
      <c r="G59" s="47"/>
      <c r="H59" s="267"/>
      <c r="I59" s="235"/>
      <c r="J59" s="242"/>
      <c r="K59" s="235"/>
      <c r="L59" s="842"/>
      <c r="M59" s="843"/>
      <c r="N59" s="243"/>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899"/>
      <c r="N68" s="98" t="s">
        <v>2071</v>
      </c>
    </row>
    <row r="69" spans="1:15">
      <c r="A69" s="141" t="s">
        <v>706</v>
      </c>
      <c r="B69" s="49" t="str">
        <f>VLOOKUP(A69,'MANO DE OBRA'!A8:D68,3,FALSE)</f>
        <v>Obrero (2)</v>
      </c>
      <c r="C69" s="47"/>
      <c r="D69" s="47"/>
      <c r="E69" s="47"/>
      <c r="F69" s="47"/>
      <c r="G69" s="47"/>
      <c r="H69" s="47"/>
      <c r="I69" s="248">
        <f>K69/J69*100</f>
        <v>67665.399999999994</v>
      </c>
      <c r="J69" s="249">
        <v>185</v>
      </c>
      <c r="K69" s="250">
        <f>VLOOKUP(A69,'MANO DE OBRA'!A8:D99,4,FALSE)</f>
        <v>125180.98999999999</v>
      </c>
      <c r="L69" s="50"/>
      <c r="M69" s="381">
        <v>240</v>
      </c>
      <c r="N69" s="346">
        <f>K69/M69</f>
        <v>521.5874583333333</v>
      </c>
      <c r="O69" s="106"/>
    </row>
    <row r="70" spans="1:15">
      <c r="A70" s="141"/>
      <c r="B70" s="49"/>
      <c r="C70" s="47"/>
      <c r="D70" s="47"/>
      <c r="E70" s="47"/>
      <c r="F70" s="47"/>
      <c r="G70" s="47"/>
      <c r="H70" s="47"/>
      <c r="I70" s="248"/>
      <c r="J70" s="249"/>
      <c r="K70" s="250"/>
      <c r="L70" s="50"/>
      <c r="M70" s="381"/>
      <c r="N70" s="346"/>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45"/>
    </row>
    <row r="75" spans="1:15" ht="15.75" thickBot="1">
      <c r="B75" s="844" t="s">
        <v>2072</v>
      </c>
      <c r="C75" s="798"/>
      <c r="D75" s="798"/>
      <c r="E75" s="798"/>
      <c r="F75" s="798"/>
      <c r="G75" s="798"/>
      <c r="H75" s="798"/>
      <c r="I75" s="798"/>
      <c r="J75" s="798"/>
      <c r="K75" s="798"/>
      <c r="L75" s="798"/>
      <c r="M75" s="799"/>
      <c r="N75" s="257">
        <f>SUM(N69:N74)</f>
        <v>521.5874583333333</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7615.8348575161717</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1523.1669715032344</v>
      </c>
      <c r="M82" s="791"/>
      <c r="N82" s="51"/>
    </row>
    <row r="83" spans="1:14">
      <c r="B83" s="89" t="s">
        <v>2090</v>
      </c>
      <c r="C83" s="90"/>
      <c r="D83" s="90"/>
      <c r="E83" s="90"/>
      <c r="F83" s="90"/>
      <c r="G83" s="90"/>
      <c r="H83" s="90"/>
      <c r="I83" s="87"/>
      <c r="J83" s="88"/>
      <c r="K83" s="260">
        <v>0.05</v>
      </c>
      <c r="L83" s="790">
        <f>N77*K83</f>
        <v>380.79174287580861</v>
      </c>
      <c r="M83" s="791"/>
      <c r="N83" s="51"/>
    </row>
    <row r="84" spans="1:14" ht="15.75" thickBot="1">
      <c r="B84" s="91" t="s">
        <v>2091</v>
      </c>
      <c r="C84" s="92"/>
      <c r="D84" s="92"/>
      <c r="E84" s="92"/>
      <c r="F84" s="92"/>
      <c r="G84" s="92"/>
      <c r="H84" s="92"/>
      <c r="I84" s="93"/>
      <c r="J84" s="94"/>
      <c r="K84" s="261">
        <v>0.05</v>
      </c>
      <c r="L84" s="792">
        <f>N77*K84</f>
        <v>380.79174287580861</v>
      </c>
      <c r="M84" s="793"/>
      <c r="N84" s="51"/>
    </row>
    <row r="85" spans="1:14" ht="15.75" thickBot="1">
      <c r="B85" s="755" t="s">
        <v>2072</v>
      </c>
      <c r="C85" s="756"/>
      <c r="D85" s="756"/>
      <c r="E85" s="756"/>
      <c r="F85" s="756"/>
      <c r="G85" s="756"/>
      <c r="H85" s="756"/>
      <c r="I85" s="756"/>
      <c r="J85" s="756"/>
      <c r="K85" s="756"/>
      <c r="L85" s="756"/>
      <c r="M85" s="757"/>
      <c r="N85" s="52">
        <f>L82+L83+L84</f>
        <v>2284.7504572548519</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9900.5853147710241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ColWidth="11.42578125"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527</v>
      </c>
      <c r="C31" s="81" t="s">
        <v>2282</v>
      </c>
      <c r="D31" s="82"/>
      <c r="E31" s="82"/>
      <c r="F31" s="82"/>
      <c r="G31" s="82"/>
      <c r="H31" s="82"/>
      <c r="I31" s="82"/>
      <c r="J31" s="82"/>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N75*M41</f>
        <v>26.079372916666667</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26.079372916666667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1427</v>
      </c>
      <c r="B48" s="43" t="str">
        <f>VLOOKUP(A48,MATERIALES!A5:D373,3,FALSE)</f>
        <v>Geotextil T-2400 O Similar (Proveedores Lafayet, Pavco, Geomatrix, Tensar, Omnes U Otros)</v>
      </c>
      <c r="C48" s="237"/>
      <c r="D48" s="237"/>
      <c r="E48" s="237"/>
      <c r="F48" s="237"/>
      <c r="G48" s="237"/>
      <c r="H48" s="237"/>
      <c r="I48" s="224"/>
      <c r="J48" s="201" t="str">
        <f>VLOOKUP(A48,MATERIALES!A4:D640,2,FALSE)</f>
        <v>m2</v>
      </c>
      <c r="K48" s="238">
        <v>1.1000000000000001</v>
      </c>
      <c r="L48" s="223"/>
      <c r="M48" s="353">
        <f>VLOOKUP(A48,MATERIALES!A5:D396,4,FALSE)</f>
        <v>6209.8235524533266</v>
      </c>
      <c r="N48" s="228">
        <f>K48*M48</f>
        <v>6830.8059076986601</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ht="15.75" thickBot="1">
      <c r="B52" s="43"/>
      <c r="C52" s="266"/>
      <c r="D52" s="266"/>
      <c r="E52" s="266"/>
      <c r="F52" s="266"/>
      <c r="G52" s="266"/>
      <c r="H52" s="266"/>
      <c r="I52" s="266"/>
      <c r="J52" s="382"/>
      <c r="K52" s="124"/>
      <c r="L52" s="281"/>
      <c r="M52" s="353"/>
      <c r="N52" s="228"/>
    </row>
    <row r="53" spans="1:14" ht="15.75" thickBot="1">
      <c r="B53" s="755" t="s">
        <v>2072</v>
      </c>
      <c r="C53" s="756"/>
      <c r="D53" s="756"/>
      <c r="E53" s="756"/>
      <c r="F53" s="756"/>
      <c r="G53" s="756"/>
      <c r="H53" s="756"/>
      <c r="I53" s="756"/>
      <c r="J53" s="756"/>
      <c r="K53" s="756"/>
      <c r="L53" s="756"/>
      <c r="M53" s="757"/>
      <c r="N53" s="345">
        <f>SUM(N48:N52)</f>
        <v>6830.8059076986601</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B58" s="46"/>
      <c r="C58" s="273"/>
      <c r="D58" s="273"/>
      <c r="E58" s="273"/>
      <c r="F58" s="273"/>
      <c r="G58" s="273"/>
      <c r="H58" s="267"/>
      <c r="I58" s="235"/>
      <c r="J58" s="242"/>
      <c r="K58" s="235"/>
      <c r="L58" s="842"/>
      <c r="M58" s="843"/>
      <c r="N58" s="243"/>
    </row>
    <row r="59" spans="1:14">
      <c r="B59" s="46"/>
      <c r="C59" s="47"/>
      <c r="D59" s="47"/>
      <c r="E59" s="47"/>
      <c r="F59" s="47"/>
      <c r="G59" s="47"/>
      <c r="H59" s="267"/>
      <c r="I59" s="235"/>
      <c r="J59" s="242"/>
      <c r="K59" s="235"/>
      <c r="L59" s="842"/>
      <c r="M59" s="843"/>
      <c r="N59" s="243"/>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899"/>
      <c r="N68" s="98" t="s">
        <v>2071</v>
      </c>
    </row>
    <row r="69" spans="1:15">
      <c r="A69" s="141" t="s">
        <v>706</v>
      </c>
      <c r="B69" s="49" t="str">
        <f>VLOOKUP(A69,'MANO DE OBRA'!A8:D68,3,FALSE)</f>
        <v>Obrero (2)</v>
      </c>
      <c r="C69" s="47"/>
      <c r="D69" s="47"/>
      <c r="E69" s="47"/>
      <c r="F69" s="47"/>
      <c r="G69" s="47"/>
      <c r="H69" s="47"/>
      <c r="I69" s="248">
        <f>K69/J69*100</f>
        <v>67665.399999999994</v>
      </c>
      <c r="J69" s="249">
        <v>185</v>
      </c>
      <c r="K69" s="250">
        <f>VLOOKUP(A69,'MANO DE OBRA'!A8:D99,4,FALSE)</f>
        <v>125180.98999999999</v>
      </c>
      <c r="L69" s="50"/>
      <c r="M69" s="381">
        <v>240</v>
      </c>
      <c r="N69" s="346">
        <f>K69/M69</f>
        <v>521.5874583333333</v>
      </c>
      <c r="O69" s="106"/>
    </row>
    <row r="70" spans="1:15">
      <c r="A70" s="141"/>
      <c r="B70" s="49"/>
      <c r="C70" s="47"/>
      <c r="D70" s="47"/>
      <c r="E70" s="47"/>
      <c r="F70" s="47"/>
      <c r="G70" s="47"/>
      <c r="H70" s="47"/>
      <c r="I70" s="248"/>
      <c r="J70" s="249"/>
      <c r="K70" s="250"/>
      <c r="L70" s="50"/>
      <c r="M70" s="381"/>
      <c r="N70" s="346"/>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45"/>
    </row>
    <row r="75" spans="1:15" ht="15.75" thickBot="1">
      <c r="B75" s="844" t="s">
        <v>2072</v>
      </c>
      <c r="C75" s="798"/>
      <c r="D75" s="798"/>
      <c r="E75" s="798"/>
      <c r="F75" s="798"/>
      <c r="G75" s="798"/>
      <c r="H75" s="798"/>
      <c r="I75" s="798"/>
      <c r="J75" s="798"/>
      <c r="K75" s="798"/>
      <c r="L75" s="798"/>
      <c r="M75" s="799"/>
      <c r="N75" s="257">
        <f>SUM(N69:N74)</f>
        <v>521.5874583333333</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7378.4727389486598</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1475.694547789732</v>
      </c>
      <c r="M82" s="791"/>
      <c r="N82" s="51"/>
    </row>
    <row r="83" spans="1:14">
      <c r="B83" s="89" t="s">
        <v>2090</v>
      </c>
      <c r="C83" s="90"/>
      <c r="D83" s="90"/>
      <c r="E83" s="90"/>
      <c r="F83" s="90"/>
      <c r="G83" s="90"/>
      <c r="H83" s="90"/>
      <c r="I83" s="87"/>
      <c r="J83" s="88"/>
      <c r="K83" s="260">
        <v>0.05</v>
      </c>
      <c r="L83" s="790">
        <f>N77*K83</f>
        <v>368.92363694743301</v>
      </c>
      <c r="M83" s="791"/>
      <c r="N83" s="51"/>
    </row>
    <row r="84" spans="1:14" ht="15.75" thickBot="1">
      <c r="B84" s="91" t="s">
        <v>2091</v>
      </c>
      <c r="C84" s="92"/>
      <c r="D84" s="92"/>
      <c r="E84" s="92"/>
      <c r="F84" s="92"/>
      <c r="G84" s="92"/>
      <c r="H84" s="92"/>
      <c r="I84" s="93"/>
      <c r="J84" s="94"/>
      <c r="K84" s="261">
        <v>0.05</v>
      </c>
      <c r="L84" s="792">
        <f>N77*K84</f>
        <v>368.92363694743301</v>
      </c>
      <c r="M84" s="793"/>
      <c r="N84" s="51"/>
    </row>
    <row r="85" spans="1:14" ht="15.75" thickBot="1">
      <c r="B85" s="755" t="s">
        <v>2072</v>
      </c>
      <c r="C85" s="756"/>
      <c r="D85" s="756"/>
      <c r="E85" s="756"/>
      <c r="F85" s="756"/>
      <c r="G85" s="756"/>
      <c r="H85" s="756"/>
      <c r="I85" s="756"/>
      <c r="J85" s="756"/>
      <c r="K85" s="756"/>
      <c r="L85" s="756"/>
      <c r="M85" s="757"/>
      <c r="N85" s="52">
        <f>L82+L83+L84</f>
        <v>2213.5418216845978</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9592.0145606332571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ColWidth="11.42578125"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529</v>
      </c>
      <c r="C31" s="81" t="s">
        <v>2283</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N75*M41</f>
        <v>375.54296999999997</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375.54296999999997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1524</v>
      </c>
      <c r="B48" s="43" t="str">
        <f>VLOOKUP(A48,MATERIALES!A5:D373,3,FALSE)</f>
        <v>Material drenante (3´´)</v>
      </c>
      <c r="C48" s="237"/>
      <c r="D48" s="237"/>
      <c r="E48" s="237"/>
      <c r="F48" s="237"/>
      <c r="G48" s="237"/>
      <c r="H48" s="237"/>
      <c r="I48" s="224"/>
      <c r="J48" s="201" t="str">
        <f>VLOOKUP(A48,MATERIALES!A4:D640,2,FALSE)</f>
        <v>m3</v>
      </c>
      <c r="K48" s="238">
        <v>1.1000000000000001</v>
      </c>
      <c r="L48" s="223"/>
      <c r="M48" s="353">
        <f>VLOOKUP(A48,MATERIALES!A5:D396,4,FALSE)</f>
        <v>59386.522182850582</v>
      </c>
      <c r="N48" s="228">
        <f>K48*M48</f>
        <v>65325.174401135642</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ht="15.75" thickBot="1">
      <c r="B52" s="43"/>
      <c r="C52" s="266"/>
      <c r="D52" s="266"/>
      <c r="E52" s="266"/>
      <c r="F52" s="266"/>
      <c r="G52" s="266"/>
      <c r="H52" s="266"/>
      <c r="I52" s="266"/>
      <c r="J52" s="382"/>
      <c r="K52" s="124"/>
      <c r="L52" s="281"/>
      <c r="M52" s="353"/>
      <c r="N52" s="228"/>
    </row>
    <row r="53" spans="1:14" ht="15.75" thickBot="1">
      <c r="B53" s="755" t="s">
        <v>2072</v>
      </c>
      <c r="C53" s="756"/>
      <c r="D53" s="756"/>
      <c r="E53" s="756"/>
      <c r="F53" s="756"/>
      <c r="G53" s="756"/>
      <c r="H53" s="756"/>
      <c r="I53" s="756"/>
      <c r="J53" s="756"/>
      <c r="K53" s="756"/>
      <c r="L53" s="756"/>
      <c r="M53" s="757"/>
      <c r="N53" s="345">
        <f>SUM(N48:N52)</f>
        <v>65325.174401135642</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1882</v>
      </c>
      <c r="B58" s="46" t="str">
        <f>VLOOKUP(A58,TRANSPORTE!A1:D117,3,FALSE)</f>
        <v>Transporte de Material Drenante</v>
      </c>
      <c r="C58" s="273"/>
      <c r="D58" s="273"/>
      <c r="E58" s="273"/>
      <c r="F58" s="273"/>
      <c r="G58" s="273"/>
      <c r="H58" s="267" t="s">
        <v>648</v>
      </c>
      <c r="I58" s="235">
        <v>1.1000000000000001</v>
      </c>
      <c r="J58" s="242">
        <v>1</v>
      </c>
      <c r="K58" s="235">
        <f>I58*J58</f>
        <v>1.1000000000000001</v>
      </c>
      <c r="L58" s="842">
        <f>VLOOKUP(A58,TRANSPORTE!A1:D117,4,FALSE)</f>
        <v>1260.0181096149788</v>
      </c>
      <c r="M58" s="843"/>
      <c r="N58" s="243">
        <f>K58*L58</f>
        <v>1386.0199205764768</v>
      </c>
    </row>
    <row r="59" spans="1:14">
      <c r="B59" s="46"/>
      <c r="C59" s="47"/>
      <c r="D59" s="47"/>
      <c r="E59" s="47"/>
      <c r="F59" s="47"/>
      <c r="G59" s="47"/>
      <c r="H59" s="267"/>
      <c r="I59" s="235"/>
      <c r="J59" s="242"/>
      <c r="K59" s="235"/>
      <c r="L59" s="842"/>
      <c r="M59" s="843"/>
      <c r="N59" s="243"/>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1386.0199205764768</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899"/>
      <c r="N68" s="98" t="s">
        <v>2071</v>
      </c>
    </row>
    <row r="69" spans="1:15">
      <c r="A69" s="141" t="s">
        <v>708</v>
      </c>
      <c r="B69" s="49" t="str">
        <f>VLOOKUP(A69,'MANO DE OBRA'!A8:D68,3,FALSE)</f>
        <v>Obrero (3)</v>
      </c>
      <c r="C69" s="47"/>
      <c r="D69" s="47"/>
      <c r="E69" s="47"/>
      <c r="F69" s="47"/>
      <c r="G69" s="47"/>
      <c r="H69" s="47"/>
      <c r="I69" s="248">
        <f>K69/J69*100</f>
        <v>101498.09999999999</v>
      </c>
      <c r="J69" s="249">
        <v>185</v>
      </c>
      <c r="K69" s="250">
        <f>VLOOKUP(A69,'MANO DE OBRA'!A8:D99,4,FALSE)</f>
        <v>187771.48499999999</v>
      </c>
      <c r="L69" s="50"/>
      <c r="M69" s="381">
        <v>25</v>
      </c>
      <c r="N69" s="346">
        <f>K69/M69</f>
        <v>7510.8593999999994</v>
      </c>
      <c r="O69" s="106"/>
    </row>
    <row r="70" spans="1:15">
      <c r="A70" s="141"/>
      <c r="B70" s="49"/>
      <c r="C70" s="47"/>
      <c r="D70" s="47"/>
      <c r="E70" s="47"/>
      <c r="F70" s="47"/>
      <c r="G70" s="47"/>
      <c r="H70" s="47"/>
      <c r="I70" s="248"/>
      <c r="J70" s="249"/>
      <c r="K70" s="250"/>
      <c r="L70" s="50"/>
      <c r="M70" s="381"/>
      <c r="N70" s="346"/>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45"/>
    </row>
    <row r="75" spans="1:15" ht="15.75" thickBot="1">
      <c r="B75" s="844" t="s">
        <v>2072</v>
      </c>
      <c r="C75" s="798"/>
      <c r="D75" s="798"/>
      <c r="E75" s="798"/>
      <c r="F75" s="798"/>
      <c r="G75" s="798"/>
      <c r="H75" s="798"/>
      <c r="I75" s="798"/>
      <c r="J75" s="798"/>
      <c r="K75" s="798"/>
      <c r="L75" s="798"/>
      <c r="M75" s="799"/>
      <c r="N75" s="257">
        <f>SUM(N69:N74)</f>
        <v>7510.8593999999994</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74597.596691712126</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14919.519338342427</v>
      </c>
      <c r="M82" s="791"/>
      <c r="N82" s="51"/>
    </row>
    <row r="83" spans="1:14">
      <c r="B83" s="89" t="s">
        <v>2090</v>
      </c>
      <c r="C83" s="90"/>
      <c r="D83" s="90"/>
      <c r="E83" s="90"/>
      <c r="F83" s="90"/>
      <c r="G83" s="90"/>
      <c r="H83" s="90"/>
      <c r="I83" s="87"/>
      <c r="J83" s="88"/>
      <c r="K83" s="260">
        <v>0.05</v>
      </c>
      <c r="L83" s="790">
        <f>N77*K83</f>
        <v>3729.8798345856067</v>
      </c>
      <c r="M83" s="791"/>
      <c r="N83" s="51"/>
    </row>
    <row r="84" spans="1:14" ht="15.75" thickBot="1">
      <c r="B84" s="91" t="s">
        <v>2091</v>
      </c>
      <c r="C84" s="92"/>
      <c r="D84" s="92"/>
      <c r="E84" s="92"/>
      <c r="F84" s="92"/>
      <c r="G84" s="92"/>
      <c r="H84" s="92"/>
      <c r="I84" s="93"/>
      <c r="J84" s="94"/>
      <c r="K84" s="261">
        <v>0.05</v>
      </c>
      <c r="L84" s="792">
        <f>N77*K84</f>
        <v>3729.8798345856067</v>
      </c>
      <c r="M84" s="793"/>
      <c r="N84" s="51"/>
    </row>
    <row r="85" spans="1:14" ht="15.75" thickBot="1">
      <c r="B85" s="755" t="s">
        <v>2072</v>
      </c>
      <c r="C85" s="756"/>
      <c r="D85" s="756"/>
      <c r="E85" s="756"/>
      <c r="F85" s="756"/>
      <c r="G85" s="756"/>
      <c r="H85" s="756"/>
      <c r="I85" s="756"/>
      <c r="J85" s="756"/>
      <c r="K85" s="756"/>
      <c r="L85" s="756"/>
      <c r="M85" s="757"/>
      <c r="N85" s="52">
        <f>L82+L83+L84</f>
        <v>22379.279007513636</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96976.875699225755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531</v>
      </c>
      <c r="C31" s="81" t="s">
        <v>2284</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835</v>
      </c>
      <c r="B36" s="804" t="str">
        <f>VLOOKUP(A36,EQUIPOS!A6:D154,3,FALSE)</f>
        <v>COMPACTADOR MANUAL VIBRATORIO (RANA) con motor de 6 HP</v>
      </c>
      <c r="C36" s="805"/>
      <c r="D36" s="805"/>
      <c r="E36" s="805"/>
      <c r="F36" s="805"/>
      <c r="G36" s="805"/>
      <c r="H36" s="806"/>
      <c r="I36" s="223"/>
      <c r="J36" s="224"/>
      <c r="K36" s="225">
        <f>VLOOKUP(A36,EQUIPOS!A6:D163,4,FALSE)</f>
        <v>8646.2163540330657</v>
      </c>
      <c r="L36" s="226"/>
      <c r="M36" s="292">
        <v>3</v>
      </c>
      <c r="N36" s="228">
        <f>K36/M36</f>
        <v>2882.0721180110218</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v>
      </c>
      <c r="N41" s="296">
        <f>N77*M41</f>
        <v>521.5874583333333</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3403.6595763443552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1514</v>
      </c>
      <c r="B48" s="43" t="str">
        <f>VLOOKUP(A48,MATERIALES!A5:D373,3,FALSE)</f>
        <v>Material de Sub- Base CBR=20%</v>
      </c>
      <c r="C48" s="237"/>
      <c r="D48" s="237"/>
      <c r="E48" s="237"/>
      <c r="F48" s="237"/>
      <c r="G48" s="237"/>
      <c r="H48" s="237"/>
      <c r="I48" s="224"/>
      <c r="J48" s="201" t="str">
        <f>VLOOKUP(A48,MATERIALES!A4:D640,2,FALSE)</f>
        <v>m3</v>
      </c>
      <c r="K48" s="238">
        <v>1.25</v>
      </c>
      <c r="L48" s="223"/>
      <c r="M48" s="353">
        <f>VLOOKUP(A48,MATERIALES!A5:D396,4,FALSE)</f>
        <v>51823.040646049179</v>
      </c>
      <c r="N48" s="228">
        <f>K48*M48</f>
        <v>64778.800807561478</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393"/>
      <c r="C54" s="266"/>
      <c r="D54" s="266"/>
      <c r="E54" s="266"/>
      <c r="F54" s="266"/>
      <c r="G54" s="266"/>
      <c r="H54" s="266"/>
      <c r="I54" s="266"/>
      <c r="J54" s="382"/>
      <c r="K54" s="124"/>
      <c r="L54" s="281"/>
      <c r="M54" s="424"/>
      <c r="N54" s="425"/>
    </row>
    <row r="55" spans="1:14" ht="15.75" thickBot="1">
      <c r="B55" s="844" t="s">
        <v>2072</v>
      </c>
      <c r="C55" s="798"/>
      <c r="D55" s="798"/>
      <c r="E55" s="798"/>
      <c r="F55" s="798"/>
      <c r="G55" s="798"/>
      <c r="H55" s="798"/>
      <c r="I55" s="798"/>
      <c r="J55" s="798"/>
      <c r="K55" s="798"/>
      <c r="L55" s="798"/>
      <c r="M55" s="799"/>
      <c r="N55" s="104">
        <f>SUM(N48:N54)</f>
        <v>64778.800807561478</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1863</v>
      </c>
      <c r="B60" s="46" t="str">
        <f>VLOOKUP(A60,TRANSPORTE!A1:D117,3,FALSE)</f>
        <v>Transporte de material de cobertura</v>
      </c>
      <c r="C60" s="273"/>
      <c r="D60" s="273"/>
      <c r="E60" s="273"/>
      <c r="F60" s="273"/>
      <c r="G60" s="273"/>
      <c r="H60" s="267" t="s">
        <v>1038</v>
      </c>
      <c r="I60" s="235">
        <v>1.25</v>
      </c>
      <c r="J60" s="242">
        <v>1</v>
      </c>
      <c r="K60" s="235">
        <f>I60*J60</f>
        <v>1.25</v>
      </c>
      <c r="L60" s="842">
        <f>VLOOKUP(A60,TRANSPORTE!A1:D117,4,FALSE)</f>
        <v>1260.0181096149788</v>
      </c>
      <c r="M60" s="843"/>
      <c r="N60" s="243">
        <f>K60*L60</f>
        <v>1575.0226370187236</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1575.0226370187236</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706</v>
      </c>
      <c r="B71" s="49" t="str">
        <f>VLOOKUP(A71,'MANO DE OBRA'!A8:D68,3,FALSE)</f>
        <v>Obrero (2)</v>
      </c>
      <c r="C71" s="47"/>
      <c r="D71" s="47"/>
      <c r="E71" s="47"/>
      <c r="F71" s="47"/>
      <c r="G71" s="47"/>
      <c r="H71" s="47"/>
      <c r="I71" s="248">
        <f>K71/J71*100</f>
        <v>67665.399999999994</v>
      </c>
      <c r="J71" s="249">
        <v>185</v>
      </c>
      <c r="K71" s="250">
        <f>VLOOKUP(A71,'MANO DE OBRA'!A8:D99,4,FALSE)</f>
        <v>125180.98999999999</v>
      </c>
      <c r="L71" s="50"/>
      <c r="M71" s="381">
        <v>24</v>
      </c>
      <c r="N71" s="346">
        <f>K71/M71</f>
        <v>5215.8745833333332</v>
      </c>
      <c r="O71" s="106"/>
    </row>
    <row r="72" spans="1:15">
      <c r="A72" s="141"/>
      <c r="B72" s="49"/>
      <c r="C72" s="47"/>
      <c r="D72" s="47"/>
      <c r="E72" s="47"/>
      <c r="F72" s="47"/>
      <c r="G72" s="47"/>
      <c r="H72" s="47"/>
      <c r="I72" s="248"/>
      <c r="J72" s="249"/>
      <c r="K72" s="250"/>
      <c r="L72" s="50"/>
      <c r="M72" s="381"/>
      <c r="N72" s="346"/>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5215.8745833333332</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74973.357604257908</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14994.671520851582</v>
      </c>
      <c r="M84" s="791"/>
      <c r="N84" s="51"/>
    </row>
    <row r="85" spans="1:14">
      <c r="B85" s="89" t="s">
        <v>2090</v>
      </c>
      <c r="C85" s="90"/>
      <c r="D85" s="90"/>
      <c r="E85" s="90"/>
      <c r="F85" s="90"/>
      <c r="G85" s="90"/>
      <c r="H85" s="90"/>
      <c r="I85" s="87"/>
      <c r="J85" s="88"/>
      <c r="K85" s="260">
        <v>0.05</v>
      </c>
      <c r="L85" s="790">
        <f>N79*K85</f>
        <v>3748.6678802128954</v>
      </c>
      <c r="M85" s="791"/>
      <c r="N85" s="51"/>
    </row>
    <row r="86" spans="1:14" ht="15.75" thickBot="1">
      <c r="B86" s="91" t="s">
        <v>2091</v>
      </c>
      <c r="C86" s="92"/>
      <c r="D86" s="92"/>
      <c r="E86" s="92"/>
      <c r="F86" s="92"/>
      <c r="G86" s="92"/>
      <c r="H86" s="92"/>
      <c r="I86" s="93"/>
      <c r="J86" s="94"/>
      <c r="K86" s="261">
        <v>0.05</v>
      </c>
      <c r="L86" s="792">
        <f>N79*K86</f>
        <v>3748.6678802128954</v>
      </c>
      <c r="M86" s="793"/>
      <c r="N86" s="51"/>
    </row>
    <row r="87" spans="1:14" ht="15.75" thickBot="1">
      <c r="B87" s="755" t="s">
        <v>2072</v>
      </c>
      <c r="C87" s="756"/>
      <c r="D87" s="756"/>
      <c r="E87" s="756"/>
      <c r="F87" s="756"/>
      <c r="G87" s="756"/>
      <c r="H87" s="756"/>
      <c r="I87" s="756"/>
      <c r="J87" s="756"/>
      <c r="K87" s="756"/>
      <c r="L87" s="756"/>
      <c r="M87" s="757"/>
      <c r="N87" s="52">
        <f>L84+L85+L86</f>
        <v>22492.007281277372</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97465.36488553528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533</v>
      </c>
      <c r="C31" s="81" t="s">
        <v>2285</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877</v>
      </c>
      <c r="B36" s="804" t="str">
        <f>VLOOKUP(A36,EQUIPOS!A6:D154,3,FALSE)</f>
        <v>Equipo de perforación (TRACKDRILL), potencia 40 HP, 2100 golpes / minuto</v>
      </c>
      <c r="C36" s="805"/>
      <c r="D36" s="805"/>
      <c r="E36" s="805"/>
      <c r="F36" s="805"/>
      <c r="G36" s="805"/>
      <c r="H36" s="806"/>
      <c r="I36" s="223"/>
      <c r="J36" s="224"/>
      <c r="K36" s="225">
        <f>VLOOKUP(A36,EQUIPOS!A6:D163,4,FALSE)</f>
        <v>183953.19511348329</v>
      </c>
      <c r="L36" s="226"/>
      <c r="M36" s="292">
        <v>2.5</v>
      </c>
      <c r="N36" s="228">
        <f>K36/M36</f>
        <v>73581.278045393323</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423.19184653601991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74004.469891929344</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1768</v>
      </c>
      <c r="B48" s="43" t="str">
        <f>VLOOKUP(A48,MATERIALES!A5:D373,3,FALSE)</f>
        <v>Tubería Perforada en PVC de 2´´</v>
      </c>
      <c r="C48" s="237"/>
      <c r="D48" s="237"/>
      <c r="E48" s="237"/>
      <c r="F48" s="237"/>
      <c r="G48" s="237"/>
      <c r="H48" s="237"/>
      <c r="I48" s="224"/>
      <c r="J48" s="201" t="str">
        <f>VLOOKUP(A48,MATERIALES!A4:D640,2,FALSE)</f>
        <v>m</v>
      </c>
      <c r="K48" s="238">
        <v>1.01</v>
      </c>
      <c r="L48" s="223"/>
      <c r="M48" s="353">
        <f>VLOOKUP(A48,MATERIALES!A5:D396,4,FALSE)</f>
        <v>27930.951073630629</v>
      </c>
      <c r="N48" s="228">
        <f>K48*M48</f>
        <v>28210.260584366937</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393"/>
      <c r="C54" s="266"/>
      <c r="D54" s="266"/>
      <c r="E54" s="266"/>
      <c r="F54" s="266"/>
      <c r="G54" s="266"/>
      <c r="H54" s="266"/>
      <c r="I54" s="266"/>
      <c r="J54" s="382"/>
      <c r="K54" s="124"/>
      <c r="L54" s="281"/>
      <c r="M54" s="424"/>
      <c r="N54" s="425"/>
    </row>
    <row r="55" spans="1:14" ht="15.75" thickBot="1">
      <c r="B55" s="844" t="s">
        <v>2072</v>
      </c>
      <c r="C55" s="798"/>
      <c r="D55" s="798"/>
      <c r="E55" s="798"/>
      <c r="F55" s="798"/>
      <c r="G55" s="798"/>
      <c r="H55" s="798"/>
      <c r="I55" s="798"/>
      <c r="J55" s="798"/>
      <c r="K55" s="798"/>
      <c r="L55" s="798"/>
      <c r="M55" s="799"/>
      <c r="N55" s="104">
        <f>SUM(N48:N54)</f>
        <v>28210.260584366937</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769</v>
      </c>
      <c r="B71" s="49" t="str">
        <f>VLOOKUP(A71,'MANO DE OBRA'!A8:D68,3,FALSE)</f>
        <v xml:space="preserve">Obrero </v>
      </c>
      <c r="C71" s="47"/>
      <c r="D71" s="47"/>
      <c r="E71" s="47"/>
      <c r="F71" s="47"/>
      <c r="G71" s="47"/>
      <c r="H71" s="47"/>
      <c r="I71" s="248">
        <f>K71/J71*100</f>
        <v>33832.699999999997</v>
      </c>
      <c r="J71" s="249">
        <v>185</v>
      </c>
      <c r="K71" s="250">
        <f>VLOOKUP(A71,'MANO DE OBRA'!A8:D99,4,FALSE)</f>
        <v>62590.494999999995</v>
      </c>
      <c r="L71" s="50"/>
      <c r="M71" s="381">
        <v>20</v>
      </c>
      <c r="N71" s="346">
        <f>K71/M71</f>
        <v>3129.5247499999996</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20</v>
      </c>
      <c r="N72" s="346">
        <f>K72/M72</f>
        <v>5334.3121807203988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8463.8369307203975</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110678.56740701667</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22135.713481403334</v>
      </c>
      <c r="M84" s="791"/>
      <c r="N84" s="51"/>
    </row>
    <row r="85" spans="1:14">
      <c r="B85" s="89" t="s">
        <v>2090</v>
      </c>
      <c r="C85" s="90"/>
      <c r="D85" s="90"/>
      <c r="E85" s="90"/>
      <c r="F85" s="90"/>
      <c r="G85" s="90"/>
      <c r="H85" s="90"/>
      <c r="I85" s="87"/>
      <c r="J85" s="88"/>
      <c r="K85" s="260">
        <v>0.05</v>
      </c>
      <c r="L85" s="790">
        <f>N79*K85</f>
        <v>5533.9283703508336</v>
      </c>
      <c r="M85" s="791"/>
      <c r="N85" s="51"/>
    </row>
    <row r="86" spans="1:14" ht="15.75" thickBot="1">
      <c r="B86" s="91" t="s">
        <v>2091</v>
      </c>
      <c r="C86" s="92"/>
      <c r="D86" s="92"/>
      <c r="E86" s="92"/>
      <c r="F86" s="92"/>
      <c r="G86" s="92"/>
      <c r="H86" s="92"/>
      <c r="I86" s="93"/>
      <c r="J86" s="94"/>
      <c r="K86" s="261">
        <v>0.05</v>
      </c>
      <c r="L86" s="792">
        <f>N79*K86</f>
        <v>5533.9283703508336</v>
      </c>
      <c r="M86" s="793"/>
      <c r="N86" s="51"/>
    </row>
    <row r="87" spans="1:14" ht="15.75" thickBot="1">
      <c r="B87" s="755" t="s">
        <v>2072</v>
      </c>
      <c r="C87" s="756"/>
      <c r="D87" s="756"/>
      <c r="E87" s="756"/>
      <c r="F87" s="756"/>
      <c r="G87" s="756"/>
      <c r="H87" s="756"/>
      <c r="I87" s="756"/>
      <c r="J87" s="756"/>
      <c r="K87" s="756"/>
      <c r="L87" s="756"/>
      <c r="M87" s="757"/>
      <c r="N87" s="52">
        <f>L84+L85+L86</f>
        <v>33203.570222105001</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143882.13762912166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535</v>
      </c>
      <c r="C31" s="81" t="s">
        <v>2286</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877</v>
      </c>
      <c r="B36" s="804" t="str">
        <f>VLOOKUP(A36,EQUIPOS!A6:D154,3,FALSE)</f>
        <v>Equipo de perforación (TRACKDRILL), potencia 40 HP, 2100 golpes / minuto</v>
      </c>
      <c r="C36" s="805"/>
      <c r="D36" s="805"/>
      <c r="E36" s="805"/>
      <c r="F36" s="805"/>
      <c r="G36" s="805"/>
      <c r="H36" s="806"/>
      <c r="I36" s="223"/>
      <c r="J36" s="224"/>
      <c r="K36" s="225">
        <f>VLOOKUP(A36,EQUIPOS!A6:D163,4,FALSE)</f>
        <v>183953.19511348329</v>
      </c>
      <c r="L36" s="226"/>
      <c r="M36" s="292">
        <v>1.25</v>
      </c>
      <c r="N36" s="228">
        <f>K36/M36</f>
        <v>147162.55609078665</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1159.3361680720398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148321.89225885869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1768</v>
      </c>
      <c r="B48" s="43" t="str">
        <f>VLOOKUP(A48,MATERIALES!A5:D373,3,FALSE)</f>
        <v>Tubería Perforada en PVC de 2´´</v>
      </c>
      <c r="C48" s="237"/>
      <c r="D48" s="237"/>
      <c r="E48" s="237"/>
      <c r="F48" s="237"/>
      <c r="G48" s="237"/>
      <c r="H48" s="237"/>
      <c r="I48" s="224"/>
      <c r="J48" s="201" t="str">
        <f>VLOOKUP(A48,MATERIALES!A4:D640,2,FALSE)</f>
        <v>m</v>
      </c>
      <c r="K48" s="238">
        <v>1.01</v>
      </c>
      <c r="L48" s="223"/>
      <c r="M48" s="353">
        <f>VLOOKUP(A48,MATERIALES!A5:D396,4,FALSE)</f>
        <v>27930.951073630629</v>
      </c>
      <c r="N48" s="228">
        <f>K48*M48</f>
        <v>28210.260584366937</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393"/>
      <c r="C54" s="266"/>
      <c r="D54" s="266"/>
      <c r="E54" s="266"/>
      <c r="F54" s="266"/>
      <c r="G54" s="266"/>
      <c r="H54" s="266"/>
      <c r="I54" s="266"/>
      <c r="J54" s="382"/>
      <c r="K54" s="124"/>
      <c r="L54" s="281"/>
      <c r="M54" s="424"/>
      <c r="N54" s="425"/>
    </row>
    <row r="55" spans="1:14" ht="15.75" thickBot="1">
      <c r="B55" s="844" t="s">
        <v>2072</v>
      </c>
      <c r="C55" s="798"/>
      <c r="D55" s="798"/>
      <c r="E55" s="798"/>
      <c r="F55" s="798"/>
      <c r="G55" s="798"/>
      <c r="H55" s="798"/>
      <c r="I55" s="798"/>
      <c r="J55" s="798"/>
      <c r="K55" s="798"/>
      <c r="L55" s="798"/>
      <c r="M55" s="799"/>
      <c r="N55" s="104">
        <f>SUM(N48:N54)</f>
        <v>28210.260584366937</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706</v>
      </c>
      <c r="B71" s="49" t="str">
        <f>VLOOKUP(A71,'MANO DE OBRA'!A8:D68,3,FALSE)</f>
        <v>Obrero (2)</v>
      </c>
      <c r="C71" s="47"/>
      <c r="D71" s="47"/>
      <c r="E71" s="47"/>
      <c r="F71" s="47"/>
      <c r="G71" s="47"/>
      <c r="H71" s="47"/>
      <c r="I71" s="248">
        <f>K71/J71*100</f>
        <v>67665.399999999994</v>
      </c>
      <c r="J71" s="249">
        <v>185</v>
      </c>
      <c r="K71" s="250">
        <f>VLOOKUP(A71,'MANO DE OBRA'!A8:D99,4,FALSE)</f>
        <v>125180.98999999999</v>
      </c>
      <c r="L71" s="50"/>
      <c r="M71" s="381">
        <v>10</v>
      </c>
      <c r="N71" s="346">
        <f>K71/M71</f>
        <v>12518.098999999998</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10</v>
      </c>
      <c r="N72" s="346">
        <f>K72/M72</f>
        <v>10668.624361440798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125"/>
    </row>
    <row r="77" spans="1:15" ht="15.75" thickBot="1">
      <c r="B77" s="844" t="s">
        <v>2072</v>
      </c>
      <c r="C77" s="798"/>
      <c r="D77" s="798"/>
      <c r="E77" s="798"/>
      <c r="F77" s="798"/>
      <c r="G77" s="798"/>
      <c r="H77" s="798"/>
      <c r="I77" s="798"/>
      <c r="J77" s="798"/>
      <c r="K77" s="798"/>
      <c r="L77" s="798"/>
      <c r="M77" s="799"/>
      <c r="N77" s="402">
        <f>SUM(N71:N76)</f>
        <v>23186.723361440796</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199718.87620466642</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39943.77524093329</v>
      </c>
      <c r="M84" s="791"/>
      <c r="N84" s="51"/>
    </row>
    <row r="85" spans="1:14">
      <c r="B85" s="89" t="s">
        <v>2090</v>
      </c>
      <c r="C85" s="90"/>
      <c r="D85" s="90"/>
      <c r="E85" s="90"/>
      <c r="F85" s="90"/>
      <c r="G85" s="90"/>
      <c r="H85" s="90"/>
      <c r="I85" s="87"/>
      <c r="J85" s="88"/>
      <c r="K85" s="260">
        <v>0.05</v>
      </c>
      <c r="L85" s="790">
        <f>N79*K85</f>
        <v>9985.9438102333224</v>
      </c>
      <c r="M85" s="791"/>
      <c r="N85" s="51"/>
    </row>
    <row r="86" spans="1:14" ht="15.75" thickBot="1">
      <c r="B86" s="91" t="s">
        <v>2091</v>
      </c>
      <c r="C86" s="92"/>
      <c r="D86" s="92"/>
      <c r="E86" s="92"/>
      <c r="F86" s="92"/>
      <c r="G86" s="92"/>
      <c r="H86" s="92"/>
      <c r="I86" s="93"/>
      <c r="J86" s="94"/>
      <c r="K86" s="261">
        <v>0.05</v>
      </c>
      <c r="L86" s="792">
        <f>N79*K86</f>
        <v>9985.9438102333224</v>
      </c>
      <c r="M86" s="793"/>
      <c r="N86" s="51"/>
    </row>
    <row r="87" spans="1:14" ht="15.75" thickBot="1">
      <c r="B87" s="755" t="s">
        <v>2072</v>
      </c>
      <c r="C87" s="756"/>
      <c r="D87" s="756"/>
      <c r="E87" s="756"/>
      <c r="F87" s="756"/>
      <c r="G87" s="756"/>
      <c r="H87" s="756"/>
      <c r="I87" s="756"/>
      <c r="J87" s="756"/>
      <c r="K87" s="756"/>
      <c r="L87" s="756"/>
      <c r="M87" s="757"/>
      <c r="N87" s="52">
        <f>L84+L85+L86</f>
        <v>59915.662861399935</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259634.53906606635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537</v>
      </c>
      <c r="C31" s="81" t="s">
        <v>2287</v>
      </c>
      <c r="D31" s="82"/>
      <c r="E31" s="82"/>
      <c r="F31" s="82"/>
      <c r="G31" s="82"/>
      <c r="H31" s="82"/>
      <c r="I31" s="82"/>
      <c r="J31" s="82"/>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1007</v>
      </c>
      <c r="B36" s="804" t="str">
        <f>VLOOKUP(A36,EQUIPOS!A6:D154,3,FALSE)</f>
        <v xml:space="preserve">Retroexcavadora E-200 sobre orugas
</v>
      </c>
      <c r="C36" s="805"/>
      <c r="D36" s="805"/>
      <c r="E36" s="805"/>
      <c r="F36" s="805"/>
      <c r="G36" s="805"/>
      <c r="H36" s="806"/>
      <c r="I36" s="223"/>
      <c r="J36" s="224"/>
      <c r="K36" s="225">
        <f>VLOOKUP(A36,EQUIPOS!A6:D163,4,FALSE)</f>
        <v>192432.93798777566</v>
      </c>
      <c r="L36" s="226"/>
      <c r="M36" s="292">
        <v>23</v>
      </c>
      <c r="N36" s="228">
        <f>K36/M36</f>
        <v>8366.6494777293756</v>
      </c>
    </row>
    <row r="37" spans="1:14">
      <c r="A37" s="113" t="s">
        <v>1025</v>
      </c>
      <c r="B37" s="804" t="str">
        <f>VLOOKUP(A37,EQUIPOS!A7:D154,3,FALSE)</f>
        <v xml:space="preserve">Taco metálico o puntal (escamas en concreto)
</v>
      </c>
      <c r="C37" s="805"/>
      <c r="D37" s="805"/>
      <c r="E37" s="805"/>
      <c r="F37" s="805"/>
      <c r="G37" s="805"/>
      <c r="H37" s="806"/>
      <c r="I37" s="368"/>
      <c r="J37" s="369"/>
      <c r="K37" s="225">
        <f>VLOOKUP(A37,EQUIPOS!A7:D164,4,FALSE)</f>
        <v>109.24822107984019</v>
      </c>
      <c r="L37" s="291"/>
      <c r="M37" s="292">
        <v>1</v>
      </c>
      <c r="N37" s="228">
        <f>K37/M37</f>
        <v>109.24822107984019</v>
      </c>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N75*M41</f>
        <v>1159.3361680720398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9635.2338668812554</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1778</v>
      </c>
      <c r="B48" s="43" t="str">
        <f>VLOOKUP(A48,MATERIALES!A5:D373,3,FALSE)</f>
        <v>Tubería PVC RD21 de 1´´ (para anclajes)</v>
      </c>
      <c r="C48" s="237"/>
      <c r="D48" s="237"/>
      <c r="E48" s="237"/>
      <c r="F48" s="237"/>
      <c r="G48" s="237"/>
      <c r="H48" s="237"/>
      <c r="I48" s="237"/>
      <c r="J48" s="267" t="str">
        <f>VLOOKUP(A48,MATERIALES!A4:D640,2,FALSE)</f>
        <v>m</v>
      </c>
      <c r="K48" s="238">
        <v>0.35</v>
      </c>
      <c r="L48" s="223"/>
      <c r="M48" s="353">
        <f>VLOOKUP(A48,MATERIALES!A5:D396,4,FALSE)</f>
        <v>4794.2358985451947</v>
      </c>
      <c r="N48" s="228">
        <f>K48*M48</f>
        <v>1677.982564490818</v>
      </c>
    </row>
    <row r="49" spans="1:14">
      <c r="A49" s="108" t="s">
        <v>1367</v>
      </c>
      <c r="B49" s="43" t="str">
        <f>VLOOKUP(A49,MATERIALES!A6:D373,3,FALSE)</f>
        <v>Formaleta Metálica</v>
      </c>
      <c r="C49" s="372"/>
      <c r="D49" s="372"/>
      <c r="E49" s="372"/>
      <c r="F49" s="372"/>
      <c r="G49" s="372"/>
      <c r="H49" s="372"/>
      <c r="I49" s="372"/>
      <c r="J49" s="268" t="str">
        <f>VLOOKUP(A49,MATERIALES!A5:D641,2,FALSE)</f>
        <v>m2</v>
      </c>
      <c r="K49" s="348">
        <v>1</v>
      </c>
      <c r="L49" s="368"/>
      <c r="M49" s="353">
        <f>VLOOKUP(A49,MATERIALES!A6:D397,4,FALSE)</f>
        <v>15918.4472062151</v>
      </c>
      <c r="N49" s="228">
        <f>K49*M49</f>
        <v>15918.4472062151</v>
      </c>
    </row>
    <row r="50" spans="1:14">
      <c r="A50" s="108" t="s">
        <v>1086</v>
      </c>
      <c r="B50" s="43" t="str">
        <f>VLOOKUP(A50,MATERIALES!A6:D373,3,FALSE)</f>
        <v>Acero PDR-60</v>
      </c>
      <c r="C50" s="372"/>
      <c r="D50" s="372"/>
      <c r="E50" s="372"/>
      <c r="F50" s="372"/>
      <c r="G50" s="372"/>
      <c r="H50" s="372"/>
      <c r="I50" s="372"/>
      <c r="J50" s="268" t="str">
        <f>VLOOKUP(A50,MATERIALES!A6:D642,2,FALSE)</f>
        <v>kg</v>
      </c>
      <c r="K50" s="348">
        <v>3.8</v>
      </c>
      <c r="L50" s="368"/>
      <c r="M50" s="353">
        <f>VLOOKUP(A50,MATERIALES!A6:D398,4,FALSE)</f>
        <v>3963.8636002327676</v>
      </c>
      <c r="N50" s="228">
        <f>K50*M50</f>
        <v>15062.681680884516</v>
      </c>
    </row>
    <row r="51" spans="1:14">
      <c r="A51" s="108" t="s">
        <v>1280</v>
      </c>
      <c r="B51" s="43" t="str">
        <f>VLOOKUP(A51,MATERIALES!A6:D373,3,FALSE)</f>
        <v>Concreto Resistencia  21 (Mpa)</v>
      </c>
      <c r="C51" s="372"/>
      <c r="D51" s="372"/>
      <c r="E51" s="372"/>
      <c r="F51" s="372"/>
      <c r="G51" s="372"/>
      <c r="H51" s="372"/>
      <c r="I51" s="372"/>
      <c r="J51" s="268" t="str">
        <f>VLOOKUP(A51,MATERIALES!A6:D643,2,FALSE)</f>
        <v>m3</v>
      </c>
      <c r="K51" s="348">
        <v>0.18</v>
      </c>
      <c r="L51" s="368"/>
      <c r="M51" s="353">
        <f>VLOOKUP(A51,MATERIALES!A6:D399,4,FALSE)</f>
        <v>398137.78375108796</v>
      </c>
      <c r="N51" s="228">
        <f>K51*M51</f>
        <v>71664.801075195835</v>
      </c>
    </row>
    <row r="52" spans="1:14" ht="15.75" thickBot="1">
      <c r="B52" s="43"/>
      <c r="C52" s="266"/>
      <c r="D52" s="266"/>
      <c r="E52" s="266"/>
      <c r="F52" s="266"/>
      <c r="G52" s="266"/>
      <c r="H52" s="266"/>
      <c r="I52" s="266"/>
      <c r="J52" s="382"/>
      <c r="K52" s="124"/>
      <c r="L52" s="281"/>
      <c r="M52" s="353"/>
      <c r="N52" s="228"/>
    </row>
    <row r="53" spans="1:14" ht="15.75" thickBot="1">
      <c r="B53" s="755" t="s">
        <v>2072</v>
      </c>
      <c r="C53" s="756"/>
      <c r="D53" s="756"/>
      <c r="E53" s="756"/>
      <c r="F53" s="756"/>
      <c r="G53" s="756"/>
      <c r="H53" s="756"/>
      <c r="I53" s="756"/>
      <c r="J53" s="756"/>
      <c r="K53" s="756"/>
      <c r="L53" s="756"/>
      <c r="M53" s="757"/>
      <c r="N53" s="345">
        <f>SUM(N48:N52)</f>
        <v>104323.91252678627</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1846</v>
      </c>
      <c r="B58" s="46" t="str">
        <f>VLOOKUP(A58,TRANSPORTE!A1:D117,3,FALSE)</f>
        <v>Transporte de concreto</v>
      </c>
      <c r="C58" s="273"/>
      <c r="D58" s="273"/>
      <c r="E58" s="273"/>
      <c r="F58" s="273"/>
      <c r="G58" s="273"/>
      <c r="H58" s="267" t="s">
        <v>648</v>
      </c>
      <c r="I58" s="235">
        <v>0.18</v>
      </c>
      <c r="J58" s="242">
        <v>1</v>
      </c>
      <c r="K58" s="235">
        <f>I58*J58</f>
        <v>0.18</v>
      </c>
      <c r="L58" s="842">
        <f>VLOOKUP(A58,TRANSPORTE!A1:D117,4,FALSE)</f>
        <v>1294.9704856658377</v>
      </c>
      <c r="M58" s="843"/>
      <c r="N58" s="243">
        <f>K58*L58</f>
        <v>233.09468741985077</v>
      </c>
    </row>
    <row r="59" spans="1:14">
      <c r="B59" s="46"/>
      <c r="C59" s="47"/>
      <c r="D59" s="47"/>
      <c r="E59" s="47"/>
      <c r="F59" s="47"/>
      <c r="G59" s="47"/>
      <c r="H59" s="267"/>
      <c r="I59" s="235"/>
      <c r="J59" s="242"/>
      <c r="K59" s="235"/>
      <c r="L59" s="842"/>
      <c r="M59" s="843"/>
      <c r="N59" s="243"/>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233.09468741985077</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899"/>
      <c r="N68" s="98" t="s">
        <v>2071</v>
      </c>
    </row>
    <row r="69" spans="1:15">
      <c r="A69" s="141" t="s">
        <v>706</v>
      </c>
      <c r="B69" s="49" t="str">
        <f>VLOOKUP(A69,'MANO DE OBRA'!A8:D68,3,FALSE)</f>
        <v>Obrero (2)</v>
      </c>
      <c r="C69" s="47"/>
      <c r="D69" s="47"/>
      <c r="E69" s="47"/>
      <c r="F69" s="47"/>
      <c r="G69" s="47"/>
      <c r="H69" s="47"/>
      <c r="I69" s="248">
        <f>K69/J69*100</f>
        <v>67665.399999999994</v>
      </c>
      <c r="J69" s="249">
        <v>185</v>
      </c>
      <c r="K69" s="250">
        <f>VLOOKUP(A69,'MANO DE OBRA'!A8:D99,4,FALSE)</f>
        <v>125180.98999999999</v>
      </c>
      <c r="L69" s="50"/>
      <c r="M69" s="381">
        <v>10</v>
      </c>
      <c r="N69" s="346">
        <f>K69/M69</f>
        <v>12518.098999999998</v>
      </c>
      <c r="O69" s="106"/>
    </row>
    <row r="70" spans="1:15">
      <c r="A70" s="141"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381">
        <v>10</v>
      </c>
      <c r="N70" s="346">
        <f>K70/M70</f>
        <v>10668.624361440798</v>
      </c>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125"/>
    </row>
    <row r="75" spans="1:15" ht="15.75" thickBot="1">
      <c r="B75" s="844" t="s">
        <v>2072</v>
      </c>
      <c r="C75" s="798"/>
      <c r="D75" s="798"/>
      <c r="E75" s="798"/>
      <c r="F75" s="798"/>
      <c r="G75" s="798"/>
      <c r="H75" s="798"/>
      <c r="I75" s="798"/>
      <c r="J75" s="798"/>
      <c r="K75" s="798"/>
      <c r="L75" s="798"/>
      <c r="M75" s="799"/>
      <c r="N75" s="402">
        <f>SUM(N69:N74)</f>
        <v>23186.723361440796</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137378.96444252817</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27475.792888505635</v>
      </c>
      <c r="M82" s="791"/>
      <c r="N82" s="51"/>
    </row>
    <row r="83" spans="1:14">
      <c r="B83" s="89" t="s">
        <v>2090</v>
      </c>
      <c r="C83" s="90"/>
      <c r="D83" s="90"/>
      <c r="E83" s="90"/>
      <c r="F83" s="90"/>
      <c r="G83" s="90"/>
      <c r="H83" s="90"/>
      <c r="I83" s="87"/>
      <c r="J83" s="88"/>
      <c r="K83" s="260">
        <v>0.05</v>
      </c>
      <c r="L83" s="790">
        <f>N77*K83</f>
        <v>6868.9482221264088</v>
      </c>
      <c r="M83" s="791"/>
      <c r="N83" s="51"/>
    </row>
    <row r="84" spans="1:14" ht="15.75" thickBot="1">
      <c r="B84" s="91" t="s">
        <v>2091</v>
      </c>
      <c r="C84" s="92"/>
      <c r="D84" s="92"/>
      <c r="E84" s="92"/>
      <c r="F84" s="92"/>
      <c r="G84" s="92"/>
      <c r="H84" s="92"/>
      <c r="I84" s="93"/>
      <c r="J84" s="94"/>
      <c r="K84" s="261">
        <v>0.05</v>
      </c>
      <c r="L84" s="792">
        <f>N77*K84</f>
        <v>6868.9482221264088</v>
      </c>
      <c r="M84" s="793"/>
      <c r="N84" s="51"/>
    </row>
    <row r="85" spans="1:14" ht="15.75" thickBot="1">
      <c r="B85" s="755" t="s">
        <v>2072</v>
      </c>
      <c r="C85" s="756"/>
      <c r="D85" s="756"/>
      <c r="E85" s="756"/>
      <c r="F85" s="756"/>
      <c r="G85" s="756"/>
      <c r="H85" s="756"/>
      <c r="I85" s="756"/>
      <c r="J85" s="756"/>
      <c r="K85" s="756"/>
      <c r="L85" s="756"/>
      <c r="M85" s="757"/>
      <c r="N85" s="52">
        <f>L82+L83+L84</f>
        <v>41213.689332758455</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178592.65377528663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ColWidth="11.42578125"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539</v>
      </c>
      <c r="C31" s="81" t="s">
        <v>2288</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v>
      </c>
      <c r="N41" s="296">
        <f>N75*M41</f>
        <v>57.966808403602002</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57.966808403602002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1175</v>
      </c>
      <c r="B48" s="43" t="str">
        <f>VLOOKUP(A48,MATERIALES!A5:D373,3,FALSE)</f>
        <v>Armadura de Acero</v>
      </c>
      <c r="C48" s="237"/>
      <c r="D48" s="237"/>
      <c r="E48" s="237"/>
      <c r="F48" s="237"/>
      <c r="G48" s="237"/>
      <c r="H48" s="237"/>
      <c r="I48" s="237"/>
      <c r="J48" s="267" t="str">
        <f>VLOOKUP(A48,MATERIALES!A4:D640,2,FALSE)</f>
        <v>m</v>
      </c>
      <c r="K48" s="238">
        <v>1</v>
      </c>
      <c r="L48" s="223"/>
      <c r="M48" s="353">
        <f>VLOOKUP(A48,MATERIALES!A5:D396,4,FALSE)</f>
        <v>6172.0130501000285</v>
      </c>
      <c r="N48" s="228">
        <f>K48*M48</f>
        <v>6172.0130501000285</v>
      </c>
    </row>
    <row r="49" spans="1:14">
      <c r="A49" s="108" t="s">
        <v>1736</v>
      </c>
      <c r="B49" s="43" t="str">
        <f>VLOOKUP(A49,MATERIALES!A6:D373,3,FALSE)</f>
        <v>Tornillos de Unión de D= 12 mm</v>
      </c>
      <c r="C49" s="372"/>
      <c r="D49" s="372"/>
      <c r="E49" s="372"/>
      <c r="F49" s="372"/>
      <c r="G49" s="372"/>
      <c r="H49" s="372"/>
      <c r="I49" s="372"/>
      <c r="J49" s="268" t="str">
        <f>VLOOKUP(A49,MATERIALES!A5:D641,2,FALSE)</f>
        <v>u</v>
      </c>
      <c r="K49" s="348">
        <v>4</v>
      </c>
      <c r="L49" s="368"/>
      <c r="M49" s="353">
        <f>VLOOKUP(A49,MATERIALES!A6:D397,4,FALSE)</f>
        <v>3601.4477043220204</v>
      </c>
      <c r="N49" s="228">
        <f>K49*M49</f>
        <v>14405.790817288082</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ht="15.75" thickBot="1">
      <c r="B52" s="43"/>
      <c r="C52" s="266"/>
      <c r="D52" s="266"/>
      <c r="E52" s="266"/>
      <c r="F52" s="266"/>
      <c r="G52" s="266"/>
      <c r="H52" s="266"/>
      <c r="I52" s="266"/>
      <c r="J52" s="382"/>
      <c r="K52" s="124"/>
      <c r="L52" s="281"/>
      <c r="M52" s="353"/>
      <c r="N52" s="228"/>
    </row>
    <row r="53" spans="1:14" ht="15.75" thickBot="1">
      <c r="B53" s="755" t="s">
        <v>2072</v>
      </c>
      <c r="C53" s="756"/>
      <c r="D53" s="756"/>
      <c r="E53" s="756"/>
      <c r="F53" s="756"/>
      <c r="G53" s="756"/>
      <c r="H53" s="756"/>
      <c r="I53" s="756"/>
      <c r="J53" s="756"/>
      <c r="K53" s="756"/>
      <c r="L53" s="756"/>
      <c r="M53" s="757"/>
      <c r="N53" s="345">
        <f>SUM(N48:N52)</f>
        <v>20577.803867388109</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B58" s="46"/>
      <c r="C58" s="273"/>
      <c r="D58" s="273"/>
      <c r="E58" s="273"/>
      <c r="F58" s="273"/>
      <c r="G58" s="273"/>
      <c r="H58" s="267"/>
      <c r="I58" s="235"/>
      <c r="J58" s="242"/>
      <c r="K58" s="235"/>
      <c r="L58" s="842"/>
      <c r="M58" s="843"/>
      <c r="N58" s="243"/>
    </row>
    <row r="59" spans="1:14">
      <c r="B59" s="46"/>
      <c r="C59" s="47"/>
      <c r="D59" s="47"/>
      <c r="E59" s="47"/>
      <c r="F59" s="47"/>
      <c r="G59" s="47"/>
      <c r="H59" s="267"/>
      <c r="I59" s="235"/>
      <c r="J59" s="242"/>
      <c r="K59" s="235"/>
      <c r="L59" s="842"/>
      <c r="M59" s="843"/>
      <c r="N59" s="243"/>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899"/>
      <c r="N68" s="98" t="s">
        <v>2071</v>
      </c>
    </row>
    <row r="69" spans="1:15">
      <c r="A69" s="141" t="s">
        <v>706</v>
      </c>
      <c r="B69" s="49" t="str">
        <f>VLOOKUP(A69,'MANO DE OBRA'!A8:D68,3,FALSE)</f>
        <v>Obrero (2)</v>
      </c>
      <c r="C69" s="47"/>
      <c r="D69" s="47"/>
      <c r="E69" s="47"/>
      <c r="F69" s="47"/>
      <c r="G69" s="47"/>
      <c r="H69" s="47"/>
      <c r="I69" s="248">
        <f>K69/J69*100</f>
        <v>67665.399999999994</v>
      </c>
      <c r="J69" s="249">
        <v>185</v>
      </c>
      <c r="K69" s="250">
        <f>VLOOKUP(A69,'MANO DE OBRA'!A8:D99,4,FALSE)</f>
        <v>125180.98999999999</v>
      </c>
      <c r="L69" s="50"/>
      <c r="M69" s="381">
        <v>400</v>
      </c>
      <c r="N69" s="346">
        <f>K69/M69</f>
        <v>312.95247499999999</v>
      </c>
      <c r="O69" s="106"/>
    </row>
    <row r="70" spans="1:15">
      <c r="A70" s="141"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381">
        <v>400</v>
      </c>
      <c r="N70" s="346">
        <f>K70/M70</f>
        <v>266.71560903601994</v>
      </c>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125"/>
    </row>
    <row r="75" spans="1:15" ht="15.75" thickBot="1">
      <c r="B75" s="844" t="s">
        <v>2072</v>
      </c>
      <c r="C75" s="798"/>
      <c r="D75" s="798"/>
      <c r="E75" s="798"/>
      <c r="F75" s="798"/>
      <c r="G75" s="798"/>
      <c r="H75" s="798"/>
      <c r="I75" s="798"/>
      <c r="J75" s="798"/>
      <c r="K75" s="798"/>
      <c r="L75" s="798"/>
      <c r="M75" s="799"/>
      <c r="N75" s="402">
        <f>SUM(N69:N74)</f>
        <v>579.66808403601999</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21215.438759827732</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4243.0877519655469</v>
      </c>
      <c r="M82" s="791"/>
      <c r="N82" s="51"/>
    </row>
    <row r="83" spans="1:14">
      <c r="B83" s="89" t="s">
        <v>2090</v>
      </c>
      <c r="C83" s="90"/>
      <c r="D83" s="90"/>
      <c r="E83" s="90"/>
      <c r="F83" s="90"/>
      <c r="G83" s="90"/>
      <c r="H83" s="90"/>
      <c r="I83" s="87"/>
      <c r="J83" s="88"/>
      <c r="K83" s="260">
        <v>0.05</v>
      </c>
      <c r="L83" s="790">
        <f>N77*K83</f>
        <v>1060.7719379913867</v>
      </c>
      <c r="M83" s="791"/>
      <c r="N83" s="51"/>
    </row>
    <row r="84" spans="1:14" ht="15.75" thickBot="1">
      <c r="B84" s="91" t="s">
        <v>2091</v>
      </c>
      <c r="C84" s="92"/>
      <c r="D84" s="92"/>
      <c r="E84" s="92"/>
      <c r="F84" s="92"/>
      <c r="G84" s="92"/>
      <c r="H84" s="92"/>
      <c r="I84" s="93"/>
      <c r="J84" s="94"/>
      <c r="K84" s="261">
        <v>0.05</v>
      </c>
      <c r="L84" s="792">
        <f>N77*K84</f>
        <v>1060.7719379913867</v>
      </c>
      <c r="M84" s="793"/>
      <c r="N84" s="51"/>
    </row>
    <row r="85" spans="1:14" ht="15.75" thickBot="1">
      <c r="B85" s="755" t="s">
        <v>2072</v>
      </c>
      <c r="C85" s="756"/>
      <c r="D85" s="756"/>
      <c r="E85" s="756"/>
      <c r="F85" s="756"/>
      <c r="G85" s="756"/>
      <c r="H85" s="756"/>
      <c r="I85" s="756"/>
      <c r="J85" s="756"/>
      <c r="K85" s="756"/>
      <c r="L85" s="756"/>
      <c r="M85" s="757"/>
      <c r="N85" s="52">
        <f>L82+L83+L84</f>
        <v>6364.6316279483208</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27580.070387776053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541</v>
      </c>
      <c r="C31" s="81" t="s">
        <v>2289</v>
      </c>
      <c r="D31" s="82"/>
      <c r="E31" s="82"/>
      <c r="F31" s="82"/>
      <c r="G31" s="82"/>
      <c r="H31" s="82"/>
      <c r="I31" s="82"/>
      <c r="J31" s="82"/>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959</v>
      </c>
      <c r="B36" s="804" t="str">
        <f>VLOOKUP(A36,EQUIPOS!A6:D154,3,FALSE)</f>
        <v>Motoniveladora  potencia 215 HP, ancho de cuchilla 4,27 m, peso 18 ton.</v>
      </c>
      <c r="C36" s="805"/>
      <c r="D36" s="805"/>
      <c r="E36" s="805"/>
      <c r="F36" s="805"/>
      <c r="G36" s="805"/>
      <c r="H36" s="806"/>
      <c r="I36" s="223"/>
      <c r="J36" s="224"/>
      <c r="K36" s="225">
        <f>VLOOKUP(A36,EQUIPOS!A6:D163,4,FALSE)</f>
        <v>246311.38606635714</v>
      </c>
      <c r="L36" s="226"/>
      <c r="M36" s="292">
        <v>15</v>
      </c>
      <c r="N36" s="228">
        <f>K36/M36</f>
        <v>16420.759071090477</v>
      </c>
    </row>
    <row r="37" spans="1:14">
      <c r="A37" s="113" t="s">
        <v>1075</v>
      </c>
      <c r="B37" s="804" t="str">
        <f>VLOOKUP(A37,EQUIPOS!A7:D154,3,FALSE)</f>
        <v xml:space="preserve">Vibrocompatador, potencia 153 HP, peso 10 Ton. </v>
      </c>
      <c r="C37" s="805"/>
      <c r="D37" s="805"/>
      <c r="E37" s="805"/>
      <c r="F37" s="805"/>
      <c r="G37" s="805"/>
      <c r="H37" s="806"/>
      <c r="I37" s="368"/>
      <c r="J37" s="369"/>
      <c r="K37" s="225">
        <f>VLOOKUP(A37,EQUIPOS!A7:D164,4,FALSE)</f>
        <v>143097.82862711765</v>
      </c>
      <c r="L37" s="291"/>
      <c r="M37" s="292">
        <v>15</v>
      </c>
      <c r="N37" s="228">
        <f>K37/M37</f>
        <v>9539.8552418078434</v>
      </c>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122.69072025600332</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26083.305033154324</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1534</v>
      </c>
      <c r="B48" s="43" t="str">
        <f>VLOOKUP(A48,MATERIALES!A5:D373,3,FALSE)</f>
        <v>Material seleccionado para Relleno</v>
      </c>
      <c r="C48" s="237"/>
      <c r="D48" s="237"/>
      <c r="E48" s="237"/>
      <c r="F48" s="237"/>
      <c r="G48" s="237"/>
      <c r="H48" s="237"/>
      <c r="I48" s="224"/>
      <c r="J48" s="201" t="str">
        <f>VLOOKUP(A48,MATERIALES!A4:D640,2,FALSE)</f>
        <v>m3</v>
      </c>
      <c r="K48" s="238">
        <v>1.05</v>
      </c>
      <c r="L48" s="223"/>
      <c r="M48" s="353">
        <f>VLOOKUP(A48,MATERIALES!A5:D396,4,FALSE)</f>
        <v>32705.461587186317</v>
      </c>
      <c r="N48" s="228">
        <f>K48*M48</f>
        <v>34340.734666545635</v>
      </c>
    </row>
    <row r="49" spans="1:14">
      <c r="A49" s="108" t="s">
        <v>1131</v>
      </c>
      <c r="B49" s="43" t="str">
        <f>VLOOKUP(A49,MATERIALES!A6:D373,3,FALSE)</f>
        <v>Agua</v>
      </c>
      <c r="C49" s="372"/>
      <c r="D49" s="372"/>
      <c r="E49" s="372"/>
      <c r="F49" s="372"/>
      <c r="G49" s="372"/>
      <c r="H49" s="372"/>
      <c r="I49" s="372"/>
      <c r="J49" s="267" t="str">
        <f>VLOOKUP(A49,MATERIALES!A5:D641,2,FALSE)</f>
        <v>lt</v>
      </c>
      <c r="K49" s="348">
        <v>30</v>
      </c>
      <c r="L49" s="368"/>
      <c r="M49" s="353">
        <f>VLOOKUP(A49,MATERIALES!A6:D397,4,FALSE)</f>
        <v>57.532296573537835</v>
      </c>
      <c r="N49" s="228">
        <f>K49*M49</f>
        <v>1725.9688972061351</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393"/>
      <c r="C54" s="266"/>
      <c r="D54" s="266"/>
      <c r="E54" s="266"/>
      <c r="F54" s="266"/>
      <c r="G54" s="266"/>
      <c r="H54" s="266"/>
      <c r="I54" s="266"/>
      <c r="J54" s="382"/>
      <c r="K54" s="124"/>
      <c r="L54" s="281"/>
      <c r="M54" s="424"/>
      <c r="N54" s="425"/>
    </row>
    <row r="55" spans="1:14" ht="15.75" thickBot="1">
      <c r="B55" s="844" t="s">
        <v>2072</v>
      </c>
      <c r="C55" s="798"/>
      <c r="D55" s="798"/>
      <c r="E55" s="798"/>
      <c r="F55" s="798"/>
      <c r="G55" s="798"/>
      <c r="H55" s="798"/>
      <c r="I55" s="798"/>
      <c r="J55" s="798"/>
      <c r="K55" s="798"/>
      <c r="L55" s="798"/>
      <c r="M55" s="799"/>
      <c r="N55" s="104">
        <f>SUM(N48:N54)</f>
        <v>36066.703563751769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1894</v>
      </c>
      <c r="B60" s="46" t="str">
        <f>VLOOKUP(A60,TRANSPORTE!A1:D117,3,FALSE)</f>
        <v>Transporte de material seleccionado para relleno</v>
      </c>
      <c r="C60" s="273"/>
      <c r="D60" s="273"/>
      <c r="E60" s="273"/>
      <c r="F60" s="273"/>
      <c r="G60" s="273"/>
      <c r="H60" s="267" t="s">
        <v>648</v>
      </c>
      <c r="I60" s="235">
        <v>1.05</v>
      </c>
      <c r="J60" s="242">
        <v>1</v>
      </c>
      <c r="K60" s="235">
        <f>I60*J60</f>
        <v>1.05</v>
      </c>
      <c r="L60" s="842">
        <f>VLOOKUP(A60,TRANSPORTE!A1:D117,4,FALSE)</f>
        <v>1260.0181096149788</v>
      </c>
      <c r="M60" s="843"/>
      <c r="N60" s="243">
        <f>K60*L60</f>
        <v>1323.0190150957278</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1323.0190150957278</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728</v>
      </c>
      <c r="B71" s="49" t="str">
        <f>VLOOKUP(A71,'MANO DE OBRA'!A8:D68,3,FALSE)</f>
        <v>Oficial</v>
      </c>
      <c r="C71" s="47"/>
      <c r="D71" s="47"/>
      <c r="E71" s="47"/>
      <c r="F71" s="47"/>
      <c r="G71" s="47"/>
      <c r="H71" s="47"/>
      <c r="I71" s="248">
        <f>K71/J71*100</f>
        <v>57668.23979157189</v>
      </c>
      <c r="J71" s="249">
        <v>185</v>
      </c>
      <c r="K71" s="250">
        <f>VLOOKUP(A71,'MANO DE OBRA'!A8:D99,4,FALSE)</f>
        <v>106686.24361440798</v>
      </c>
      <c r="L71" s="50"/>
      <c r="M71" s="381">
        <v>120</v>
      </c>
      <c r="N71" s="346">
        <f>K71/M71</f>
        <v>889.05203012006655</v>
      </c>
      <c r="O71" s="106"/>
    </row>
    <row r="72" spans="1:15">
      <c r="A72" s="141" t="s">
        <v>708</v>
      </c>
      <c r="B72" s="49" t="str">
        <f>VLOOKUP(A72,'MANO DE OBRA'!A8:D69,3,FALSE)</f>
        <v>Obrero (3)</v>
      </c>
      <c r="C72" s="47"/>
      <c r="D72" s="47"/>
      <c r="E72" s="47"/>
      <c r="F72" s="47"/>
      <c r="G72" s="47"/>
      <c r="H72" s="47"/>
      <c r="I72" s="248">
        <f>K72/J72*100</f>
        <v>101498.09999999999</v>
      </c>
      <c r="J72" s="249">
        <v>185</v>
      </c>
      <c r="K72" s="250">
        <f>VLOOKUP(A72,'MANO DE OBRA'!A8:D100,4,FALSE)</f>
        <v>187771.48499999999</v>
      </c>
      <c r="L72" s="50"/>
      <c r="M72" s="381">
        <v>120</v>
      </c>
      <c r="N72" s="346">
        <f>K72/M72</f>
        <v>1564.7623749999998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125"/>
    </row>
    <row r="77" spans="1:15" ht="15.75" thickBot="1">
      <c r="B77" s="844" t="s">
        <v>2072</v>
      </c>
      <c r="C77" s="798"/>
      <c r="D77" s="798"/>
      <c r="E77" s="798"/>
      <c r="F77" s="798"/>
      <c r="G77" s="798"/>
      <c r="H77" s="798"/>
      <c r="I77" s="798"/>
      <c r="J77" s="798"/>
      <c r="K77" s="798"/>
      <c r="L77" s="798"/>
      <c r="M77" s="799"/>
      <c r="N77" s="402">
        <f>SUM(N71:N76)</f>
        <v>2453.8144051200661</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65926.84201712189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13185.368403424378</v>
      </c>
      <c r="M84" s="791"/>
      <c r="N84" s="51"/>
    </row>
    <row r="85" spans="1:14">
      <c r="B85" s="89" t="s">
        <v>2090</v>
      </c>
      <c r="C85" s="90"/>
      <c r="D85" s="90"/>
      <c r="E85" s="90"/>
      <c r="F85" s="90"/>
      <c r="G85" s="90"/>
      <c r="H85" s="90"/>
      <c r="I85" s="87"/>
      <c r="J85" s="88"/>
      <c r="K85" s="260">
        <v>0.05</v>
      </c>
      <c r="L85" s="790">
        <f>N79*K85</f>
        <v>3296.3421008560945</v>
      </c>
      <c r="M85" s="791"/>
      <c r="N85" s="51"/>
    </row>
    <row r="86" spans="1:14" ht="15.75" thickBot="1">
      <c r="B86" s="91" t="s">
        <v>2091</v>
      </c>
      <c r="C86" s="92"/>
      <c r="D86" s="92"/>
      <c r="E86" s="92"/>
      <c r="F86" s="92"/>
      <c r="G86" s="92"/>
      <c r="H86" s="92"/>
      <c r="I86" s="93"/>
      <c r="J86" s="94"/>
      <c r="K86" s="261">
        <v>0.05</v>
      </c>
      <c r="L86" s="792">
        <f>N79*K86</f>
        <v>3296.3421008560945</v>
      </c>
      <c r="M86" s="793"/>
      <c r="N86" s="51"/>
    </row>
    <row r="87" spans="1:14" ht="15.75" thickBot="1">
      <c r="B87" s="755" t="s">
        <v>2072</v>
      </c>
      <c r="C87" s="756"/>
      <c r="D87" s="756"/>
      <c r="E87" s="756"/>
      <c r="F87" s="756"/>
      <c r="G87" s="756"/>
      <c r="H87" s="756"/>
      <c r="I87" s="756"/>
      <c r="J87" s="756"/>
      <c r="K87" s="756"/>
      <c r="L87" s="756"/>
      <c r="M87" s="757"/>
      <c r="N87" s="52">
        <f>L84+L85+L86</f>
        <v>19778.052605136567</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85704.894622258464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32.25" customHeight="1" thickBot="1">
      <c r="A31" t="s">
        <v>21</v>
      </c>
      <c r="B31" s="80" t="s">
        <v>543</v>
      </c>
      <c r="C31" s="897" t="s">
        <v>2290</v>
      </c>
      <c r="D31" s="898"/>
      <c r="E31" s="898"/>
      <c r="F31" s="898"/>
      <c r="G31" s="898"/>
      <c r="H31" s="898"/>
      <c r="I31" s="898"/>
      <c r="J31" s="914"/>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892.62055903601981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SUM(N36:N41)</f>
        <v>892.62055903601981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1613</v>
      </c>
      <c r="B48" s="43" t="str">
        <f>VLOOKUP(A48,MATERIALES!A5:D373,3,FALSE)</f>
        <v>Piedra para gavión</v>
      </c>
      <c r="C48" s="237"/>
      <c r="D48" s="237"/>
      <c r="E48" s="237"/>
      <c r="F48" s="237"/>
      <c r="G48" s="237"/>
      <c r="H48" s="237"/>
      <c r="I48" s="237"/>
      <c r="J48" s="267" t="str">
        <f>VLOOKUP(A48,MATERIALES!A4:D640,2,FALSE)</f>
        <v>m3</v>
      </c>
      <c r="K48" s="238">
        <v>1.1000000000000001</v>
      </c>
      <c r="L48" s="223"/>
      <c r="M48" s="353">
        <f>VLOOKUP(A48,MATERIALES!A5:D396,4,FALSE)</f>
        <v>59382.857705361814</v>
      </c>
      <c r="N48" s="228">
        <f>K48*M48</f>
        <v>65321.143475898003</v>
      </c>
    </row>
    <row r="49" spans="1:14">
      <c r="A49" s="108" t="s">
        <v>1139</v>
      </c>
      <c r="B49" s="43" t="str">
        <f>VLOOKUP(A49,MATERIALES!A6:D373,3,FALSE)</f>
        <v>Alambre galvanizado No. 12</v>
      </c>
      <c r="C49" s="372"/>
      <c r="D49" s="372"/>
      <c r="E49" s="372"/>
      <c r="F49" s="372"/>
      <c r="G49" s="372"/>
      <c r="H49" s="372"/>
      <c r="I49" s="372"/>
      <c r="J49" s="268" t="str">
        <f>VLOOKUP(A49,MATERIALES!A5:D641,2,FALSE)</f>
        <v>kg</v>
      </c>
      <c r="K49" s="348">
        <v>1.1499999999999999</v>
      </c>
      <c r="L49" s="368"/>
      <c r="M49" s="353">
        <f>VLOOKUP(A49,MATERIALES!A6:D397,4,FALSE)</f>
        <v>6221.9067645911737</v>
      </c>
      <c r="N49" s="228">
        <f>K49*M49</f>
        <v>7155.1927792798488</v>
      </c>
    </row>
    <row r="50" spans="1:14">
      <c r="A50" s="108" t="s">
        <v>1363</v>
      </c>
      <c r="B50" s="43" t="str">
        <f>VLOOKUP(A50,MATERIALES!A6:D373,3,FALSE)</f>
        <v>Formaleta (gaviones, juntas de bordillos, juntas de cunetas, muros, concretos clase D,E, F y G)</v>
      </c>
      <c r="C50" s="372"/>
      <c r="D50" s="372"/>
      <c r="E50" s="372"/>
      <c r="F50" s="372"/>
      <c r="G50" s="372"/>
      <c r="H50" s="372"/>
      <c r="I50" s="372"/>
      <c r="J50" s="268" t="str">
        <f>VLOOKUP(A50,MATERIALES!A6:D642,2,FALSE)</f>
        <v>m2</v>
      </c>
      <c r="K50" s="348">
        <v>2</v>
      </c>
      <c r="L50" s="368"/>
      <c r="M50" s="353">
        <f>VLOOKUP(A50,MATERIALES!A6:D398,4,FALSE)</f>
        <v>10624.298655405817</v>
      </c>
      <c r="N50" s="228">
        <f>K50*M50</f>
        <v>21248.597310811634</v>
      </c>
    </row>
    <row r="51" spans="1:14">
      <c r="A51" s="108" t="s">
        <v>1476</v>
      </c>
      <c r="B51" s="43" t="str">
        <f>VLOOKUP(A51,MATERIALES!A6:D373,3,FALSE)</f>
        <v>Malla para gaviones (2M3)</v>
      </c>
      <c r="C51" s="372"/>
      <c r="D51" s="372"/>
      <c r="E51" s="372"/>
      <c r="F51" s="372"/>
      <c r="G51" s="372"/>
      <c r="H51" s="372"/>
      <c r="I51" s="372"/>
      <c r="J51" s="268" t="str">
        <f>VLOOKUP(A51,MATERIALES!A6:D643,2,FALSE)</f>
        <v>u</v>
      </c>
      <c r="K51" s="348">
        <v>0.5</v>
      </c>
      <c r="L51" s="368"/>
      <c r="M51" s="353">
        <f>VLOOKUP(A51,MATERIALES!A6:D399,4,FALSE)</f>
        <v>139175.93890374669</v>
      </c>
      <c r="N51" s="228">
        <f>K51*M51</f>
        <v>69587.969451873345</v>
      </c>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393"/>
      <c r="C54" s="266"/>
      <c r="D54" s="266"/>
      <c r="E54" s="266"/>
      <c r="F54" s="266"/>
      <c r="G54" s="266"/>
      <c r="H54" s="266"/>
      <c r="I54" s="266"/>
      <c r="J54" s="382"/>
      <c r="K54" s="124"/>
      <c r="L54" s="281"/>
      <c r="M54" s="424"/>
      <c r="N54" s="425"/>
    </row>
    <row r="55" spans="1:14" ht="15.75" thickBot="1">
      <c r="B55" s="844" t="s">
        <v>2072</v>
      </c>
      <c r="C55" s="798"/>
      <c r="D55" s="798"/>
      <c r="E55" s="798"/>
      <c r="F55" s="798"/>
      <c r="G55" s="798"/>
      <c r="H55" s="798"/>
      <c r="I55" s="798"/>
      <c r="J55" s="798"/>
      <c r="K55" s="798"/>
      <c r="L55" s="798"/>
      <c r="M55" s="799"/>
      <c r="N55" s="104">
        <f>SUM(N48:N54)</f>
        <v>163312.90301786282</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1974</v>
      </c>
      <c r="B60" s="46" t="str">
        <f>VLOOKUP(A60,TRANSPORTE!A1:D117,3,FALSE)</f>
        <v>Transporte de piedra para gaviones</v>
      </c>
      <c r="C60" s="273"/>
      <c r="D60" s="273"/>
      <c r="E60" s="273"/>
      <c r="F60" s="273"/>
      <c r="G60" s="273"/>
      <c r="H60" s="267" t="s">
        <v>648</v>
      </c>
      <c r="I60" s="235">
        <v>1.1000000000000001</v>
      </c>
      <c r="J60" s="242">
        <v>1</v>
      </c>
      <c r="K60" s="235">
        <f>I60*J60</f>
        <v>1.1000000000000001</v>
      </c>
      <c r="L60" s="842">
        <f>VLOOKUP(A60,TRANSPORTE!A1:D117,4,FALSE)</f>
        <v>1260.0181096149788</v>
      </c>
      <c r="M60" s="843"/>
      <c r="N60" s="243">
        <f>K60*L60</f>
        <v>1386.0199205764768</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1386.0199205764768</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710</v>
      </c>
      <c r="B71" s="49" t="str">
        <f>VLOOKUP(A71,'MANO DE OBRA'!A8:D68,3,FALSE)</f>
        <v>Obrero (4)</v>
      </c>
      <c r="C71" s="47"/>
      <c r="D71" s="47"/>
      <c r="E71" s="47"/>
      <c r="F71" s="47"/>
      <c r="G71" s="47"/>
      <c r="H71" s="47"/>
      <c r="I71" s="248">
        <f>K71/J71*100</f>
        <v>135330.79999999999</v>
      </c>
      <c r="J71" s="249">
        <v>185</v>
      </c>
      <c r="K71" s="250">
        <f>VLOOKUP(A71,'MANO DE OBRA'!A8:D99,4,FALSE)</f>
        <v>250361.97999999998</v>
      </c>
      <c r="L71" s="50"/>
      <c r="M71" s="381">
        <v>20</v>
      </c>
      <c r="N71" s="346">
        <f>K71/M71</f>
        <v>12518.098999999998</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20</v>
      </c>
      <c r="N72" s="346">
        <f>K72/M72</f>
        <v>5334.3121807203988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17852.411180720395</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183443.95467819573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36688.790935639146</v>
      </c>
      <c r="M84" s="791"/>
      <c r="N84" s="51"/>
    </row>
    <row r="85" spans="1:14">
      <c r="B85" s="89" t="s">
        <v>2090</v>
      </c>
      <c r="C85" s="90"/>
      <c r="D85" s="90"/>
      <c r="E85" s="90"/>
      <c r="F85" s="90"/>
      <c r="G85" s="90"/>
      <c r="H85" s="90"/>
      <c r="I85" s="87"/>
      <c r="J85" s="88"/>
      <c r="K85" s="260">
        <v>0.05</v>
      </c>
      <c r="L85" s="790">
        <f>N79*K85</f>
        <v>9172.1977339097866</v>
      </c>
      <c r="M85" s="791"/>
      <c r="N85" s="51"/>
    </row>
    <row r="86" spans="1:14" ht="15.75" thickBot="1">
      <c r="B86" s="91" t="s">
        <v>2091</v>
      </c>
      <c r="C86" s="92"/>
      <c r="D86" s="92"/>
      <c r="E86" s="92"/>
      <c r="F86" s="92"/>
      <c r="G86" s="92"/>
      <c r="H86" s="92"/>
      <c r="I86" s="93"/>
      <c r="J86" s="94"/>
      <c r="K86" s="261">
        <v>0.05</v>
      </c>
      <c r="L86" s="792">
        <f>N79*K86</f>
        <v>9172.1977339097866</v>
      </c>
      <c r="M86" s="793"/>
      <c r="N86" s="51"/>
    </row>
    <row r="87" spans="1:14" ht="15.75" thickBot="1">
      <c r="B87" s="755" t="s">
        <v>2072</v>
      </c>
      <c r="C87" s="756"/>
      <c r="D87" s="756"/>
      <c r="E87" s="756"/>
      <c r="F87" s="756"/>
      <c r="G87" s="756"/>
      <c r="H87" s="756"/>
      <c r="I87" s="756"/>
      <c r="J87" s="756"/>
      <c r="K87" s="756"/>
      <c r="L87" s="756"/>
      <c r="M87" s="757"/>
      <c r="N87" s="52">
        <f>L84+L85+L86</f>
        <v>55033.18640345872</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238477.14108165447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31.5" customHeight="1" thickBot="1">
      <c r="A31" t="s">
        <v>21</v>
      </c>
      <c r="B31" s="80" t="s">
        <v>545</v>
      </c>
      <c r="C31" s="897" t="s">
        <v>2291</v>
      </c>
      <c r="D31" s="898"/>
      <c r="E31" s="898"/>
      <c r="F31" s="898"/>
      <c r="G31" s="898"/>
      <c r="H31" s="898"/>
      <c r="I31" s="898"/>
      <c r="J31" s="914"/>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892.62055903601981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SUM(N36:N41)</f>
        <v>892.62055903601981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1613</v>
      </c>
      <c r="B48" s="43" t="str">
        <f>VLOOKUP(A48,MATERIALES!A5:D373,3,FALSE)</f>
        <v>Piedra para gavión</v>
      </c>
      <c r="C48" s="237"/>
      <c r="D48" s="237"/>
      <c r="E48" s="237"/>
      <c r="F48" s="237"/>
      <c r="G48" s="237"/>
      <c r="H48" s="237"/>
      <c r="I48" s="237"/>
      <c r="J48" s="267" t="str">
        <f>VLOOKUP(A48,MATERIALES!A4:D640,2,FALSE)</f>
        <v>m3</v>
      </c>
      <c r="K48" s="238">
        <v>1.1000000000000001</v>
      </c>
      <c r="L48" s="223"/>
      <c r="M48" s="353">
        <f>VLOOKUP(A48,MATERIALES!A5:D396,4,FALSE)</f>
        <v>59382.857705361814</v>
      </c>
      <c r="N48" s="228">
        <f>K48*M48</f>
        <v>65321.143475898003</v>
      </c>
    </row>
    <row r="49" spans="1:14">
      <c r="A49" s="108" t="s">
        <v>1139</v>
      </c>
      <c r="B49" s="43" t="str">
        <f>VLOOKUP(A49,MATERIALES!A6:D373,3,FALSE)</f>
        <v>Alambre galvanizado No. 12</v>
      </c>
      <c r="C49" s="372"/>
      <c r="D49" s="372"/>
      <c r="E49" s="372"/>
      <c r="F49" s="372"/>
      <c r="G49" s="372"/>
      <c r="H49" s="372"/>
      <c r="I49" s="372"/>
      <c r="J49" s="268" t="str">
        <f>VLOOKUP(A49,MATERIALES!A5:D641,2,FALSE)</f>
        <v>kg</v>
      </c>
      <c r="K49" s="348">
        <v>1.1499999999999999</v>
      </c>
      <c r="L49" s="368"/>
      <c r="M49" s="353">
        <f>VLOOKUP(A49,MATERIALES!A6:D397,4,FALSE)</f>
        <v>6221.9067645911737</v>
      </c>
      <c r="N49" s="228">
        <f>K49*M49</f>
        <v>7155.1927792798488</v>
      </c>
    </row>
    <row r="50" spans="1:14">
      <c r="A50" s="108" t="s">
        <v>1363</v>
      </c>
      <c r="B50" s="43" t="str">
        <f>VLOOKUP(A50,MATERIALES!A6:D373,3,FALSE)</f>
        <v>Formaleta (gaviones, juntas de bordillos, juntas de cunetas, muros, concretos clase D,E, F y G)</v>
      </c>
      <c r="C50" s="372"/>
      <c r="D50" s="372"/>
      <c r="E50" s="372"/>
      <c r="F50" s="372"/>
      <c r="G50" s="372"/>
      <c r="H50" s="372"/>
      <c r="I50" s="372"/>
      <c r="J50" s="268" t="str">
        <f>VLOOKUP(A50,MATERIALES!A6:D642,2,FALSE)</f>
        <v>m2</v>
      </c>
      <c r="K50" s="348">
        <v>2</v>
      </c>
      <c r="L50" s="368"/>
      <c r="M50" s="353">
        <f>VLOOKUP(A50,MATERIALES!A6:D398,4,FALSE)</f>
        <v>10624.298655405817</v>
      </c>
      <c r="N50" s="228">
        <f>K50*M50</f>
        <v>21248.597310811634</v>
      </c>
    </row>
    <row r="51" spans="1:14">
      <c r="A51" s="108" t="s">
        <v>1464</v>
      </c>
      <c r="B51" s="43" t="str">
        <f>VLOOKUP(A51,MATERIALES!A6:D373,3,FALSE)</f>
        <v>Malla Ciclónica Para Gaviones Galvanizada Aleación Zn-5A1-Mm Cal 12 (2M3)</v>
      </c>
      <c r="C51" s="372"/>
      <c r="D51" s="372"/>
      <c r="E51" s="372"/>
      <c r="F51" s="372"/>
      <c r="G51" s="372"/>
      <c r="H51" s="372"/>
      <c r="I51" s="372"/>
      <c r="J51" s="268" t="str">
        <f>VLOOKUP(A51,MATERIALES!A6:D643,2,FALSE)</f>
        <v>u</v>
      </c>
      <c r="K51" s="348">
        <v>0.5</v>
      </c>
      <c r="L51" s="368"/>
      <c r="M51" s="353">
        <f>VLOOKUP(A51,MATERIALES!A6:D399,4,FALSE)</f>
        <v>118364.45512570438</v>
      </c>
      <c r="N51" s="228">
        <f>K51*M51</f>
        <v>59182.227562852189</v>
      </c>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393"/>
      <c r="C54" s="266"/>
      <c r="D54" s="266"/>
      <c r="E54" s="266"/>
      <c r="F54" s="266"/>
      <c r="G54" s="266"/>
      <c r="H54" s="266"/>
      <c r="I54" s="266"/>
      <c r="J54" s="382"/>
      <c r="K54" s="124"/>
      <c r="L54" s="281"/>
      <c r="M54" s="424"/>
      <c r="N54" s="425"/>
    </row>
    <row r="55" spans="1:14" ht="15.75" thickBot="1">
      <c r="B55" s="844" t="s">
        <v>2072</v>
      </c>
      <c r="C55" s="798"/>
      <c r="D55" s="798"/>
      <c r="E55" s="798"/>
      <c r="F55" s="798"/>
      <c r="G55" s="798"/>
      <c r="H55" s="798"/>
      <c r="I55" s="798"/>
      <c r="J55" s="798"/>
      <c r="K55" s="798"/>
      <c r="L55" s="798"/>
      <c r="M55" s="799"/>
      <c r="N55" s="104">
        <f>SUM(N48:N54)</f>
        <v>152907.16112884169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1974</v>
      </c>
      <c r="B60" s="46" t="str">
        <f>VLOOKUP(A60,TRANSPORTE!A1:D117,3,FALSE)</f>
        <v>Transporte de piedra para gaviones</v>
      </c>
      <c r="C60" s="273"/>
      <c r="D60" s="273"/>
      <c r="E60" s="273"/>
      <c r="F60" s="273"/>
      <c r="G60" s="273"/>
      <c r="H60" s="267" t="s">
        <v>648</v>
      </c>
      <c r="I60" s="235">
        <v>1.1000000000000001</v>
      </c>
      <c r="J60" s="242">
        <v>1</v>
      </c>
      <c r="K60" s="235">
        <f>I60*J60</f>
        <v>1.1000000000000001</v>
      </c>
      <c r="L60" s="842">
        <f>VLOOKUP(A60,TRANSPORTE!A1:D117,4,FALSE)</f>
        <v>1260.0181096149788</v>
      </c>
      <c r="M60" s="843"/>
      <c r="N60" s="243">
        <f>K60*L60</f>
        <v>1386.0199205764768</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1386.0199205764768</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710</v>
      </c>
      <c r="B71" s="49" t="str">
        <f>VLOOKUP(A71,'MANO DE OBRA'!A8:D68,3,FALSE)</f>
        <v>Obrero (4)</v>
      </c>
      <c r="C71" s="47"/>
      <c r="D71" s="47"/>
      <c r="E71" s="47"/>
      <c r="F71" s="47"/>
      <c r="G71" s="47"/>
      <c r="H71" s="47"/>
      <c r="I71" s="248">
        <f>K71/J71*100</f>
        <v>135330.79999999999</v>
      </c>
      <c r="J71" s="249">
        <v>185</v>
      </c>
      <c r="K71" s="250">
        <f>VLOOKUP(A71,'MANO DE OBRA'!A8:D99,4,FALSE)</f>
        <v>250361.97999999998</v>
      </c>
      <c r="L71" s="50"/>
      <c r="M71" s="381">
        <v>20</v>
      </c>
      <c r="N71" s="346">
        <f>K71/M71</f>
        <v>12518.098999999998</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20</v>
      </c>
      <c r="N72" s="346">
        <f>K72/M72</f>
        <v>5334.3121807203988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125"/>
    </row>
    <row r="77" spans="1:15" ht="15.75" thickBot="1">
      <c r="B77" s="844" t="s">
        <v>2072</v>
      </c>
      <c r="C77" s="798"/>
      <c r="D77" s="798"/>
      <c r="E77" s="798"/>
      <c r="F77" s="798"/>
      <c r="G77" s="798"/>
      <c r="H77" s="798"/>
      <c r="I77" s="798"/>
      <c r="J77" s="798"/>
      <c r="K77" s="798"/>
      <c r="L77" s="798"/>
      <c r="M77" s="799"/>
      <c r="N77" s="402">
        <f>SUM(N71:N76)</f>
        <v>17852.411180720395</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173038.21278917461</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34607.642557834923</v>
      </c>
      <c r="M84" s="791"/>
      <c r="N84" s="51"/>
    </row>
    <row r="85" spans="1:14">
      <c r="B85" s="89" t="s">
        <v>2090</v>
      </c>
      <c r="C85" s="90"/>
      <c r="D85" s="90"/>
      <c r="E85" s="90"/>
      <c r="F85" s="90"/>
      <c r="G85" s="90"/>
      <c r="H85" s="90"/>
      <c r="I85" s="87"/>
      <c r="J85" s="88"/>
      <c r="K85" s="260">
        <v>0.05</v>
      </c>
      <c r="L85" s="790">
        <f>N79*K85</f>
        <v>8651.9106394587307</v>
      </c>
      <c r="M85" s="791"/>
      <c r="N85" s="51"/>
    </row>
    <row r="86" spans="1:14" ht="15.75" thickBot="1">
      <c r="B86" s="91" t="s">
        <v>2091</v>
      </c>
      <c r="C86" s="92"/>
      <c r="D86" s="92"/>
      <c r="E86" s="92"/>
      <c r="F86" s="92"/>
      <c r="G86" s="92"/>
      <c r="H86" s="92"/>
      <c r="I86" s="93"/>
      <c r="J86" s="94"/>
      <c r="K86" s="261">
        <v>0.05</v>
      </c>
      <c r="L86" s="792">
        <f>N79*K86</f>
        <v>8651.9106394587307</v>
      </c>
      <c r="M86" s="793"/>
      <c r="N86" s="51"/>
    </row>
    <row r="87" spans="1:14" ht="15.75" thickBot="1">
      <c r="B87" s="755" t="s">
        <v>2072</v>
      </c>
      <c r="C87" s="756"/>
      <c r="D87" s="756"/>
      <c r="E87" s="756"/>
      <c r="F87" s="756"/>
      <c r="G87" s="756"/>
      <c r="H87" s="756"/>
      <c r="I87" s="756"/>
      <c r="J87" s="756"/>
      <c r="K87" s="756"/>
      <c r="L87" s="756"/>
      <c r="M87" s="757"/>
      <c r="N87" s="52">
        <f>L84+L85+L86</f>
        <v>51911.46383675238</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224949.67662592698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ColWidth="11.42578125"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9.2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30.75" customHeight="1" thickBot="1">
      <c r="A31" t="s">
        <v>21</v>
      </c>
      <c r="B31" s="80" t="s">
        <v>547</v>
      </c>
      <c r="C31" s="897" t="s">
        <v>2292</v>
      </c>
      <c r="D31" s="898"/>
      <c r="E31" s="898"/>
      <c r="F31" s="898"/>
      <c r="G31" s="898"/>
      <c r="H31" s="898"/>
      <c r="I31" s="898"/>
      <c r="J31" s="914"/>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892.62055903601981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892.62055903601981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1613</v>
      </c>
      <c r="B48" s="43" t="str">
        <f>VLOOKUP(A48,MATERIALES!A5:D373,3,FALSE)</f>
        <v>Piedra para gavión</v>
      </c>
      <c r="C48" s="237"/>
      <c r="D48" s="237"/>
      <c r="E48" s="237"/>
      <c r="F48" s="237"/>
      <c r="G48" s="237"/>
      <c r="H48" s="237"/>
      <c r="I48" s="237"/>
      <c r="J48" s="267" t="str">
        <f>VLOOKUP(A48,MATERIALES!A4:D640,2,FALSE)</f>
        <v>m3</v>
      </c>
      <c r="K48" s="238">
        <v>1.1000000000000001</v>
      </c>
      <c r="L48" s="223"/>
      <c r="M48" s="353">
        <f>VLOOKUP(A48,MATERIALES!A5:D396,4,FALSE)</f>
        <v>59382.857705361814</v>
      </c>
      <c r="N48" s="228">
        <f>K48*M48</f>
        <v>65321.143475898003</v>
      </c>
    </row>
    <row r="49" spans="1:14">
      <c r="A49" s="108" t="s">
        <v>1139</v>
      </c>
      <c r="B49" s="43" t="str">
        <f>VLOOKUP(A49,MATERIALES!A6:D373,3,FALSE)</f>
        <v>Alambre galvanizado No. 12</v>
      </c>
      <c r="C49" s="372"/>
      <c r="D49" s="372"/>
      <c r="E49" s="372"/>
      <c r="F49" s="372"/>
      <c r="G49" s="372"/>
      <c r="H49" s="372"/>
      <c r="I49" s="372"/>
      <c r="J49" s="268" t="str">
        <f>VLOOKUP(A49,MATERIALES!A5:D641,2,FALSE)</f>
        <v>kg</v>
      </c>
      <c r="K49" s="348">
        <v>1.1499999999999999</v>
      </c>
      <c r="L49" s="368"/>
      <c r="M49" s="353">
        <f>VLOOKUP(A49,MATERIALES!A6:D397,4,FALSE)</f>
        <v>6221.9067645911737</v>
      </c>
      <c r="N49" s="228">
        <f>K49*M49</f>
        <v>7155.1927792798488</v>
      </c>
    </row>
    <row r="50" spans="1:14">
      <c r="A50" s="108" t="s">
        <v>1363</v>
      </c>
      <c r="B50" s="43" t="str">
        <f>VLOOKUP(A50,MATERIALES!A6:D373,3,FALSE)</f>
        <v>Formaleta (gaviones, juntas de bordillos, juntas de cunetas, muros, concretos clase D,E, F y G)</v>
      </c>
      <c r="C50" s="372"/>
      <c r="D50" s="372"/>
      <c r="E50" s="372"/>
      <c r="F50" s="372"/>
      <c r="G50" s="372"/>
      <c r="H50" s="372"/>
      <c r="I50" s="372"/>
      <c r="J50" s="268" t="str">
        <f>VLOOKUP(A50,MATERIALES!A6:D642,2,FALSE)</f>
        <v>m2</v>
      </c>
      <c r="K50" s="348">
        <v>2</v>
      </c>
      <c r="L50" s="368"/>
      <c r="M50" s="353">
        <f>VLOOKUP(A50,MATERIALES!A6:D398,4,FALSE)</f>
        <v>10624.298655405817</v>
      </c>
      <c r="N50" s="228">
        <f>K50*M50</f>
        <v>21248.597310811634</v>
      </c>
    </row>
    <row r="51" spans="1:14">
      <c r="A51" s="108" t="s">
        <v>1468</v>
      </c>
      <c r="B51" s="43" t="str">
        <f>VLOOKUP(A51,MATERIALES!A6:D373,3,FALSE)</f>
        <v>Malla Ciclónica Para Gaviones Galvanizada Y Plastificada Con Pvc Cal 12 (2M3)</v>
      </c>
      <c r="C51" s="372"/>
      <c r="D51" s="372"/>
      <c r="E51" s="372"/>
      <c r="F51" s="372"/>
      <c r="G51" s="372"/>
      <c r="H51" s="372"/>
      <c r="I51" s="372"/>
      <c r="J51" s="268" t="str">
        <f>VLOOKUP(A51,MATERIALES!A6:D643,2,FALSE)</f>
        <v>u</v>
      </c>
      <c r="K51" s="348">
        <v>0.5</v>
      </c>
      <c r="L51" s="368"/>
      <c r="M51" s="353">
        <f>VLOOKUP(A51,MATERIALES!A6:D399,4,FALSE)</f>
        <v>118819.54658503355</v>
      </c>
      <c r="N51" s="228">
        <f>K51*M51</f>
        <v>59409.773292516773</v>
      </c>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393"/>
      <c r="C54" s="266"/>
      <c r="D54" s="266"/>
      <c r="E54" s="266"/>
      <c r="F54" s="266"/>
      <c r="G54" s="266"/>
      <c r="H54" s="266"/>
      <c r="I54" s="266"/>
      <c r="J54" s="382"/>
      <c r="K54" s="124"/>
      <c r="L54" s="281"/>
      <c r="M54" s="424"/>
      <c r="N54" s="425"/>
    </row>
    <row r="55" spans="1:14" ht="15.75" thickBot="1">
      <c r="B55" s="844" t="s">
        <v>2072</v>
      </c>
      <c r="C55" s="798"/>
      <c r="D55" s="798"/>
      <c r="E55" s="798"/>
      <c r="F55" s="798"/>
      <c r="G55" s="798"/>
      <c r="H55" s="798"/>
      <c r="I55" s="798"/>
      <c r="J55" s="798"/>
      <c r="K55" s="798"/>
      <c r="L55" s="798"/>
      <c r="M55" s="799"/>
      <c r="N55" s="104">
        <f>SUM(N48:N54)</f>
        <v>153134.70685850625</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1974</v>
      </c>
      <c r="B60" s="46" t="str">
        <f>VLOOKUP(A60,TRANSPORTE!A1:D117,3,FALSE)</f>
        <v>Transporte de piedra para gaviones</v>
      </c>
      <c r="C60" s="273"/>
      <c r="D60" s="273"/>
      <c r="E60" s="273"/>
      <c r="F60" s="273"/>
      <c r="G60" s="273"/>
      <c r="H60" s="267" t="s">
        <v>648</v>
      </c>
      <c r="I60" s="235">
        <v>1.1000000000000001</v>
      </c>
      <c r="J60" s="242">
        <v>1</v>
      </c>
      <c r="K60" s="235">
        <f>I60*J60</f>
        <v>1.1000000000000001</v>
      </c>
      <c r="L60" s="842">
        <f>VLOOKUP(A60,TRANSPORTE!A1:D117,4,FALSE)</f>
        <v>1260.0181096149788</v>
      </c>
      <c r="M60" s="843"/>
      <c r="N60" s="243">
        <f>K60*L60</f>
        <v>1386.0199205764768</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1386.0199205764768</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710</v>
      </c>
      <c r="B71" s="49" t="str">
        <f>VLOOKUP(A71,'MANO DE OBRA'!A8:D68,3,FALSE)</f>
        <v>Obrero (4)</v>
      </c>
      <c r="C71" s="47"/>
      <c r="D71" s="47"/>
      <c r="E71" s="47"/>
      <c r="F71" s="47"/>
      <c r="G71" s="47"/>
      <c r="H71" s="47"/>
      <c r="I71" s="248">
        <f>K71/J71*100</f>
        <v>135330.79999999999</v>
      </c>
      <c r="J71" s="249">
        <v>185</v>
      </c>
      <c r="K71" s="250">
        <f>VLOOKUP(A71,'MANO DE OBRA'!A8:D99,4,FALSE)</f>
        <v>250361.97999999998</v>
      </c>
      <c r="L71" s="50"/>
      <c r="M71" s="381">
        <v>20</v>
      </c>
      <c r="N71" s="346">
        <f>K71/M71</f>
        <v>12518.098999999998</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20</v>
      </c>
      <c r="N72" s="346">
        <f>K72/M72</f>
        <v>5334.3121807203988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17852.411180720395</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173265.75851883917</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34653.151703767835</v>
      </c>
      <c r="M84" s="791"/>
      <c r="N84" s="51"/>
    </row>
    <row r="85" spans="1:14">
      <c r="B85" s="89" t="s">
        <v>2090</v>
      </c>
      <c r="C85" s="90"/>
      <c r="D85" s="90"/>
      <c r="E85" s="90"/>
      <c r="F85" s="90"/>
      <c r="G85" s="90"/>
      <c r="H85" s="90"/>
      <c r="I85" s="87"/>
      <c r="J85" s="88"/>
      <c r="K85" s="260">
        <v>0.05</v>
      </c>
      <c r="L85" s="790">
        <f>N79*K85</f>
        <v>8663.2879259419587</v>
      </c>
      <c r="M85" s="791"/>
      <c r="N85" s="51"/>
    </row>
    <row r="86" spans="1:14" ht="15.75" thickBot="1">
      <c r="B86" s="91" t="s">
        <v>2091</v>
      </c>
      <c r="C86" s="92"/>
      <c r="D86" s="92"/>
      <c r="E86" s="92"/>
      <c r="F86" s="92"/>
      <c r="G86" s="92"/>
      <c r="H86" s="92"/>
      <c r="I86" s="93"/>
      <c r="J86" s="94"/>
      <c r="K86" s="261">
        <v>0.05</v>
      </c>
      <c r="L86" s="792">
        <f>N79*K86</f>
        <v>8663.2879259419587</v>
      </c>
      <c r="M86" s="793"/>
      <c r="N86" s="51"/>
    </row>
    <row r="87" spans="1:14" ht="15.75" thickBot="1">
      <c r="B87" s="755" t="s">
        <v>2072</v>
      </c>
      <c r="C87" s="756"/>
      <c r="D87" s="756"/>
      <c r="E87" s="756"/>
      <c r="F87" s="756"/>
      <c r="G87" s="756"/>
      <c r="H87" s="756"/>
      <c r="I87" s="756"/>
      <c r="J87" s="756"/>
      <c r="K87" s="756"/>
      <c r="L87" s="756"/>
      <c r="M87" s="757"/>
      <c r="N87" s="52">
        <f>L84+L85+L86</f>
        <v>51979.727555651749</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225245.48607449091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7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ColWidth="11.42578125"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9.2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29.25" customHeight="1" thickBot="1">
      <c r="A31" t="s">
        <v>21</v>
      </c>
      <c r="B31" s="80" t="s">
        <v>549</v>
      </c>
      <c r="C31" s="897" t="s">
        <v>2293</v>
      </c>
      <c r="D31" s="898"/>
      <c r="E31" s="898"/>
      <c r="F31" s="898"/>
      <c r="G31" s="898"/>
      <c r="H31" s="898"/>
      <c r="I31" s="898"/>
      <c r="J31" s="914"/>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892.62055903601981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892.62055903601981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1613</v>
      </c>
      <c r="B48" s="43" t="str">
        <f>VLOOKUP(A48,MATERIALES!A5:D373,3,FALSE)</f>
        <v>Piedra para gavión</v>
      </c>
      <c r="C48" s="237"/>
      <c r="D48" s="237"/>
      <c r="E48" s="237"/>
      <c r="F48" s="237"/>
      <c r="G48" s="237"/>
      <c r="H48" s="237"/>
      <c r="I48" s="237"/>
      <c r="J48" s="267" t="str">
        <f>VLOOKUP(A48,MATERIALES!A4:D640,2,FALSE)</f>
        <v>m3</v>
      </c>
      <c r="K48" s="238">
        <v>1.1000000000000001</v>
      </c>
      <c r="L48" s="223"/>
      <c r="M48" s="353">
        <f>VLOOKUP(A48,MATERIALES!A5:D396,4,FALSE)</f>
        <v>59382.857705361814</v>
      </c>
      <c r="N48" s="228">
        <f>K48*M48</f>
        <v>65321.143475898003</v>
      </c>
    </row>
    <row r="49" spans="1:14">
      <c r="A49" s="108" t="s">
        <v>1139</v>
      </c>
      <c r="B49" s="43" t="str">
        <f>VLOOKUP(A49,MATERIALES!A6:D373,3,FALSE)</f>
        <v>Alambre galvanizado No. 12</v>
      </c>
      <c r="C49" s="372"/>
      <c r="D49" s="372"/>
      <c r="E49" s="372"/>
      <c r="F49" s="372"/>
      <c r="G49" s="372"/>
      <c r="H49" s="372"/>
      <c r="I49" s="372"/>
      <c r="J49" s="268" t="str">
        <f>VLOOKUP(A49,MATERIALES!A5:D641,2,FALSE)</f>
        <v>kg</v>
      </c>
      <c r="K49" s="348">
        <v>1.1499999999999999</v>
      </c>
      <c r="L49" s="368"/>
      <c r="M49" s="353">
        <f>VLOOKUP(A49,MATERIALES!A6:D397,4,FALSE)</f>
        <v>6221.9067645911737</v>
      </c>
      <c r="N49" s="228">
        <f>K49*M49</f>
        <v>7155.1927792798488</v>
      </c>
    </row>
    <row r="50" spans="1:14">
      <c r="A50" s="108" t="s">
        <v>1363</v>
      </c>
      <c r="B50" s="43" t="str">
        <f>VLOOKUP(A50,MATERIALES!A6:D373,3,FALSE)</f>
        <v>Formaleta (gaviones, juntas de bordillos, juntas de cunetas, muros, concretos clase D,E, F y G)</v>
      </c>
      <c r="C50" s="372"/>
      <c r="D50" s="372"/>
      <c r="E50" s="372"/>
      <c r="F50" s="372"/>
      <c r="G50" s="372"/>
      <c r="H50" s="372"/>
      <c r="I50" s="372"/>
      <c r="J50" s="268" t="str">
        <f>VLOOKUP(A50,MATERIALES!A6:D642,2,FALSE)</f>
        <v>m2</v>
      </c>
      <c r="K50" s="348">
        <v>2</v>
      </c>
      <c r="L50" s="368"/>
      <c r="M50" s="353">
        <f>VLOOKUP(A50,MATERIALES!A6:D398,4,FALSE)</f>
        <v>10624.298655405817</v>
      </c>
      <c r="N50" s="228">
        <f>K50*M50</f>
        <v>21248.597310811634</v>
      </c>
    </row>
    <row r="51" spans="1:14">
      <c r="A51" s="108" t="s">
        <v>1466</v>
      </c>
      <c r="B51" s="43" t="str">
        <f>VLOOKUP(A51,MATERIALES!A6:D373,3,FALSE)</f>
        <v>Malla Ciclónica Para Gaviones Galvanizada Aleación Zn-5A1-Mm Y Plastificada Pvc Cal 12 (2M3)</v>
      </c>
      <c r="C51" s="372"/>
      <c r="D51" s="372"/>
      <c r="E51" s="372"/>
      <c r="F51" s="372"/>
      <c r="G51" s="372"/>
      <c r="H51" s="372"/>
      <c r="I51" s="372"/>
      <c r="J51" s="268" t="str">
        <f>VLOOKUP(A51,MATERIALES!A6:D643,2,FALSE)</f>
        <v>u</v>
      </c>
      <c r="K51" s="348">
        <v>0.5</v>
      </c>
      <c r="L51" s="368"/>
      <c r="M51" s="353">
        <f>VLOOKUP(A51,MATERIALES!A6:D399,4,FALSE)</f>
        <v>104459.31213043357</v>
      </c>
      <c r="N51" s="228">
        <f>K51*M51</f>
        <v>52229.656065216783</v>
      </c>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393"/>
      <c r="C54" s="266"/>
      <c r="D54" s="266"/>
      <c r="E54" s="266"/>
      <c r="F54" s="266"/>
      <c r="G54" s="266"/>
      <c r="H54" s="266"/>
      <c r="I54" s="266"/>
      <c r="J54" s="382"/>
      <c r="K54" s="124"/>
      <c r="L54" s="281"/>
      <c r="M54" s="424"/>
      <c r="N54" s="425"/>
    </row>
    <row r="55" spans="1:14" ht="15.75" thickBot="1">
      <c r="B55" s="844" t="s">
        <v>2072</v>
      </c>
      <c r="C55" s="798"/>
      <c r="D55" s="798"/>
      <c r="E55" s="798"/>
      <c r="F55" s="798"/>
      <c r="G55" s="798"/>
      <c r="H55" s="798"/>
      <c r="I55" s="798"/>
      <c r="J55" s="798"/>
      <c r="K55" s="798"/>
      <c r="L55" s="798"/>
      <c r="M55" s="799"/>
      <c r="N55" s="104">
        <f>SUM(N48:N54)</f>
        <v>145954.58963120627</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1974</v>
      </c>
      <c r="B60" s="46" t="str">
        <f>VLOOKUP(A60,TRANSPORTE!A1:D117,3,FALSE)</f>
        <v>Transporte de piedra para gaviones</v>
      </c>
      <c r="C60" s="273"/>
      <c r="D60" s="273"/>
      <c r="E60" s="273"/>
      <c r="F60" s="273"/>
      <c r="G60" s="273"/>
      <c r="H60" s="267" t="s">
        <v>648</v>
      </c>
      <c r="I60" s="235">
        <v>1.1000000000000001</v>
      </c>
      <c r="J60" s="242">
        <v>1</v>
      </c>
      <c r="K60" s="235">
        <f>I60*J60</f>
        <v>1.1000000000000001</v>
      </c>
      <c r="L60" s="842">
        <f>VLOOKUP(A60,TRANSPORTE!A1:D117,4,FALSE)</f>
        <v>1260.0181096149788</v>
      </c>
      <c r="M60" s="843"/>
      <c r="N60" s="243">
        <f>K60*L60</f>
        <v>1386.0199205764768</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1386.0199205764768</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710</v>
      </c>
      <c r="B71" s="49" t="str">
        <f>VLOOKUP(A71,'MANO DE OBRA'!A8:D68,3,FALSE)</f>
        <v>Obrero (4)</v>
      </c>
      <c r="C71" s="47"/>
      <c r="D71" s="47"/>
      <c r="E71" s="47"/>
      <c r="F71" s="47"/>
      <c r="G71" s="47"/>
      <c r="H71" s="47"/>
      <c r="I71" s="248">
        <f>K71/J71*100</f>
        <v>135330.79999999999</v>
      </c>
      <c r="J71" s="249">
        <v>185</v>
      </c>
      <c r="K71" s="250">
        <f>VLOOKUP(A71,'MANO DE OBRA'!A8:D99,4,FALSE)</f>
        <v>250361.97999999998</v>
      </c>
      <c r="L71" s="50"/>
      <c r="M71" s="381">
        <v>20</v>
      </c>
      <c r="N71" s="346">
        <f>K71/M71</f>
        <v>12518.098999999998</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20</v>
      </c>
      <c r="N72" s="346">
        <f>K72/M72</f>
        <v>5334.3121807203988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17852.411180720395</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166085.64129153918</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33217.128258307835</v>
      </c>
      <c r="M84" s="791"/>
      <c r="N84" s="51"/>
    </row>
    <row r="85" spans="1:14">
      <c r="B85" s="89" t="s">
        <v>2090</v>
      </c>
      <c r="C85" s="90"/>
      <c r="D85" s="90"/>
      <c r="E85" s="90"/>
      <c r="F85" s="90"/>
      <c r="G85" s="90"/>
      <c r="H85" s="90"/>
      <c r="I85" s="87"/>
      <c r="J85" s="88"/>
      <c r="K85" s="260">
        <v>0.05</v>
      </c>
      <c r="L85" s="790">
        <f>N79*K85</f>
        <v>8304.2820645769589</v>
      </c>
      <c r="M85" s="791"/>
      <c r="N85" s="51"/>
    </row>
    <row r="86" spans="1:14" ht="15.75" thickBot="1">
      <c r="B86" s="91" t="s">
        <v>2091</v>
      </c>
      <c r="C86" s="92"/>
      <c r="D86" s="92"/>
      <c r="E86" s="92"/>
      <c r="F86" s="92"/>
      <c r="G86" s="92"/>
      <c r="H86" s="92"/>
      <c r="I86" s="93"/>
      <c r="J86" s="94"/>
      <c r="K86" s="261">
        <v>0.05</v>
      </c>
      <c r="L86" s="792">
        <f>N79*K86</f>
        <v>8304.2820645769589</v>
      </c>
      <c r="M86" s="793"/>
      <c r="N86" s="51"/>
    </row>
    <row r="87" spans="1:14" ht="15.75" thickBot="1">
      <c r="B87" s="755" t="s">
        <v>2072</v>
      </c>
      <c r="C87" s="756"/>
      <c r="D87" s="756"/>
      <c r="E87" s="756"/>
      <c r="F87" s="756"/>
      <c r="G87" s="756"/>
      <c r="H87" s="756"/>
      <c r="I87" s="756"/>
      <c r="J87" s="756"/>
      <c r="K87" s="756"/>
      <c r="L87" s="756"/>
      <c r="M87" s="757"/>
      <c r="N87" s="52">
        <f>L84+L85+L86</f>
        <v>49825.692387461757</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215911.33367900093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ColWidth="11.42578125"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30.75" customHeight="1" thickBot="1">
      <c r="A31" t="s">
        <v>21</v>
      </c>
      <c r="B31" s="80" t="s">
        <v>551</v>
      </c>
      <c r="C31" s="897" t="s">
        <v>2294</v>
      </c>
      <c r="D31" s="898"/>
      <c r="E31" s="898"/>
      <c r="F31" s="898"/>
      <c r="G31" s="898"/>
      <c r="H31" s="898"/>
      <c r="I31" s="898"/>
      <c r="J31" s="914"/>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892.62055903601981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892.62055903601981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1613</v>
      </c>
      <c r="B48" s="43" t="str">
        <f>VLOOKUP(A48,MATERIALES!A5:D373,3,FALSE)</f>
        <v>Piedra para gavión</v>
      </c>
      <c r="C48" s="237"/>
      <c r="D48" s="237"/>
      <c r="E48" s="237"/>
      <c r="F48" s="237"/>
      <c r="G48" s="237"/>
      <c r="H48" s="237"/>
      <c r="I48" s="237"/>
      <c r="J48" s="267" t="str">
        <f>VLOOKUP(A48,MATERIALES!A4:D640,2,FALSE)</f>
        <v>m3</v>
      </c>
      <c r="K48" s="238">
        <v>1.1000000000000001</v>
      </c>
      <c r="L48" s="223"/>
      <c r="M48" s="353">
        <f>VLOOKUP(A48,MATERIALES!A5:D396,4,FALSE)</f>
        <v>59382.857705361814</v>
      </c>
      <c r="N48" s="228">
        <f>K48*M48</f>
        <v>65321.143475898003</v>
      </c>
    </row>
    <row r="49" spans="1:14">
      <c r="A49" s="108" t="s">
        <v>1139</v>
      </c>
      <c r="B49" s="43" t="str">
        <f>VLOOKUP(A49,MATERIALES!A6:D373,3,FALSE)</f>
        <v>Alambre galvanizado No. 12</v>
      </c>
      <c r="C49" s="372"/>
      <c r="D49" s="372"/>
      <c r="E49" s="372"/>
      <c r="F49" s="372"/>
      <c r="G49" s="372"/>
      <c r="H49" s="372"/>
      <c r="I49" s="372"/>
      <c r="J49" s="268" t="str">
        <f>VLOOKUP(A49,MATERIALES!A5:D641,2,FALSE)</f>
        <v>kg</v>
      </c>
      <c r="K49" s="348">
        <v>0.5</v>
      </c>
      <c r="L49" s="368"/>
      <c r="M49" s="353">
        <f>VLOOKUP(A49,MATERIALES!A6:D397,4,FALSE)</f>
        <v>6221.9067645911737</v>
      </c>
      <c r="N49" s="228">
        <f>K49*M49</f>
        <v>3110.9533822955868</v>
      </c>
    </row>
    <row r="50" spans="1:14">
      <c r="A50" s="108" t="s">
        <v>1363</v>
      </c>
      <c r="B50" s="43" t="str">
        <f>VLOOKUP(A50,MATERIALES!A6:D373,3,FALSE)</f>
        <v>Formaleta (gaviones, juntas de bordillos, juntas de cunetas, muros, concretos clase D,E, F y G)</v>
      </c>
      <c r="C50" s="372"/>
      <c r="D50" s="372"/>
      <c r="E50" s="372"/>
      <c r="F50" s="372"/>
      <c r="G50" s="372"/>
      <c r="H50" s="372"/>
      <c r="I50" s="372"/>
      <c r="J50" s="268" t="str">
        <f>VLOOKUP(A50,MATERIALES!A6:D642,2,FALSE)</f>
        <v>m2</v>
      </c>
      <c r="K50" s="348">
        <v>1</v>
      </c>
      <c r="L50" s="368"/>
      <c r="M50" s="353">
        <f>VLOOKUP(A50,MATERIALES!A6:D398,4,FALSE)</f>
        <v>10624.298655405817</v>
      </c>
      <c r="N50" s="228">
        <f>K50*M50</f>
        <v>10624.298655405817</v>
      </c>
    </row>
    <row r="51" spans="1:14">
      <c r="A51" s="108" t="s">
        <v>1474</v>
      </c>
      <c r="B51" s="43" t="str">
        <f>VLOOKUP(A51,MATERIALES!A6:D373,3,FALSE)</f>
        <v>Malla Para Colchagaviones Espesor 0,30 M</v>
      </c>
      <c r="C51" s="372"/>
      <c r="D51" s="372"/>
      <c r="E51" s="372"/>
      <c r="F51" s="372"/>
      <c r="G51" s="372"/>
      <c r="H51" s="372"/>
      <c r="I51" s="372"/>
      <c r="J51" s="268" t="str">
        <f>VLOOKUP(A51,MATERIALES!A6:D643,2,FALSE)</f>
        <v>u</v>
      </c>
      <c r="K51" s="348">
        <v>1</v>
      </c>
      <c r="L51" s="368"/>
      <c r="M51" s="353">
        <f>VLOOKUP(A51,MATERIALES!A6:D399,4,FALSE)</f>
        <v>109780.08680530923</v>
      </c>
      <c r="N51" s="228">
        <f>K51*M51</f>
        <v>109780.08680530923</v>
      </c>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393"/>
      <c r="C54" s="266"/>
      <c r="D54" s="266"/>
      <c r="E54" s="266"/>
      <c r="F54" s="266"/>
      <c r="G54" s="266"/>
      <c r="H54" s="266"/>
      <c r="I54" s="266"/>
      <c r="J54" s="382"/>
      <c r="K54" s="124"/>
      <c r="L54" s="281"/>
      <c r="M54" s="424"/>
      <c r="N54" s="425"/>
    </row>
    <row r="55" spans="1:14" ht="15.75" thickBot="1">
      <c r="B55" s="844" t="s">
        <v>2072</v>
      </c>
      <c r="C55" s="798"/>
      <c r="D55" s="798"/>
      <c r="E55" s="798"/>
      <c r="F55" s="798"/>
      <c r="G55" s="798"/>
      <c r="H55" s="798"/>
      <c r="I55" s="798"/>
      <c r="J55" s="798"/>
      <c r="K55" s="798"/>
      <c r="L55" s="798"/>
      <c r="M55" s="799"/>
      <c r="N55" s="104">
        <f>SUM(N48:N54)</f>
        <v>188836.48231890862</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1974</v>
      </c>
      <c r="B60" s="46" t="str">
        <f>VLOOKUP(A60,TRANSPORTE!A1:D117,3,FALSE)</f>
        <v>Transporte de piedra para gaviones</v>
      </c>
      <c r="C60" s="273"/>
      <c r="D60" s="273"/>
      <c r="E60" s="273"/>
      <c r="F60" s="273"/>
      <c r="G60" s="273"/>
      <c r="H60" s="267" t="s">
        <v>648</v>
      </c>
      <c r="I60" s="235">
        <v>1.1000000000000001</v>
      </c>
      <c r="J60" s="242">
        <v>1</v>
      </c>
      <c r="K60" s="235">
        <f>I60*J60</f>
        <v>1.1000000000000001</v>
      </c>
      <c r="L60" s="842">
        <f>VLOOKUP(A60,TRANSPORTE!A1:D117,4,FALSE)</f>
        <v>1260.0181096149788</v>
      </c>
      <c r="M60" s="843"/>
      <c r="N60" s="243">
        <f>K60*L60</f>
        <v>1386.0199205764768</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1386.0199205764768</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710</v>
      </c>
      <c r="B71" s="49" t="str">
        <f>VLOOKUP(A71,'MANO DE OBRA'!A8:D68,3,FALSE)</f>
        <v>Obrero (4)</v>
      </c>
      <c r="C71" s="47"/>
      <c r="D71" s="47"/>
      <c r="E71" s="47"/>
      <c r="F71" s="47"/>
      <c r="G71" s="47"/>
      <c r="H71" s="47"/>
      <c r="I71" s="248">
        <f>K71/J71*100</f>
        <v>135330.79999999999</v>
      </c>
      <c r="J71" s="249">
        <v>185</v>
      </c>
      <c r="K71" s="250">
        <f>VLOOKUP(A71,'MANO DE OBRA'!A8:D99,4,FALSE)</f>
        <v>250361.97999999998</v>
      </c>
      <c r="L71" s="50"/>
      <c r="M71" s="381">
        <v>20</v>
      </c>
      <c r="N71" s="346">
        <f>K71/M71</f>
        <v>12518.098999999998</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20</v>
      </c>
      <c r="N72" s="346">
        <f>K72/M72</f>
        <v>5334.3121807203988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17852.411180720395</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208967.53397924153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41793.506795848312</v>
      </c>
      <c r="M84" s="791"/>
      <c r="N84" s="51"/>
    </row>
    <row r="85" spans="1:14">
      <c r="B85" s="89" t="s">
        <v>2090</v>
      </c>
      <c r="C85" s="90"/>
      <c r="D85" s="90"/>
      <c r="E85" s="90"/>
      <c r="F85" s="90"/>
      <c r="G85" s="90"/>
      <c r="H85" s="90"/>
      <c r="I85" s="87"/>
      <c r="J85" s="88"/>
      <c r="K85" s="260">
        <v>0.05</v>
      </c>
      <c r="L85" s="790">
        <f>N79*K85</f>
        <v>10448.376698962078</v>
      </c>
      <c r="M85" s="791"/>
      <c r="N85" s="51"/>
    </row>
    <row r="86" spans="1:14" ht="15.75" thickBot="1">
      <c r="B86" s="91" t="s">
        <v>2091</v>
      </c>
      <c r="C86" s="92"/>
      <c r="D86" s="92"/>
      <c r="E86" s="92"/>
      <c r="F86" s="92"/>
      <c r="G86" s="92"/>
      <c r="H86" s="92"/>
      <c r="I86" s="93"/>
      <c r="J86" s="94"/>
      <c r="K86" s="261">
        <v>0.05</v>
      </c>
      <c r="L86" s="792">
        <f>N79*K86</f>
        <v>10448.376698962078</v>
      </c>
      <c r="M86" s="793"/>
      <c r="N86" s="51"/>
    </row>
    <row r="87" spans="1:14" ht="15.75" thickBot="1">
      <c r="B87" s="755" t="s">
        <v>2072</v>
      </c>
      <c r="C87" s="756"/>
      <c r="D87" s="756"/>
      <c r="E87" s="756"/>
      <c r="F87" s="756"/>
      <c r="G87" s="756"/>
      <c r="H87" s="756"/>
      <c r="I87" s="756"/>
      <c r="J87" s="756"/>
      <c r="K87" s="756"/>
      <c r="L87" s="756"/>
      <c r="M87" s="757"/>
      <c r="N87" s="52">
        <f>L84+L85+L86</f>
        <v>62690.260193772468</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271657.794173014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ColWidth="11.42578125"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7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30.75" customHeight="1" thickBot="1">
      <c r="A31" t="s">
        <v>21</v>
      </c>
      <c r="B31" s="80" t="s">
        <v>553</v>
      </c>
      <c r="C31" s="897" t="s">
        <v>2295</v>
      </c>
      <c r="D31" s="898"/>
      <c r="E31" s="898"/>
      <c r="F31" s="898"/>
      <c r="G31" s="898"/>
      <c r="H31" s="898"/>
      <c r="I31" s="898"/>
      <c r="J31" s="914"/>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892.62055903601981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892.62055903601981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1613</v>
      </c>
      <c r="B48" s="43" t="str">
        <f>VLOOKUP(A48,MATERIALES!A5:D373,3,FALSE)</f>
        <v>Piedra para gavión</v>
      </c>
      <c r="C48" s="237"/>
      <c r="D48" s="237"/>
      <c r="E48" s="237"/>
      <c r="F48" s="237"/>
      <c r="G48" s="237"/>
      <c r="H48" s="237"/>
      <c r="I48" s="237"/>
      <c r="J48" s="267" t="str">
        <f>VLOOKUP(A48,MATERIALES!A4:D640,2,FALSE)</f>
        <v>m3</v>
      </c>
      <c r="K48" s="238">
        <v>1.1000000000000001</v>
      </c>
      <c r="L48" s="223"/>
      <c r="M48" s="353">
        <f>VLOOKUP(A48,MATERIALES!A5:D396,4,FALSE)</f>
        <v>59382.857705361814</v>
      </c>
      <c r="N48" s="228">
        <f>K48*M48</f>
        <v>65321.143475898003</v>
      </c>
    </row>
    <row r="49" spans="1:14">
      <c r="A49" s="108" t="s">
        <v>1139</v>
      </c>
      <c r="B49" s="43" t="str">
        <f>VLOOKUP(A49,MATERIALES!A6:D373,3,FALSE)</f>
        <v>Alambre galvanizado No. 12</v>
      </c>
      <c r="C49" s="372"/>
      <c r="D49" s="372"/>
      <c r="E49" s="372"/>
      <c r="F49" s="372"/>
      <c r="G49" s="372"/>
      <c r="H49" s="372"/>
      <c r="I49" s="372"/>
      <c r="J49" s="268" t="str">
        <f>VLOOKUP(A49,MATERIALES!A5:D641,2,FALSE)</f>
        <v>kg</v>
      </c>
      <c r="K49" s="348">
        <v>0.5</v>
      </c>
      <c r="L49" s="368"/>
      <c r="M49" s="353">
        <f>VLOOKUP(A49,MATERIALES!A6:D397,4,FALSE)</f>
        <v>6221.9067645911737</v>
      </c>
      <c r="N49" s="228">
        <f>K49*M49</f>
        <v>3110.9533822955868</v>
      </c>
    </row>
    <row r="50" spans="1:14">
      <c r="A50" s="108" t="s">
        <v>1363</v>
      </c>
      <c r="B50" s="43" t="str">
        <f>VLOOKUP(A50,MATERIALES!A6:D373,3,FALSE)</f>
        <v>Formaleta (gaviones, juntas de bordillos, juntas de cunetas, muros, concretos clase D,E, F y G)</v>
      </c>
      <c r="C50" s="372"/>
      <c r="D50" s="372"/>
      <c r="E50" s="372"/>
      <c r="F50" s="372"/>
      <c r="G50" s="372"/>
      <c r="H50" s="372"/>
      <c r="I50" s="372"/>
      <c r="J50" s="268" t="str">
        <f>VLOOKUP(A50,MATERIALES!A6:D642,2,FALSE)</f>
        <v>m2</v>
      </c>
      <c r="K50" s="348">
        <v>1</v>
      </c>
      <c r="L50" s="368"/>
      <c r="M50" s="353">
        <f>VLOOKUP(A50,MATERIALES!A6:D398,4,FALSE)</f>
        <v>10624.298655405817</v>
      </c>
      <c r="N50" s="228">
        <f>K50*M50</f>
        <v>10624.298655405817</v>
      </c>
    </row>
    <row r="51" spans="1:14">
      <c r="A51" s="108" t="s">
        <v>1474</v>
      </c>
      <c r="B51" s="43" t="str">
        <f>VLOOKUP(A51,MATERIALES!A6:D373,3,FALSE)</f>
        <v>Malla Para Colchagaviones Espesor 0,30 M</v>
      </c>
      <c r="C51" s="372"/>
      <c r="D51" s="372"/>
      <c r="E51" s="372"/>
      <c r="F51" s="372"/>
      <c r="G51" s="372"/>
      <c r="H51" s="372"/>
      <c r="I51" s="372"/>
      <c r="J51" s="268" t="str">
        <f>VLOOKUP(A51,MATERIALES!A6:D643,2,FALSE)</f>
        <v>u</v>
      </c>
      <c r="K51" s="348">
        <v>1</v>
      </c>
      <c r="L51" s="368"/>
      <c r="M51" s="353">
        <f>VLOOKUP(A51,MATERIALES!A6:D399,4,FALSE)</f>
        <v>109780.08680530923</v>
      </c>
      <c r="N51" s="228">
        <f>K51*M51</f>
        <v>109780.08680530923</v>
      </c>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393"/>
      <c r="C54" s="266"/>
      <c r="D54" s="266"/>
      <c r="E54" s="266"/>
      <c r="F54" s="266"/>
      <c r="G54" s="266"/>
      <c r="H54" s="266"/>
      <c r="I54" s="266"/>
      <c r="J54" s="382"/>
      <c r="K54" s="124"/>
      <c r="L54" s="281"/>
      <c r="M54" s="424"/>
      <c r="N54" s="425"/>
    </row>
    <row r="55" spans="1:14" ht="15.75" thickBot="1">
      <c r="B55" s="844" t="s">
        <v>2072</v>
      </c>
      <c r="C55" s="798"/>
      <c r="D55" s="798"/>
      <c r="E55" s="798"/>
      <c r="F55" s="798"/>
      <c r="G55" s="798"/>
      <c r="H55" s="798"/>
      <c r="I55" s="798"/>
      <c r="J55" s="798"/>
      <c r="K55" s="798"/>
      <c r="L55" s="798"/>
      <c r="M55" s="799"/>
      <c r="N55" s="104">
        <f>SUM(N48:N54)</f>
        <v>188836.48231890862</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1974</v>
      </c>
      <c r="B60" s="46" t="str">
        <f>VLOOKUP(A60,TRANSPORTE!A1:D117,3,FALSE)</f>
        <v>Transporte de piedra para gaviones</v>
      </c>
      <c r="C60" s="273"/>
      <c r="D60" s="273"/>
      <c r="E60" s="273"/>
      <c r="F60" s="273"/>
      <c r="G60" s="273"/>
      <c r="H60" s="267" t="s">
        <v>1038</v>
      </c>
      <c r="I60" s="235">
        <v>1.1000000000000001</v>
      </c>
      <c r="J60" s="242">
        <v>1</v>
      </c>
      <c r="K60" s="235">
        <f>I60*J60</f>
        <v>1.1000000000000001</v>
      </c>
      <c r="L60" s="842">
        <f>VLOOKUP(A60,TRANSPORTE!A1:D117,4,FALSE)</f>
        <v>1260.0181096149788</v>
      </c>
      <c r="M60" s="843"/>
      <c r="N60" s="243">
        <f>K60*L60</f>
        <v>1386.0199205764768</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1386.0199205764768</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710</v>
      </c>
      <c r="B71" s="49" t="str">
        <f>VLOOKUP(A71,'MANO DE OBRA'!A8:D68,3,FALSE)</f>
        <v>Obrero (4)</v>
      </c>
      <c r="C71" s="47"/>
      <c r="D71" s="47"/>
      <c r="E71" s="47"/>
      <c r="F71" s="47"/>
      <c r="G71" s="47"/>
      <c r="H71" s="47"/>
      <c r="I71" s="248">
        <f>K71/J71*100</f>
        <v>135330.79999999999</v>
      </c>
      <c r="J71" s="249">
        <v>185</v>
      </c>
      <c r="K71" s="250">
        <f>VLOOKUP(A71,'MANO DE OBRA'!A8:D99,4,FALSE)</f>
        <v>250361.97999999998</v>
      </c>
      <c r="L71" s="50"/>
      <c r="M71" s="381">
        <v>20</v>
      </c>
      <c r="N71" s="346">
        <f>K71/M71</f>
        <v>12518.098999999998</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20</v>
      </c>
      <c r="N72" s="346">
        <f>K72/M72</f>
        <v>5334.3121807203988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17852.411180720395</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208967.53397924153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41793.506795848312</v>
      </c>
      <c r="M84" s="791"/>
      <c r="N84" s="51"/>
    </row>
    <row r="85" spans="1:14">
      <c r="B85" s="89" t="s">
        <v>2090</v>
      </c>
      <c r="C85" s="90"/>
      <c r="D85" s="90"/>
      <c r="E85" s="90"/>
      <c r="F85" s="90"/>
      <c r="G85" s="90"/>
      <c r="H85" s="90"/>
      <c r="I85" s="87"/>
      <c r="J85" s="88"/>
      <c r="K85" s="260">
        <v>0.05</v>
      </c>
      <c r="L85" s="790">
        <f>N79*K85</f>
        <v>10448.376698962078</v>
      </c>
      <c r="M85" s="791"/>
      <c r="N85" s="51"/>
    </row>
    <row r="86" spans="1:14" ht="15.75" thickBot="1">
      <c r="B86" s="91" t="s">
        <v>2091</v>
      </c>
      <c r="C86" s="92"/>
      <c r="D86" s="92"/>
      <c r="E86" s="92"/>
      <c r="F86" s="92"/>
      <c r="G86" s="92"/>
      <c r="H86" s="92"/>
      <c r="I86" s="93"/>
      <c r="J86" s="94"/>
      <c r="K86" s="261">
        <v>0.05</v>
      </c>
      <c r="L86" s="792">
        <f>N79*K86</f>
        <v>10448.376698962078</v>
      </c>
      <c r="M86" s="793"/>
      <c r="N86" s="51"/>
    </row>
    <row r="87" spans="1:14" ht="15.75" thickBot="1">
      <c r="B87" s="755" t="s">
        <v>2072</v>
      </c>
      <c r="C87" s="756"/>
      <c r="D87" s="756"/>
      <c r="E87" s="756"/>
      <c r="F87" s="756"/>
      <c r="G87" s="756"/>
      <c r="H87" s="756"/>
      <c r="I87" s="756"/>
      <c r="J87" s="756"/>
      <c r="K87" s="756"/>
      <c r="L87" s="756"/>
      <c r="M87" s="757"/>
      <c r="N87" s="52">
        <f>L84+L85+L86</f>
        <v>62690.260193772468</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271657.794173014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ColWidth="11.42578125"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7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30.75" customHeight="1" thickBot="1">
      <c r="A31" t="s">
        <v>21</v>
      </c>
      <c r="B31" s="80" t="s">
        <v>555</v>
      </c>
      <c r="C31" s="897" t="s">
        <v>2296</v>
      </c>
      <c r="D31" s="898"/>
      <c r="E31" s="898"/>
      <c r="F31" s="898"/>
      <c r="G31" s="898"/>
      <c r="H31" s="898"/>
      <c r="I31" s="898"/>
      <c r="J31" s="914"/>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892.62055903601981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892.62055903601981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1613</v>
      </c>
      <c r="B48" s="43" t="str">
        <f>VLOOKUP(A48,MATERIALES!A5:D373,3,FALSE)</f>
        <v>Piedra para gavión</v>
      </c>
      <c r="C48" s="237"/>
      <c r="D48" s="237"/>
      <c r="E48" s="237"/>
      <c r="F48" s="237"/>
      <c r="G48" s="237"/>
      <c r="H48" s="237"/>
      <c r="I48" s="237"/>
      <c r="J48" s="267" t="str">
        <f>VLOOKUP(A48,MATERIALES!A4:D640,2,FALSE)</f>
        <v>m3</v>
      </c>
      <c r="K48" s="238">
        <v>1.1000000000000001</v>
      </c>
      <c r="L48" s="223"/>
      <c r="M48" s="353">
        <f>VLOOKUP(A48,MATERIALES!A5:D396,4,FALSE)</f>
        <v>59382.857705361814</v>
      </c>
      <c r="N48" s="228">
        <f>K48*M48</f>
        <v>65321.143475898003</v>
      </c>
    </row>
    <row r="49" spans="1:14">
      <c r="A49" s="108" t="s">
        <v>1139</v>
      </c>
      <c r="B49" s="43" t="str">
        <f>VLOOKUP(A49,MATERIALES!A6:D373,3,FALSE)</f>
        <v>Alambre galvanizado No. 12</v>
      </c>
      <c r="C49" s="372"/>
      <c r="D49" s="372"/>
      <c r="E49" s="372"/>
      <c r="F49" s="372"/>
      <c r="G49" s="372"/>
      <c r="H49" s="372"/>
      <c r="I49" s="372"/>
      <c r="J49" s="268" t="str">
        <f>VLOOKUP(A49,MATERIALES!A5:D641,2,FALSE)</f>
        <v>kg</v>
      </c>
      <c r="K49" s="348">
        <v>0.5</v>
      </c>
      <c r="L49" s="368"/>
      <c r="M49" s="353">
        <f>VLOOKUP(A49,MATERIALES!A6:D397,4,FALSE)</f>
        <v>6221.9067645911737</v>
      </c>
      <c r="N49" s="228">
        <f>K49*M49</f>
        <v>3110.9533822955868</v>
      </c>
    </row>
    <row r="50" spans="1:14">
      <c r="A50" s="108" t="s">
        <v>1363</v>
      </c>
      <c r="B50" s="43" t="str">
        <f>VLOOKUP(A50,MATERIALES!A6:D373,3,FALSE)</f>
        <v>Formaleta (gaviones, juntas de bordillos, juntas de cunetas, muros, concretos clase D,E, F y G)</v>
      </c>
      <c r="C50" s="372"/>
      <c r="D50" s="372"/>
      <c r="E50" s="372"/>
      <c r="F50" s="372"/>
      <c r="G50" s="372"/>
      <c r="H50" s="372"/>
      <c r="I50" s="372"/>
      <c r="J50" s="268" t="str">
        <f>VLOOKUP(A50,MATERIALES!A6:D642,2,FALSE)</f>
        <v>m2</v>
      </c>
      <c r="K50" s="348">
        <v>1</v>
      </c>
      <c r="L50" s="368"/>
      <c r="M50" s="353">
        <f>VLOOKUP(A50,MATERIALES!A6:D398,4,FALSE)</f>
        <v>10624.298655405817</v>
      </c>
      <c r="N50" s="228">
        <f>K50*M50</f>
        <v>10624.298655405817</v>
      </c>
    </row>
    <row r="51" spans="1:14">
      <c r="A51" s="108" t="s">
        <v>1474</v>
      </c>
      <c r="B51" s="43" t="str">
        <f>VLOOKUP(A51,MATERIALES!A6:D373,3,FALSE)</f>
        <v>Malla Para Colchagaviones Espesor 0,30 M</v>
      </c>
      <c r="C51" s="372"/>
      <c r="D51" s="372"/>
      <c r="E51" s="372"/>
      <c r="F51" s="372"/>
      <c r="G51" s="372"/>
      <c r="H51" s="372"/>
      <c r="I51" s="372"/>
      <c r="J51" s="268" t="str">
        <f>VLOOKUP(A51,MATERIALES!A6:D643,2,FALSE)</f>
        <v>u</v>
      </c>
      <c r="K51" s="348">
        <v>1</v>
      </c>
      <c r="L51" s="368"/>
      <c r="M51" s="353">
        <f>VLOOKUP(A51,MATERIALES!A6:D399,4,FALSE)</f>
        <v>109780.08680530923</v>
      </c>
      <c r="N51" s="228">
        <f>K51*M51</f>
        <v>109780.08680530923</v>
      </c>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393"/>
      <c r="C54" s="266"/>
      <c r="D54" s="266"/>
      <c r="E54" s="266"/>
      <c r="F54" s="266"/>
      <c r="G54" s="266"/>
      <c r="H54" s="266"/>
      <c r="I54" s="266"/>
      <c r="J54" s="382"/>
      <c r="K54" s="124"/>
      <c r="L54" s="281"/>
      <c r="M54" s="424"/>
      <c r="N54" s="425"/>
    </row>
    <row r="55" spans="1:14" ht="15.75" thickBot="1">
      <c r="B55" s="844" t="s">
        <v>2072</v>
      </c>
      <c r="C55" s="798"/>
      <c r="D55" s="798"/>
      <c r="E55" s="798"/>
      <c r="F55" s="798"/>
      <c r="G55" s="798"/>
      <c r="H55" s="798"/>
      <c r="I55" s="798"/>
      <c r="J55" s="798"/>
      <c r="K55" s="798"/>
      <c r="L55" s="798"/>
      <c r="M55" s="799"/>
      <c r="N55" s="104">
        <f>SUM(N48:N54)</f>
        <v>188836.48231890862</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1974</v>
      </c>
      <c r="B60" s="46" t="str">
        <f>VLOOKUP(A60,TRANSPORTE!A1:D117,3,FALSE)</f>
        <v>Transporte de piedra para gaviones</v>
      </c>
      <c r="C60" s="273"/>
      <c r="D60" s="273"/>
      <c r="E60" s="273"/>
      <c r="F60" s="273"/>
      <c r="G60" s="273"/>
      <c r="H60" s="267" t="s">
        <v>1038</v>
      </c>
      <c r="I60" s="235">
        <v>1.1000000000000001</v>
      </c>
      <c r="J60" s="242">
        <v>1</v>
      </c>
      <c r="K60" s="235">
        <f>I60*J60</f>
        <v>1.1000000000000001</v>
      </c>
      <c r="L60" s="842">
        <f>VLOOKUP(A60,TRANSPORTE!A1:D117,4,FALSE)</f>
        <v>1260.0181096149788</v>
      </c>
      <c r="M60" s="843"/>
      <c r="N60" s="243">
        <f>K60*L60</f>
        <v>1386.0199205764768</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1386.0199205764768</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710</v>
      </c>
      <c r="B71" s="49" t="str">
        <f>VLOOKUP(A71,'MANO DE OBRA'!A8:D68,3,FALSE)</f>
        <v>Obrero (4)</v>
      </c>
      <c r="C71" s="47"/>
      <c r="D71" s="47"/>
      <c r="E71" s="47"/>
      <c r="F71" s="47"/>
      <c r="G71" s="47"/>
      <c r="H71" s="47"/>
      <c r="I71" s="248">
        <f>K71/J71*100</f>
        <v>135330.79999999999</v>
      </c>
      <c r="J71" s="249">
        <v>185</v>
      </c>
      <c r="K71" s="250">
        <f>VLOOKUP(A71,'MANO DE OBRA'!A8:D99,4,FALSE)</f>
        <v>250361.97999999998</v>
      </c>
      <c r="L71" s="50"/>
      <c r="M71" s="381">
        <v>20</v>
      </c>
      <c r="N71" s="346">
        <f>K71/M71</f>
        <v>12518.098999999998</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20</v>
      </c>
      <c r="N72" s="346">
        <f>K72/M72</f>
        <v>5334.3121807203988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125"/>
    </row>
    <row r="77" spans="1:15" ht="15.75" thickBot="1">
      <c r="B77" s="844" t="s">
        <v>2072</v>
      </c>
      <c r="C77" s="798"/>
      <c r="D77" s="798"/>
      <c r="E77" s="798"/>
      <c r="F77" s="798"/>
      <c r="G77" s="798"/>
      <c r="H77" s="798"/>
      <c r="I77" s="798"/>
      <c r="J77" s="798"/>
      <c r="K77" s="798"/>
      <c r="L77" s="798"/>
      <c r="M77" s="799"/>
      <c r="N77" s="402">
        <f>SUM(N71:N76)</f>
        <v>17852.411180720395</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208967.53397924153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41793.506795848312</v>
      </c>
      <c r="M84" s="791"/>
      <c r="N84" s="51"/>
    </row>
    <row r="85" spans="1:14">
      <c r="B85" s="89" t="s">
        <v>2090</v>
      </c>
      <c r="C85" s="90"/>
      <c r="D85" s="90"/>
      <c r="E85" s="90"/>
      <c r="F85" s="90"/>
      <c r="G85" s="90"/>
      <c r="H85" s="90"/>
      <c r="I85" s="87"/>
      <c r="J85" s="88"/>
      <c r="K85" s="260">
        <v>0.05</v>
      </c>
      <c r="L85" s="790">
        <f>N79*K85</f>
        <v>10448.376698962078</v>
      </c>
      <c r="M85" s="791"/>
      <c r="N85" s="51"/>
    </row>
    <row r="86" spans="1:14" ht="15.75" thickBot="1">
      <c r="B86" s="91" t="s">
        <v>2091</v>
      </c>
      <c r="C86" s="92"/>
      <c r="D86" s="92"/>
      <c r="E86" s="92"/>
      <c r="F86" s="92"/>
      <c r="G86" s="92"/>
      <c r="H86" s="92"/>
      <c r="I86" s="93"/>
      <c r="J86" s="94"/>
      <c r="K86" s="261">
        <v>0.05</v>
      </c>
      <c r="L86" s="792">
        <f>N79*K86</f>
        <v>10448.376698962078</v>
      </c>
      <c r="M86" s="793"/>
      <c r="N86" s="51"/>
    </row>
    <row r="87" spans="1:14" ht="15.75" thickBot="1">
      <c r="B87" s="755" t="s">
        <v>2072</v>
      </c>
      <c r="C87" s="756"/>
      <c r="D87" s="756"/>
      <c r="E87" s="756"/>
      <c r="F87" s="756"/>
      <c r="G87" s="756"/>
      <c r="H87" s="756"/>
      <c r="I87" s="756"/>
      <c r="J87" s="756"/>
      <c r="K87" s="756"/>
      <c r="L87" s="756"/>
      <c r="M87" s="757"/>
      <c r="N87" s="52">
        <f>L84+L85+L86</f>
        <v>62690.260193772468</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271657.794173014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ColWidth="11.42578125"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7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30.75" customHeight="1" thickBot="1">
      <c r="A31" t="s">
        <v>21</v>
      </c>
      <c r="B31" s="80" t="s">
        <v>557</v>
      </c>
      <c r="C31" s="897" t="s">
        <v>2297</v>
      </c>
      <c r="D31" s="898"/>
      <c r="E31" s="898"/>
      <c r="F31" s="898"/>
      <c r="G31" s="898"/>
      <c r="H31" s="898"/>
      <c r="I31" s="898"/>
      <c r="J31" s="914"/>
      <c r="K31" s="395"/>
      <c r="L31" s="262" t="s">
        <v>24</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892.62055903601981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892.62055903601981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1613</v>
      </c>
      <c r="B48" s="43" t="str">
        <f>VLOOKUP(A48,MATERIALES!A5:D373,3,FALSE)</f>
        <v>Piedra para gavión</v>
      </c>
      <c r="C48" s="237"/>
      <c r="D48" s="237"/>
      <c r="E48" s="237"/>
      <c r="F48" s="237"/>
      <c r="G48" s="237"/>
      <c r="H48" s="237"/>
      <c r="I48" s="237"/>
      <c r="J48" s="267" t="str">
        <f>VLOOKUP(A48,MATERIALES!A4:D640,2,FALSE)</f>
        <v>m3</v>
      </c>
      <c r="K48" s="238">
        <v>1.1000000000000001</v>
      </c>
      <c r="L48" s="223"/>
      <c r="M48" s="353">
        <f>VLOOKUP(A48,MATERIALES!A5:D396,4,FALSE)</f>
        <v>59382.857705361814</v>
      </c>
      <c r="N48" s="228">
        <f>K48*M48</f>
        <v>65321.143475898003</v>
      </c>
    </row>
    <row r="49" spans="1:14">
      <c r="A49" s="108" t="s">
        <v>1139</v>
      </c>
      <c r="B49" s="43" t="str">
        <f>VLOOKUP(A49,MATERIALES!A6:D373,3,FALSE)</f>
        <v>Alambre galvanizado No. 12</v>
      </c>
      <c r="C49" s="372"/>
      <c r="D49" s="372"/>
      <c r="E49" s="372"/>
      <c r="F49" s="372"/>
      <c r="G49" s="372"/>
      <c r="H49" s="372"/>
      <c r="I49" s="372"/>
      <c r="J49" s="268" t="str">
        <f>VLOOKUP(A49,MATERIALES!A5:D641,2,FALSE)</f>
        <v>kg</v>
      </c>
      <c r="K49" s="348">
        <v>0.5</v>
      </c>
      <c r="L49" s="368"/>
      <c r="M49" s="353">
        <f>VLOOKUP(A49,MATERIALES!A6:D397,4,FALSE)</f>
        <v>6221.9067645911737</v>
      </c>
      <c r="N49" s="228">
        <f>K49*M49</f>
        <v>3110.9533822955868</v>
      </c>
    </row>
    <row r="50" spans="1:14">
      <c r="A50" s="108" t="s">
        <v>1363</v>
      </c>
      <c r="B50" s="43" t="str">
        <f>VLOOKUP(A50,MATERIALES!A6:D373,3,FALSE)</f>
        <v>Formaleta (gaviones, juntas de bordillos, juntas de cunetas, muros, concretos clase D,E, F y G)</v>
      </c>
      <c r="C50" s="372"/>
      <c r="D50" s="372"/>
      <c r="E50" s="372"/>
      <c r="F50" s="372"/>
      <c r="G50" s="372"/>
      <c r="H50" s="372"/>
      <c r="I50" s="372"/>
      <c r="J50" s="268" t="str">
        <f>VLOOKUP(A50,MATERIALES!A6:D642,2,FALSE)</f>
        <v>m2</v>
      </c>
      <c r="K50" s="348">
        <v>1</v>
      </c>
      <c r="L50" s="368"/>
      <c r="M50" s="353">
        <f>VLOOKUP(A50,MATERIALES!A6:D398,4,FALSE)</f>
        <v>10624.298655405817</v>
      </c>
      <c r="N50" s="228">
        <f>K50*M50</f>
        <v>10624.298655405817</v>
      </c>
    </row>
    <row r="51" spans="1:14">
      <c r="A51" s="108" t="s">
        <v>1474</v>
      </c>
      <c r="B51" s="43" t="str">
        <f>VLOOKUP(A51,MATERIALES!A6:D373,3,FALSE)</f>
        <v>Malla Para Colchagaviones Espesor 0,30 M</v>
      </c>
      <c r="C51" s="372"/>
      <c r="D51" s="372"/>
      <c r="E51" s="372"/>
      <c r="F51" s="372"/>
      <c r="G51" s="372"/>
      <c r="H51" s="372"/>
      <c r="I51" s="372"/>
      <c r="J51" s="268" t="str">
        <f>VLOOKUP(A51,MATERIALES!A6:D643,2,FALSE)</f>
        <v>u</v>
      </c>
      <c r="K51" s="348">
        <v>1</v>
      </c>
      <c r="L51" s="368"/>
      <c r="M51" s="353">
        <f>VLOOKUP(A51,MATERIALES!A6:D399,4,FALSE)</f>
        <v>109780.08680530923</v>
      </c>
      <c r="N51" s="228">
        <f>K51*M51</f>
        <v>109780.08680530923</v>
      </c>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393"/>
      <c r="C54" s="266"/>
      <c r="D54" s="266"/>
      <c r="E54" s="266"/>
      <c r="F54" s="266"/>
      <c r="G54" s="266"/>
      <c r="H54" s="266"/>
      <c r="I54" s="266"/>
      <c r="J54" s="382"/>
      <c r="K54" s="124"/>
      <c r="L54" s="281"/>
      <c r="M54" s="424"/>
      <c r="N54" s="425"/>
    </row>
    <row r="55" spans="1:14" ht="15.75" thickBot="1">
      <c r="B55" s="844" t="s">
        <v>2072</v>
      </c>
      <c r="C55" s="798"/>
      <c r="D55" s="798"/>
      <c r="E55" s="798"/>
      <c r="F55" s="798"/>
      <c r="G55" s="798"/>
      <c r="H55" s="798"/>
      <c r="I55" s="798"/>
      <c r="J55" s="798"/>
      <c r="K55" s="798"/>
      <c r="L55" s="798"/>
      <c r="M55" s="799"/>
      <c r="N55" s="104">
        <f>SUM(N48:N54)</f>
        <v>188836.48231890862</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A60" t="s">
        <v>1974</v>
      </c>
      <c r="B60" s="46" t="str">
        <f>VLOOKUP(A60,TRANSPORTE!A1:D117,3,FALSE)</f>
        <v>Transporte de piedra para gaviones</v>
      </c>
      <c r="C60" s="273"/>
      <c r="D60" s="273"/>
      <c r="E60" s="273"/>
      <c r="F60" s="273"/>
      <c r="G60" s="273"/>
      <c r="H60" s="267" t="s">
        <v>1038</v>
      </c>
      <c r="I60" s="235">
        <v>1.1000000000000001</v>
      </c>
      <c r="J60" s="242">
        <v>1</v>
      </c>
      <c r="K60" s="235">
        <f>I60*J60</f>
        <v>1.1000000000000001</v>
      </c>
      <c r="L60" s="842">
        <f>VLOOKUP(A60,TRANSPORTE!A1:D117,4,FALSE)</f>
        <v>1260.0181096149788</v>
      </c>
      <c r="M60" s="843"/>
      <c r="N60" s="243">
        <f>K60*L60</f>
        <v>1386.0199205764768</v>
      </c>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f>N60+N61+N62+N63+N64</f>
        <v>1386.0199205764768</v>
      </c>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710</v>
      </c>
      <c r="B71" s="49" t="str">
        <f>VLOOKUP(A71,'MANO DE OBRA'!A8:D68,3,FALSE)</f>
        <v>Obrero (4)</v>
      </c>
      <c r="C71" s="47"/>
      <c r="D71" s="47"/>
      <c r="E71" s="47"/>
      <c r="F71" s="47"/>
      <c r="G71" s="47"/>
      <c r="H71" s="47"/>
      <c r="I71" s="248">
        <f>K71/J71*100</f>
        <v>135330.79999999999</v>
      </c>
      <c r="J71" s="249">
        <v>185</v>
      </c>
      <c r="K71" s="250">
        <f>VLOOKUP(A71,'MANO DE OBRA'!A8:D99,4,FALSE)</f>
        <v>250361.97999999998</v>
      </c>
      <c r="L71" s="50"/>
      <c r="M71" s="381">
        <v>20</v>
      </c>
      <c r="N71" s="346">
        <f>K71/M71</f>
        <v>12518.098999999998</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20</v>
      </c>
      <c r="N72" s="346">
        <f>K72/M72</f>
        <v>5334.3121807203988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125"/>
    </row>
    <row r="77" spans="1:15" ht="15.75" thickBot="1">
      <c r="B77" s="844" t="s">
        <v>2072</v>
      </c>
      <c r="C77" s="798"/>
      <c r="D77" s="798"/>
      <c r="E77" s="798"/>
      <c r="F77" s="798"/>
      <c r="G77" s="798"/>
      <c r="H77" s="798"/>
      <c r="I77" s="798"/>
      <c r="J77" s="798"/>
      <c r="K77" s="798"/>
      <c r="L77" s="798"/>
      <c r="M77" s="799"/>
      <c r="N77" s="402">
        <f>SUM(N71:N76)</f>
        <v>17852.411180720395</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208967.53397924153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41793.506795848312</v>
      </c>
      <c r="M84" s="791"/>
      <c r="N84" s="51"/>
    </row>
    <row r="85" spans="1:14">
      <c r="B85" s="89" t="s">
        <v>2090</v>
      </c>
      <c r="C85" s="90"/>
      <c r="D85" s="90"/>
      <c r="E85" s="90"/>
      <c r="F85" s="90"/>
      <c r="G85" s="90"/>
      <c r="H85" s="90"/>
      <c r="I85" s="87"/>
      <c r="J85" s="88"/>
      <c r="K85" s="260">
        <v>0.05</v>
      </c>
      <c r="L85" s="790">
        <f>N79*K85</f>
        <v>10448.376698962078</v>
      </c>
      <c r="M85" s="791"/>
      <c r="N85" s="51"/>
    </row>
    <row r="86" spans="1:14" ht="15.75" thickBot="1">
      <c r="B86" s="91" t="s">
        <v>2091</v>
      </c>
      <c r="C86" s="92"/>
      <c r="D86" s="92"/>
      <c r="E86" s="92"/>
      <c r="F86" s="92"/>
      <c r="G86" s="92"/>
      <c r="H86" s="92"/>
      <c r="I86" s="93"/>
      <c r="J86" s="94"/>
      <c r="K86" s="261">
        <v>0.05</v>
      </c>
      <c r="L86" s="792">
        <f>N79*K86</f>
        <v>10448.376698962078</v>
      </c>
      <c r="M86" s="793"/>
      <c r="N86" s="51"/>
    </row>
    <row r="87" spans="1:14" ht="15.75" thickBot="1">
      <c r="B87" s="755" t="s">
        <v>2072</v>
      </c>
      <c r="C87" s="756"/>
      <c r="D87" s="756"/>
      <c r="E87" s="756"/>
      <c r="F87" s="756"/>
      <c r="G87" s="756"/>
      <c r="H87" s="756"/>
      <c r="I87" s="756"/>
      <c r="J87" s="756"/>
      <c r="K87" s="756"/>
      <c r="L87" s="756"/>
      <c r="M87" s="757"/>
      <c r="N87" s="52">
        <f>L84+L85+L86</f>
        <v>62690.260193772468</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271657.794173014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ColWidth="11.42578125"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28.5" customHeight="1" thickBot="1">
      <c r="A31" t="s">
        <v>21</v>
      </c>
      <c r="B31" s="80" t="s">
        <v>559</v>
      </c>
      <c r="C31" s="897" t="s">
        <v>2298</v>
      </c>
      <c r="D31" s="898"/>
      <c r="E31" s="898"/>
      <c r="F31" s="898"/>
      <c r="G31" s="898"/>
      <c r="H31" s="898"/>
      <c r="I31" s="898"/>
      <c r="J31" s="914"/>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1413</v>
      </c>
      <c r="B48" s="43" t="str">
        <f>VLOOKUP(A48,MATERIALES!A5:D373,3,FALSE)</f>
        <v>Geotextil Fortex BX-40</v>
      </c>
      <c r="C48" s="237"/>
      <c r="D48" s="237"/>
      <c r="E48" s="237"/>
      <c r="F48" s="237"/>
      <c r="G48" s="237"/>
      <c r="H48" s="237"/>
      <c r="I48" s="224"/>
      <c r="J48" s="201" t="str">
        <f>VLOOKUP(A48,MATERIALES!A4:D640,2,FALSE)</f>
        <v>M2</v>
      </c>
      <c r="K48" s="238">
        <v>1.3</v>
      </c>
      <c r="L48" s="223"/>
      <c r="M48" s="353">
        <f>VLOOKUP(A48,MATERIALES!A5:D396,4,FALSE)</f>
        <v>8243.2160906331046</v>
      </c>
      <c r="N48" s="228">
        <f>K48*M48</f>
        <v>10716.180917823036</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393"/>
      <c r="C54" s="266"/>
      <c r="D54" s="266"/>
      <c r="E54" s="266"/>
      <c r="F54" s="266"/>
      <c r="G54" s="266"/>
      <c r="H54" s="266"/>
      <c r="I54" s="266"/>
      <c r="J54" s="382"/>
      <c r="K54" s="124"/>
      <c r="L54" s="281"/>
      <c r="M54" s="424"/>
      <c r="N54" s="425"/>
    </row>
    <row r="55" spans="1:14" ht="15.75" thickBot="1">
      <c r="B55" s="844" t="s">
        <v>2072</v>
      </c>
      <c r="C55" s="798"/>
      <c r="D55" s="798"/>
      <c r="E55" s="798"/>
      <c r="F55" s="798"/>
      <c r="G55" s="798"/>
      <c r="H55" s="798"/>
      <c r="I55" s="798"/>
      <c r="J55" s="798"/>
      <c r="K55" s="798"/>
      <c r="L55" s="798"/>
      <c r="M55" s="799"/>
      <c r="N55" s="104">
        <f>SUM(N48:N54)</f>
        <v>10716.180917823036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710</v>
      </c>
      <c r="B71" s="49" t="str">
        <f>VLOOKUP(A71,'MANO DE OBRA'!A8:D68,3,FALSE)</f>
        <v>Obrero (4)</v>
      </c>
      <c r="C71" s="47"/>
      <c r="D71" s="47"/>
      <c r="E71" s="47"/>
      <c r="F71" s="47"/>
      <c r="G71" s="47"/>
      <c r="H71" s="47"/>
      <c r="I71" s="248">
        <f>K71/J71*100</f>
        <v>135330.79999999999</v>
      </c>
      <c r="J71" s="249">
        <v>185</v>
      </c>
      <c r="K71" s="250">
        <f>VLOOKUP(A71,'MANO DE OBRA'!A8:D99,4,FALSE)</f>
        <v>250361.97999999998</v>
      </c>
      <c r="L71" s="50"/>
      <c r="M71" s="381">
        <v>200</v>
      </c>
      <c r="N71" s="346">
        <f>K71/M71</f>
        <v>1251.8099</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200</v>
      </c>
      <c r="N72" s="346">
        <f>K72/M72</f>
        <v>533.43121807203988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1785.2411180720399</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12501.422035895075</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2500.284407179015</v>
      </c>
      <c r="M84" s="791"/>
      <c r="N84" s="51"/>
    </row>
    <row r="85" spans="1:14">
      <c r="B85" s="89" t="s">
        <v>2090</v>
      </c>
      <c r="C85" s="90"/>
      <c r="D85" s="90"/>
      <c r="E85" s="90"/>
      <c r="F85" s="90"/>
      <c r="G85" s="90"/>
      <c r="H85" s="90"/>
      <c r="I85" s="87"/>
      <c r="J85" s="88"/>
      <c r="K85" s="260">
        <v>0.05</v>
      </c>
      <c r="L85" s="790">
        <f>N79*K85</f>
        <v>625.07110179475376</v>
      </c>
      <c r="M85" s="791"/>
      <c r="N85" s="51"/>
    </row>
    <row r="86" spans="1:14" ht="15.75" thickBot="1">
      <c r="B86" s="91" t="s">
        <v>2091</v>
      </c>
      <c r="C86" s="92"/>
      <c r="D86" s="92"/>
      <c r="E86" s="92"/>
      <c r="F86" s="92"/>
      <c r="G86" s="92"/>
      <c r="H86" s="92"/>
      <c r="I86" s="93"/>
      <c r="J86" s="94"/>
      <c r="K86" s="261">
        <v>0.05</v>
      </c>
      <c r="L86" s="792">
        <f>N79*K86</f>
        <v>625.07110179475376</v>
      </c>
      <c r="M86" s="793"/>
      <c r="N86" s="51"/>
    </row>
    <row r="87" spans="1:14" ht="15.75" thickBot="1">
      <c r="B87" s="755" t="s">
        <v>2072</v>
      </c>
      <c r="C87" s="756"/>
      <c r="D87" s="756"/>
      <c r="E87" s="756"/>
      <c r="F87" s="756"/>
      <c r="G87" s="756"/>
      <c r="H87" s="756"/>
      <c r="I87" s="756"/>
      <c r="J87" s="756"/>
      <c r="K87" s="756"/>
      <c r="L87" s="756"/>
      <c r="M87" s="757"/>
      <c r="N87" s="52">
        <f>L84+L85+L86</f>
        <v>3750.4266107685226</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16251.848646663599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ColWidth="11.42578125"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30" customHeight="1" thickBot="1">
      <c r="A31" t="s">
        <v>21</v>
      </c>
      <c r="B31" s="80" t="s">
        <v>561</v>
      </c>
      <c r="C31" s="897" t="s">
        <v>2299</v>
      </c>
      <c r="D31" s="898"/>
      <c r="E31" s="898"/>
      <c r="F31" s="898"/>
      <c r="G31" s="898"/>
      <c r="H31" s="898"/>
      <c r="I31" s="898"/>
      <c r="J31" s="914"/>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41" t="s">
        <v>1398</v>
      </c>
      <c r="B48" s="43" t="str">
        <f>VLOOKUP(A48,MATERIALES!A5:D373,3,FALSE)</f>
        <v>Geomalla Forgrid UX100</v>
      </c>
      <c r="C48" s="237"/>
      <c r="D48" s="237"/>
      <c r="E48" s="237"/>
      <c r="F48" s="237"/>
      <c r="G48" s="237"/>
      <c r="H48" s="237"/>
      <c r="I48" s="224"/>
      <c r="J48" s="201" t="str">
        <f>VLOOKUP(A48,MATERIALES!A4:D640,2,FALSE)</f>
        <v>M2</v>
      </c>
      <c r="K48" s="238">
        <v>1.3</v>
      </c>
      <c r="L48" s="223"/>
      <c r="M48" s="353">
        <f>VLOOKUP(A48,MATERIALES!A5:D396,4,FALSE)</f>
        <v>18521.884749038774</v>
      </c>
      <c r="N48" s="228">
        <f>K48*M48</f>
        <v>24078.450173750407</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393"/>
      <c r="C54" s="266"/>
      <c r="D54" s="266"/>
      <c r="E54" s="266"/>
      <c r="F54" s="266"/>
      <c r="G54" s="266"/>
      <c r="H54" s="266"/>
      <c r="I54" s="266"/>
      <c r="J54" s="382"/>
      <c r="K54" s="124"/>
      <c r="L54" s="281"/>
      <c r="M54" s="424"/>
      <c r="N54" s="425"/>
    </row>
    <row r="55" spans="1:14" ht="15.75" thickBot="1">
      <c r="B55" s="844" t="s">
        <v>2072</v>
      </c>
      <c r="C55" s="798"/>
      <c r="D55" s="798"/>
      <c r="E55" s="798"/>
      <c r="F55" s="798"/>
      <c r="G55" s="798"/>
      <c r="H55" s="798"/>
      <c r="I55" s="798"/>
      <c r="J55" s="798"/>
      <c r="K55" s="798"/>
      <c r="L55" s="798"/>
      <c r="M55" s="799"/>
      <c r="N55" s="104">
        <f>SUM(N48:N54)</f>
        <v>24078.450173750407</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710</v>
      </c>
      <c r="B71" s="49" t="str">
        <f>VLOOKUP(A71,'MANO DE OBRA'!A8:D68,3,FALSE)</f>
        <v>Obrero (4)</v>
      </c>
      <c r="C71" s="47"/>
      <c r="D71" s="47"/>
      <c r="E71" s="47"/>
      <c r="F71" s="47"/>
      <c r="G71" s="47"/>
      <c r="H71" s="47"/>
      <c r="I71" s="248">
        <f>K71/J71*100</f>
        <v>135330.79999999999</v>
      </c>
      <c r="J71" s="249">
        <v>185</v>
      </c>
      <c r="K71" s="250">
        <f>VLOOKUP(A71,'MANO DE OBRA'!A8:D99,4,FALSE)</f>
        <v>250361.97999999998</v>
      </c>
      <c r="L71" s="50"/>
      <c r="M71" s="381">
        <v>200</v>
      </c>
      <c r="N71" s="346">
        <f>K71/M71</f>
        <v>1251.8099</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200</v>
      </c>
      <c r="N72" s="346">
        <f>K72/M72</f>
        <v>533.43121807203988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1785.2411180720399</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25863.691291822448</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5172.7382583644903</v>
      </c>
      <c r="M84" s="791"/>
      <c r="N84" s="51"/>
    </row>
    <row r="85" spans="1:14">
      <c r="B85" s="89" t="s">
        <v>2090</v>
      </c>
      <c r="C85" s="90"/>
      <c r="D85" s="90"/>
      <c r="E85" s="90"/>
      <c r="F85" s="90"/>
      <c r="G85" s="90"/>
      <c r="H85" s="90"/>
      <c r="I85" s="87"/>
      <c r="J85" s="88"/>
      <c r="K85" s="260">
        <v>0.05</v>
      </c>
      <c r="L85" s="790">
        <f>N79*K85</f>
        <v>1293.1845645911226</v>
      </c>
      <c r="M85" s="791"/>
      <c r="N85" s="51"/>
    </row>
    <row r="86" spans="1:14" ht="15.75" thickBot="1">
      <c r="B86" s="91" t="s">
        <v>2091</v>
      </c>
      <c r="C86" s="92"/>
      <c r="D86" s="92"/>
      <c r="E86" s="92"/>
      <c r="F86" s="92"/>
      <c r="G86" s="92"/>
      <c r="H86" s="92"/>
      <c r="I86" s="93"/>
      <c r="J86" s="94"/>
      <c r="K86" s="261">
        <v>0.05</v>
      </c>
      <c r="L86" s="792">
        <f>N79*K86</f>
        <v>1293.1845645911226</v>
      </c>
      <c r="M86" s="793"/>
      <c r="N86" s="51"/>
    </row>
    <row r="87" spans="1:14" ht="15.75" thickBot="1">
      <c r="B87" s="755" t="s">
        <v>2072</v>
      </c>
      <c r="C87" s="756"/>
      <c r="D87" s="756"/>
      <c r="E87" s="756"/>
      <c r="F87" s="756"/>
      <c r="G87" s="756"/>
      <c r="H87" s="756"/>
      <c r="I87" s="756"/>
      <c r="J87" s="756"/>
      <c r="K87" s="756"/>
      <c r="L87" s="756"/>
      <c r="M87" s="757"/>
      <c r="N87" s="52">
        <f>L84+L85+L86</f>
        <v>7759.1073875467355</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33622.798679369182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ColWidth="11.42578125"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7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30.75" customHeight="1" thickBot="1">
      <c r="A31" t="s">
        <v>21</v>
      </c>
      <c r="B31" s="80" t="s">
        <v>563</v>
      </c>
      <c r="C31" s="897" t="s">
        <v>2300</v>
      </c>
      <c r="D31" s="898"/>
      <c r="E31" s="898"/>
      <c r="F31" s="898"/>
      <c r="G31" s="898"/>
      <c r="H31" s="898"/>
      <c r="I31" s="898"/>
      <c r="J31" s="914"/>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41" t="s">
        <v>1413</v>
      </c>
      <c r="B48" s="43" t="str">
        <f>VLOOKUP(A48,MATERIALES!A5:D373,3,FALSE)</f>
        <v>Geotextil Fortex BX-40</v>
      </c>
      <c r="C48" s="237"/>
      <c r="D48" s="237"/>
      <c r="E48" s="237"/>
      <c r="F48" s="237"/>
      <c r="G48" s="237"/>
      <c r="H48" s="237"/>
      <c r="I48" s="224"/>
      <c r="J48" s="201" t="str">
        <f>VLOOKUP(A48,MATERIALES!A4:D640,2,FALSE)</f>
        <v>M2</v>
      </c>
      <c r="K48" s="238">
        <v>1.3</v>
      </c>
      <c r="L48" s="223"/>
      <c r="M48" s="353">
        <f>VLOOKUP(A48,MATERIALES!A5:D396,4,FALSE)</f>
        <v>8243.2160906331046</v>
      </c>
      <c r="N48" s="228">
        <f>K48*M48</f>
        <v>10716.180917823036</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393"/>
      <c r="C54" s="266"/>
      <c r="D54" s="266"/>
      <c r="E54" s="266"/>
      <c r="F54" s="266"/>
      <c r="G54" s="266"/>
      <c r="H54" s="266"/>
      <c r="I54" s="266"/>
      <c r="J54" s="382"/>
      <c r="K54" s="124"/>
      <c r="L54" s="281"/>
      <c r="M54" s="424"/>
      <c r="N54" s="425"/>
    </row>
    <row r="55" spans="1:14" ht="15.75" thickBot="1">
      <c r="B55" s="844" t="s">
        <v>2072</v>
      </c>
      <c r="C55" s="798"/>
      <c r="D55" s="798"/>
      <c r="E55" s="798"/>
      <c r="F55" s="798"/>
      <c r="G55" s="798"/>
      <c r="H55" s="798"/>
      <c r="I55" s="798"/>
      <c r="J55" s="798"/>
      <c r="K55" s="798"/>
      <c r="L55" s="798"/>
      <c r="M55" s="799"/>
      <c r="N55" s="104">
        <f>SUM(N48:N54)</f>
        <v>10716.180917823036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710</v>
      </c>
      <c r="B71" s="49" t="str">
        <f>VLOOKUP(A71,'MANO DE OBRA'!A8:D68,3,FALSE)</f>
        <v>Obrero (4)</v>
      </c>
      <c r="C71" s="47"/>
      <c r="D71" s="47"/>
      <c r="E71" s="47"/>
      <c r="F71" s="47"/>
      <c r="G71" s="47"/>
      <c r="H71" s="47"/>
      <c r="I71" s="248">
        <f>K71/J71*100</f>
        <v>135330.79999999999</v>
      </c>
      <c r="J71" s="249">
        <v>185</v>
      </c>
      <c r="K71" s="250">
        <f>VLOOKUP(A71,'MANO DE OBRA'!A8:D99,4,FALSE)</f>
        <v>250361.97999999998</v>
      </c>
      <c r="L71" s="50"/>
      <c r="M71" s="381">
        <v>200</v>
      </c>
      <c r="N71" s="346">
        <f>K71/M71</f>
        <v>1251.8099</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200</v>
      </c>
      <c r="N72" s="346">
        <f>K72/M72</f>
        <v>533.43121807203988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1785.2411180720399</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12501.422035895075</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2500.284407179015</v>
      </c>
      <c r="M84" s="791"/>
      <c r="N84" s="51"/>
    </row>
    <row r="85" spans="1:14">
      <c r="B85" s="89" t="s">
        <v>2090</v>
      </c>
      <c r="C85" s="90"/>
      <c r="D85" s="90"/>
      <c r="E85" s="90"/>
      <c r="F85" s="90"/>
      <c r="G85" s="90"/>
      <c r="H85" s="90"/>
      <c r="I85" s="87"/>
      <c r="J85" s="88"/>
      <c r="K85" s="260">
        <v>0.05</v>
      </c>
      <c r="L85" s="790">
        <f>N79*K85</f>
        <v>625.07110179475376</v>
      </c>
      <c r="M85" s="791"/>
      <c r="N85" s="51"/>
    </row>
    <row r="86" spans="1:14" ht="15.75" thickBot="1">
      <c r="B86" s="91" t="s">
        <v>2091</v>
      </c>
      <c r="C86" s="92"/>
      <c r="D86" s="92"/>
      <c r="E86" s="92"/>
      <c r="F86" s="92"/>
      <c r="G86" s="92"/>
      <c r="H86" s="92"/>
      <c r="I86" s="93"/>
      <c r="J86" s="94"/>
      <c r="K86" s="261">
        <v>0.05</v>
      </c>
      <c r="L86" s="792">
        <f>N79*K86</f>
        <v>625.07110179475376</v>
      </c>
      <c r="M86" s="793"/>
      <c r="N86" s="51"/>
    </row>
    <row r="87" spans="1:14" ht="15.75" thickBot="1">
      <c r="B87" s="755" t="s">
        <v>2072</v>
      </c>
      <c r="C87" s="756"/>
      <c r="D87" s="756"/>
      <c r="E87" s="756"/>
      <c r="F87" s="756"/>
      <c r="G87" s="756"/>
      <c r="H87" s="756"/>
      <c r="I87" s="756"/>
      <c r="J87" s="756"/>
      <c r="K87" s="756"/>
      <c r="L87" s="756"/>
      <c r="M87" s="757"/>
      <c r="N87" s="52">
        <f>L84+L85+L86</f>
        <v>3750.4266107685226</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16251.848646663599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ColWidth="11.42578125"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30" customHeight="1" thickBot="1">
      <c r="A31" t="s">
        <v>21</v>
      </c>
      <c r="B31" s="80" t="s">
        <v>565</v>
      </c>
      <c r="C31" s="897" t="s">
        <v>2301</v>
      </c>
      <c r="D31" s="898"/>
      <c r="E31" s="898"/>
      <c r="F31" s="898"/>
      <c r="G31" s="898"/>
      <c r="H31" s="898"/>
      <c r="I31" s="898"/>
      <c r="J31" s="914"/>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c r="C41" s="813"/>
      <c r="D41" s="813"/>
      <c r="E41" s="38"/>
      <c r="F41" s="39"/>
      <c r="G41" s="39"/>
      <c r="H41" s="40"/>
      <c r="I41" s="36"/>
      <c r="J41" s="37"/>
      <c r="K41" s="235"/>
      <c r="L41" s="232"/>
      <c r="M41" s="352"/>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41" t="s">
        <v>1398</v>
      </c>
      <c r="B48" s="43" t="str">
        <f>VLOOKUP(A48,MATERIALES!A5:D373,3,FALSE)</f>
        <v>Geomalla Forgrid UX100</v>
      </c>
      <c r="C48" s="237"/>
      <c r="D48" s="237"/>
      <c r="E48" s="237"/>
      <c r="F48" s="237"/>
      <c r="G48" s="237"/>
      <c r="H48" s="237"/>
      <c r="I48" s="224"/>
      <c r="J48" s="201" t="str">
        <f>VLOOKUP(A48,MATERIALES!A4:D640,2,FALSE)</f>
        <v>M2</v>
      </c>
      <c r="K48" s="238">
        <v>1.3</v>
      </c>
      <c r="L48" s="223"/>
      <c r="M48" s="353">
        <f>VLOOKUP(A48,MATERIALES!A5:D396,4,FALSE)</f>
        <v>18521.884749038774</v>
      </c>
      <c r="N48" s="228">
        <f>K48*M48</f>
        <v>24078.450173750407</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393"/>
      <c r="C54" s="266"/>
      <c r="D54" s="266"/>
      <c r="E54" s="266"/>
      <c r="F54" s="266"/>
      <c r="G54" s="266"/>
      <c r="H54" s="266"/>
      <c r="I54" s="266"/>
      <c r="J54" s="382"/>
      <c r="K54" s="124"/>
      <c r="L54" s="281"/>
      <c r="M54" s="424"/>
      <c r="N54" s="425"/>
    </row>
    <row r="55" spans="1:14" ht="15.75" thickBot="1">
      <c r="B55" s="844" t="s">
        <v>2072</v>
      </c>
      <c r="C55" s="798"/>
      <c r="D55" s="798"/>
      <c r="E55" s="798"/>
      <c r="F55" s="798"/>
      <c r="G55" s="798"/>
      <c r="H55" s="798"/>
      <c r="I55" s="798"/>
      <c r="J55" s="798"/>
      <c r="K55" s="798"/>
      <c r="L55" s="798"/>
      <c r="M55" s="799"/>
      <c r="N55" s="104">
        <f>SUM(N48:N54)</f>
        <v>24078.450173750407</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710</v>
      </c>
      <c r="B71" s="49" t="str">
        <f>VLOOKUP(A71,'MANO DE OBRA'!A8:D68,3,FALSE)</f>
        <v>Obrero (4)</v>
      </c>
      <c r="C71" s="47"/>
      <c r="D71" s="47"/>
      <c r="E71" s="47"/>
      <c r="F71" s="47"/>
      <c r="G71" s="47"/>
      <c r="H71" s="47"/>
      <c r="I71" s="248">
        <f>K71/J71*100</f>
        <v>135330.79999999999</v>
      </c>
      <c r="J71" s="249">
        <v>185</v>
      </c>
      <c r="K71" s="250">
        <f>VLOOKUP(A71,'MANO DE OBRA'!A8:D99,4,FALSE)</f>
        <v>250361.97999999998</v>
      </c>
      <c r="L71" s="50"/>
      <c r="M71" s="381">
        <v>200</v>
      </c>
      <c r="N71" s="346">
        <f>K71/M71</f>
        <v>1251.8099</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200</v>
      </c>
      <c r="N72" s="346">
        <f>K72/M72</f>
        <v>533.43121807203988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1785.2411180720399</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25863.691291822448</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5172.7382583644903</v>
      </c>
      <c r="M84" s="791"/>
      <c r="N84" s="51"/>
    </row>
    <row r="85" spans="1:14">
      <c r="B85" s="89" t="s">
        <v>2090</v>
      </c>
      <c r="C85" s="90"/>
      <c r="D85" s="90"/>
      <c r="E85" s="90"/>
      <c r="F85" s="90"/>
      <c r="G85" s="90"/>
      <c r="H85" s="90"/>
      <c r="I85" s="87"/>
      <c r="J85" s="88"/>
      <c r="K85" s="260">
        <v>0.05</v>
      </c>
      <c r="L85" s="790">
        <f>N79*K85</f>
        <v>1293.1845645911226</v>
      </c>
      <c r="M85" s="791"/>
      <c r="N85" s="51"/>
    </row>
    <row r="86" spans="1:14" ht="15.75" thickBot="1">
      <c r="B86" s="91" t="s">
        <v>2091</v>
      </c>
      <c r="C86" s="92"/>
      <c r="D86" s="92"/>
      <c r="E86" s="92"/>
      <c r="F86" s="92"/>
      <c r="G86" s="92"/>
      <c r="H86" s="92"/>
      <c r="I86" s="93"/>
      <c r="J86" s="94"/>
      <c r="K86" s="261">
        <v>0.05</v>
      </c>
      <c r="L86" s="792">
        <f>N79*K86</f>
        <v>1293.1845645911226</v>
      </c>
      <c r="M86" s="793"/>
      <c r="N86" s="51"/>
    </row>
    <row r="87" spans="1:14" ht="15.75" thickBot="1">
      <c r="B87" s="755" t="s">
        <v>2072</v>
      </c>
      <c r="C87" s="756"/>
      <c r="D87" s="756"/>
      <c r="E87" s="756"/>
      <c r="F87" s="756"/>
      <c r="G87" s="756"/>
      <c r="H87" s="756"/>
      <c r="I87" s="756"/>
      <c r="J87" s="756"/>
      <c r="K87" s="756"/>
      <c r="L87" s="756"/>
      <c r="M87" s="757"/>
      <c r="N87" s="52">
        <f>L84+L85+L86</f>
        <v>7759.1073875467355</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33622.798679369182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ColWidth="11.42578125"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567</v>
      </c>
      <c r="C31" s="81" t="s">
        <v>2302</v>
      </c>
      <c r="D31" s="82"/>
      <c r="E31" s="82"/>
      <c r="F31" s="82"/>
      <c r="G31" s="82"/>
      <c r="H31" s="82"/>
      <c r="I31" s="82"/>
      <c r="J31" s="82"/>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821</v>
      </c>
      <c r="B36" s="804" t="str">
        <f>VLOOKUP(A36,EQUIPOS!A6:D154,3,FALSE)</f>
        <v xml:space="preserve">Carrotanque de agua(1000 Galones) </v>
      </c>
      <c r="C36" s="805"/>
      <c r="D36" s="805"/>
      <c r="E36" s="805"/>
      <c r="F36" s="805"/>
      <c r="G36" s="805"/>
      <c r="H36" s="806"/>
      <c r="I36" s="223"/>
      <c r="J36" s="224"/>
      <c r="K36" s="225">
        <f>VLOOKUP(A36,EQUIPOS!A6:D163,4,FALSE)</f>
        <v>83514.195669922279</v>
      </c>
      <c r="L36" s="226"/>
      <c r="M36" s="292">
        <v>15</v>
      </c>
      <c r="N36" s="228">
        <f>K36/M36</f>
        <v>5567.6130446614852</v>
      </c>
    </row>
    <row r="37" spans="1:14">
      <c r="A37" s="113" t="s">
        <v>843</v>
      </c>
      <c r="B37" s="804" t="str">
        <f>VLOOKUP(A37,EQUIPOS!A7:D154,3,FALSE)</f>
        <v>Compactador vibratorio tipo DD-20</v>
      </c>
      <c r="C37" s="805"/>
      <c r="D37" s="805"/>
      <c r="E37" s="805"/>
      <c r="F37" s="805"/>
      <c r="G37" s="805"/>
      <c r="H37" s="806"/>
      <c r="I37" s="368"/>
      <c r="J37" s="369"/>
      <c r="K37" s="225">
        <f>VLOOKUP(A37,EQUIPOS!A7:D164,4,FALSE)</f>
        <v>100726.85983561265</v>
      </c>
      <c r="L37" s="291"/>
      <c r="M37" s="292">
        <v>15</v>
      </c>
      <c r="N37" s="228">
        <f>K37/M37</f>
        <v>6715.1239890408433</v>
      </c>
    </row>
    <row r="38" spans="1:14">
      <c r="A38" s="113" t="s">
        <v>959</v>
      </c>
      <c r="B38" s="804" t="str">
        <f>VLOOKUP(A38,EQUIPOS!A8:D154,3,FALSE)</f>
        <v>Motoniveladora  potencia 215 HP, ancho de cuchilla 4,27 m, peso 18 ton.</v>
      </c>
      <c r="C38" s="805"/>
      <c r="D38" s="805"/>
      <c r="E38" s="805"/>
      <c r="F38" s="805"/>
      <c r="G38" s="805"/>
      <c r="H38" s="806"/>
      <c r="I38" s="284"/>
      <c r="J38" s="286"/>
      <c r="K38" s="225">
        <f>VLOOKUP(A38,EQUIPOS!A8:D165,4,FALSE)</f>
        <v>246311.38606635714</v>
      </c>
      <c r="L38" s="370"/>
      <c r="M38" s="371">
        <v>15</v>
      </c>
      <c r="N38" s="228">
        <f>K38/M38</f>
        <v>16420.759071090477</v>
      </c>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0.02</v>
      </c>
      <c r="N41" s="296">
        <f>N75*M41</f>
        <v>49.076288102401321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SUM(N36:N41)</f>
        <v>28752.572392895207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1534</v>
      </c>
      <c r="B48" s="43" t="str">
        <f>VLOOKUP(A48,MATERIALES!A5:D373,3,FALSE)</f>
        <v>Material seleccionado para Relleno</v>
      </c>
      <c r="C48" s="237"/>
      <c r="D48" s="237"/>
      <c r="E48" s="237"/>
      <c r="F48" s="237"/>
      <c r="G48" s="237"/>
      <c r="H48" s="237"/>
      <c r="I48" s="224"/>
      <c r="J48" s="201" t="str">
        <f>VLOOKUP(A48,MATERIALES!A4:D640,2,FALSE)</f>
        <v>m3</v>
      </c>
      <c r="K48" s="238">
        <v>1.3</v>
      </c>
      <c r="L48" s="223"/>
      <c r="M48" s="353">
        <f>VLOOKUP(A48,MATERIALES!A5:D396,4,FALSE)</f>
        <v>32705.461587186317</v>
      </c>
      <c r="N48" s="228">
        <f>K48*M48</f>
        <v>42517.100063342215</v>
      </c>
    </row>
    <row r="49" spans="1:14">
      <c r="A49" s="108" t="s">
        <v>1131</v>
      </c>
      <c r="B49" s="43" t="str">
        <f>VLOOKUP(A49,MATERIALES!A6:D373,3,FALSE)</f>
        <v>Agua</v>
      </c>
      <c r="C49" s="372"/>
      <c r="D49" s="372"/>
      <c r="E49" s="372"/>
      <c r="F49" s="372"/>
      <c r="G49" s="372"/>
      <c r="H49" s="372"/>
      <c r="I49" s="372"/>
      <c r="J49" s="267" t="s">
        <v>1103</v>
      </c>
      <c r="K49" s="348">
        <v>30</v>
      </c>
      <c r="L49" s="368"/>
      <c r="M49" s="353">
        <f>VLOOKUP(A49,MATERIALES!A6:D397,4,FALSE)</f>
        <v>57.532296573537835</v>
      </c>
      <c r="N49" s="228">
        <f>K49*M49</f>
        <v>1725.9688972061351</v>
      </c>
    </row>
    <row r="50" spans="1:14">
      <c r="B50" s="276"/>
      <c r="C50" s="47"/>
      <c r="D50" s="47"/>
      <c r="E50" s="47"/>
      <c r="F50" s="47"/>
      <c r="G50" s="47"/>
      <c r="H50" s="47"/>
      <c r="I50" s="47"/>
      <c r="J50" s="244"/>
      <c r="K50" s="151"/>
      <c r="L50" s="274"/>
      <c r="M50" s="373"/>
      <c r="N50" s="229"/>
    </row>
    <row r="51" spans="1:14">
      <c r="B51" s="150"/>
      <c r="C51" s="273"/>
      <c r="D51" s="273"/>
      <c r="E51" s="273"/>
      <c r="F51" s="273"/>
      <c r="G51" s="273"/>
      <c r="H51" s="273"/>
      <c r="I51" s="273"/>
      <c r="J51" s="267"/>
      <c r="K51" s="44"/>
      <c r="L51" s="274"/>
      <c r="M51" s="373"/>
      <c r="N51" s="229"/>
    </row>
    <row r="52" spans="1:14" ht="15.75" thickBot="1">
      <c r="B52" s="393"/>
      <c r="C52" s="266"/>
      <c r="D52" s="266"/>
      <c r="E52" s="266"/>
      <c r="F52" s="266"/>
      <c r="G52" s="266"/>
      <c r="H52" s="266"/>
      <c r="I52" s="266"/>
      <c r="J52" s="382"/>
      <c r="K52" s="124"/>
      <c r="L52" s="281"/>
      <c r="M52" s="424"/>
      <c r="N52" s="425"/>
    </row>
    <row r="53" spans="1:14" ht="15.75" thickBot="1">
      <c r="B53" s="844" t="s">
        <v>2072</v>
      </c>
      <c r="C53" s="798"/>
      <c r="D53" s="798"/>
      <c r="E53" s="798"/>
      <c r="F53" s="798"/>
      <c r="G53" s="798"/>
      <c r="H53" s="798"/>
      <c r="I53" s="798"/>
      <c r="J53" s="798"/>
      <c r="K53" s="798"/>
      <c r="L53" s="798"/>
      <c r="M53" s="799"/>
      <c r="N53" s="104">
        <f>SUM(N48:N52)</f>
        <v>44243.068960548349</v>
      </c>
    </row>
    <row r="54" spans="1:14">
      <c r="B54" s="33"/>
      <c r="C54" s="34"/>
      <c r="D54" s="34"/>
      <c r="E54" s="34"/>
      <c r="F54" s="34"/>
      <c r="G54" s="34"/>
      <c r="H54" s="34"/>
      <c r="I54" s="34"/>
      <c r="J54" s="34"/>
      <c r="K54" s="34"/>
      <c r="L54" s="34"/>
      <c r="M54" s="34"/>
      <c r="N54" s="35"/>
    </row>
    <row r="55" spans="1:14">
      <c r="B55" s="64" t="s">
        <v>2075</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269" t="s">
        <v>2076</v>
      </c>
      <c r="C57" s="270"/>
      <c r="D57" s="270"/>
      <c r="E57" s="270"/>
      <c r="F57" s="270"/>
      <c r="G57" s="270"/>
      <c r="H57" s="73" t="s">
        <v>2065</v>
      </c>
      <c r="I57" s="74" t="s">
        <v>2077</v>
      </c>
      <c r="J57" s="75" t="s">
        <v>2106</v>
      </c>
      <c r="K57" s="73" t="s">
        <v>2107</v>
      </c>
      <c r="L57" s="841" t="s">
        <v>2080</v>
      </c>
      <c r="M57" s="820"/>
      <c r="N57" s="76" t="s">
        <v>2071</v>
      </c>
    </row>
    <row r="58" spans="1:14">
      <c r="A58" t="s">
        <v>1894</v>
      </c>
      <c r="B58" s="46" t="str">
        <f>VLOOKUP(A58,TRANSPORTE!A1:D117,3,FALSE)</f>
        <v>Transporte de material seleccionado para relleno</v>
      </c>
      <c r="C58" s="273"/>
      <c r="D58" s="273"/>
      <c r="E58" s="273"/>
      <c r="F58" s="273"/>
      <c r="G58" s="273"/>
      <c r="H58" s="267" t="s">
        <v>648</v>
      </c>
      <c r="I58" s="235">
        <v>1.3</v>
      </c>
      <c r="J58" s="242">
        <v>1</v>
      </c>
      <c r="K58" s="235">
        <f>I58*J58</f>
        <v>1.3</v>
      </c>
      <c r="L58" s="842">
        <f>VLOOKUP(A58,TRANSPORTE!A1:D117,4,FALSE)</f>
        <v>1260.0181096149788</v>
      </c>
      <c r="M58" s="843"/>
      <c r="N58" s="243">
        <f>K58*L58</f>
        <v>1638.0235424994726</v>
      </c>
    </row>
    <row r="59" spans="1:14">
      <c r="B59" s="46"/>
      <c r="C59" s="47"/>
      <c r="D59" s="47"/>
      <c r="E59" s="47"/>
      <c r="F59" s="47"/>
      <c r="G59" s="47"/>
      <c r="H59" s="267"/>
      <c r="I59" s="235"/>
      <c r="J59" s="242"/>
      <c r="K59" s="235"/>
      <c r="L59" s="842"/>
      <c r="M59" s="843"/>
      <c r="N59" s="243"/>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44"/>
      <c r="I62" s="235"/>
      <c r="J62" s="235"/>
      <c r="K62" s="235"/>
      <c r="L62" s="245"/>
      <c r="M62" s="246"/>
      <c r="N62" s="247"/>
    </row>
    <row r="63" spans="1:14" ht="15.75" thickBot="1">
      <c r="B63" s="265"/>
      <c r="C63" s="266"/>
      <c r="D63" s="266"/>
      <c r="E63" s="266"/>
      <c r="F63" s="266"/>
      <c r="G63" s="266"/>
      <c r="H63" s="48"/>
      <c r="I63" s="124"/>
      <c r="J63" s="124"/>
      <c r="K63" s="124"/>
      <c r="L63" s="833"/>
      <c r="M63" s="834"/>
      <c r="N63" s="125"/>
    </row>
    <row r="64" spans="1:14" ht="15.75" thickBot="1">
      <c r="B64" s="844" t="s">
        <v>2072</v>
      </c>
      <c r="C64" s="798"/>
      <c r="D64" s="798"/>
      <c r="E64" s="798"/>
      <c r="F64" s="798"/>
      <c r="G64" s="798"/>
      <c r="H64" s="798"/>
      <c r="I64" s="798"/>
      <c r="J64" s="798"/>
      <c r="K64" s="798"/>
      <c r="L64" s="798"/>
      <c r="M64" s="799"/>
      <c r="N64" s="104">
        <f>N58+N59+N60+N61+N62</f>
        <v>1638.0235424994726</v>
      </c>
    </row>
    <row r="65" spans="1:15">
      <c r="B65" s="33"/>
      <c r="C65" s="34"/>
      <c r="D65" s="34"/>
      <c r="E65" s="34"/>
      <c r="F65" s="34"/>
      <c r="G65" s="34"/>
      <c r="H65" s="34"/>
      <c r="I65" s="34"/>
      <c r="J65" s="34"/>
      <c r="K65" s="34"/>
      <c r="L65" s="34"/>
      <c r="M65" s="34"/>
      <c r="N65" s="35"/>
    </row>
    <row r="66" spans="1:15">
      <c r="B66" s="64" t="s">
        <v>2081</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794" t="s">
        <v>2108</v>
      </c>
      <c r="C68" s="795"/>
      <c r="D68" s="795"/>
      <c r="E68" s="795"/>
      <c r="F68" s="795"/>
      <c r="G68" s="795"/>
      <c r="H68" s="795"/>
      <c r="I68" s="73" t="s">
        <v>2082</v>
      </c>
      <c r="J68" s="75" t="s">
        <v>2109</v>
      </c>
      <c r="K68" s="74" t="s">
        <v>2084</v>
      </c>
      <c r="L68" s="796" t="s">
        <v>2070</v>
      </c>
      <c r="M68" s="899"/>
      <c r="N68" s="98" t="s">
        <v>2071</v>
      </c>
    </row>
    <row r="69" spans="1:15">
      <c r="A69" s="141" t="s">
        <v>708</v>
      </c>
      <c r="B69" s="49" t="str">
        <f>VLOOKUP(A69,'MANO DE OBRA'!A8:D68,3,FALSE)</f>
        <v>Obrero (3)</v>
      </c>
      <c r="C69" s="47"/>
      <c r="D69" s="47"/>
      <c r="E69" s="47"/>
      <c r="F69" s="47"/>
      <c r="G69" s="47"/>
      <c r="H69" s="47"/>
      <c r="I69" s="248">
        <f>K69/J69*100</f>
        <v>101498.09999999999</v>
      </c>
      <c r="J69" s="249">
        <v>185</v>
      </c>
      <c r="K69" s="250">
        <f>VLOOKUP(A69,'MANO DE OBRA'!A8:D99,4,FALSE)</f>
        <v>187771.48499999999</v>
      </c>
      <c r="L69" s="50"/>
      <c r="M69" s="381">
        <v>120</v>
      </c>
      <c r="N69" s="346">
        <f>K69/M69</f>
        <v>1564.7623749999998</v>
      </c>
      <c r="O69" s="106"/>
    </row>
    <row r="70" spans="1:15">
      <c r="A70" s="141" t="s">
        <v>728</v>
      </c>
      <c r="B70" s="49" t="str">
        <f>VLOOKUP(A70,'MANO DE OBRA'!A8:D69,3,FALSE)</f>
        <v>Oficial</v>
      </c>
      <c r="C70" s="47"/>
      <c r="D70" s="47"/>
      <c r="E70" s="47"/>
      <c r="F70" s="47"/>
      <c r="G70" s="47"/>
      <c r="H70" s="47"/>
      <c r="I70" s="248">
        <f>K70/J70*100</f>
        <v>57668.23979157189</v>
      </c>
      <c r="J70" s="249">
        <v>185</v>
      </c>
      <c r="K70" s="250">
        <f>VLOOKUP(A70,'MANO DE OBRA'!A8:D100,4,FALSE)</f>
        <v>106686.24361440798</v>
      </c>
      <c r="L70" s="50"/>
      <c r="M70" s="381">
        <v>120</v>
      </c>
      <c r="N70" s="346">
        <f>K70/M70</f>
        <v>889.05203012006655</v>
      </c>
    </row>
    <row r="71" spans="1:15">
      <c r="B71" s="49"/>
      <c r="C71" s="47"/>
      <c r="D71" s="47"/>
      <c r="E71" s="47"/>
      <c r="F71" s="47"/>
      <c r="G71" s="47"/>
      <c r="H71" s="47"/>
      <c r="I71" s="248"/>
      <c r="J71" s="249"/>
      <c r="K71" s="250"/>
      <c r="L71" s="50"/>
      <c r="M71" s="379"/>
      <c r="N71" s="346"/>
    </row>
    <row r="72" spans="1:15">
      <c r="B72" s="49"/>
      <c r="C72" s="47"/>
      <c r="D72" s="47"/>
      <c r="E72" s="47"/>
      <c r="F72" s="47"/>
      <c r="G72" s="47"/>
      <c r="H72" s="47"/>
      <c r="I72" s="235"/>
      <c r="J72" s="253"/>
      <c r="K72" s="254"/>
      <c r="L72" s="274"/>
      <c r="M72" s="256"/>
      <c r="N72" s="252"/>
    </row>
    <row r="73" spans="1:15">
      <c r="B73" s="49"/>
      <c r="C73" s="47"/>
      <c r="D73" s="47"/>
      <c r="E73" s="47"/>
      <c r="F73" s="47"/>
      <c r="G73" s="47"/>
      <c r="H73" s="47"/>
      <c r="I73" s="235"/>
      <c r="J73" s="253"/>
      <c r="K73" s="254"/>
      <c r="L73" s="274"/>
      <c r="M73" s="256"/>
      <c r="N73" s="252"/>
    </row>
    <row r="74" spans="1:15" ht="15.75" thickBot="1">
      <c r="B74" s="831"/>
      <c r="C74" s="832"/>
      <c r="D74" s="832"/>
      <c r="E74" s="832"/>
      <c r="F74" s="832"/>
      <c r="G74" s="832"/>
      <c r="H74" s="832"/>
      <c r="I74" s="124"/>
      <c r="J74" s="124"/>
      <c r="K74" s="124"/>
      <c r="L74" s="845"/>
      <c r="M74" s="845"/>
      <c r="N74" s="45"/>
    </row>
    <row r="75" spans="1:15" ht="15.75" thickBot="1">
      <c r="B75" s="844" t="s">
        <v>2072</v>
      </c>
      <c r="C75" s="798"/>
      <c r="D75" s="798"/>
      <c r="E75" s="798"/>
      <c r="F75" s="798"/>
      <c r="G75" s="798"/>
      <c r="H75" s="798"/>
      <c r="I75" s="798"/>
      <c r="J75" s="798"/>
      <c r="K75" s="798"/>
      <c r="L75" s="798"/>
      <c r="M75" s="799"/>
      <c r="N75" s="257">
        <f>SUM(N69:N74)</f>
        <v>2453.8144051200661</v>
      </c>
    </row>
    <row r="76" spans="1:15" ht="15.75" thickBot="1">
      <c r="B76" s="33"/>
      <c r="C76" s="34"/>
      <c r="D76" s="34"/>
      <c r="E76" s="34"/>
      <c r="F76" s="34"/>
      <c r="G76" s="34"/>
      <c r="H76" s="34"/>
      <c r="I76" s="34"/>
      <c r="J76" s="34"/>
      <c r="K76" s="34"/>
      <c r="L76" s="34"/>
      <c r="M76" s="34"/>
      <c r="N76" s="35"/>
    </row>
    <row r="77" spans="1:15" ht="15.75" thickBot="1">
      <c r="B77" s="755" t="s">
        <v>2085</v>
      </c>
      <c r="C77" s="756"/>
      <c r="D77" s="756"/>
      <c r="E77" s="756"/>
      <c r="F77" s="756"/>
      <c r="G77" s="756"/>
      <c r="H77" s="756"/>
      <c r="I77" s="756"/>
      <c r="J77" s="756"/>
      <c r="K77" s="756"/>
      <c r="L77" s="756"/>
      <c r="M77" s="757"/>
      <c r="N77" s="99">
        <f>N43+N53+N64+N75</f>
        <v>77087.479301063097</v>
      </c>
    </row>
    <row r="78" spans="1:15">
      <c r="B78" s="33"/>
      <c r="C78" s="34"/>
      <c r="D78" s="34"/>
      <c r="E78" s="34"/>
      <c r="F78" s="34"/>
      <c r="G78" s="34"/>
      <c r="H78" s="34"/>
      <c r="I78" s="34"/>
      <c r="J78" s="34"/>
      <c r="K78" s="34"/>
      <c r="L78" s="34"/>
      <c r="M78" s="34"/>
      <c r="N78" s="35"/>
    </row>
    <row r="79" spans="1:15">
      <c r="B79" s="64" t="s">
        <v>2086</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00" t="s">
        <v>2110</v>
      </c>
      <c r="C81" s="801"/>
      <c r="D81" s="801"/>
      <c r="E81" s="801"/>
      <c r="F81" s="801"/>
      <c r="G81" s="801"/>
      <c r="H81" s="801"/>
      <c r="I81" s="270"/>
      <c r="J81" s="290"/>
      <c r="K81" s="258" t="s">
        <v>2087</v>
      </c>
      <c r="L81" s="802" t="s">
        <v>2088</v>
      </c>
      <c r="M81" s="803"/>
      <c r="N81" s="259"/>
    </row>
    <row r="82" spans="1:14">
      <c r="B82" s="788" t="s">
        <v>2111</v>
      </c>
      <c r="C82" s="789"/>
      <c r="D82" s="789"/>
      <c r="E82" s="789"/>
      <c r="F82" s="789"/>
      <c r="G82" s="789"/>
      <c r="H82" s="789"/>
      <c r="I82" s="87"/>
      <c r="J82" s="88"/>
      <c r="K82" s="260">
        <v>0.2</v>
      </c>
      <c r="L82" s="790">
        <f>N77*K82</f>
        <v>15417.495860212621</v>
      </c>
      <c r="M82" s="791"/>
      <c r="N82" s="51"/>
    </row>
    <row r="83" spans="1:14">
      <c r="B83" s="89" t="s">
        <v>2090</v>
      </c>
      <c r="C83" s="90"/>
      <c r="D83" s="90"/>
      <c r="E83" s="90"/>
      <c r="F83" s="90"/>
      <c r="G83" s="90"/>
      <c r="H83" s="90"/>
      <c r="I83" s="87"/>
      <c r="J83" s="88"/>
      <c r="K83" s="260">
        <v>0.05</v>
      </c>
      <c r="L83" s="790">
        <f>N77*K83</f>
        <v>3854.3739650531552</v>
      </c>
      <c r="M83" s="791"/>
      <c r="N83" s="51"/>
    </row>
    <row r="84" spans="1:14" ht="15.75" thickBot="1">
      <c r="B84" s="91" t="s">
        <v>2091</v>
      </c>
      <c r="C84" s="92"/>
      <c r="D84" s="92"/>
      <c r="E84" s="92"/>
      <c r="F84" s="92"/>
      <c r="G84" s="92"/>
      <c r="H84" s="92"/>
      <c r="I84" s="93"/>
      <c r="J84" s="94"/>
      <c r="K84" s="261">
        <v>0.05</v>
      </c>
      <c r="L84" s="792">
        <f>N77*K84</f>
        <v>3854.3739650531552</v>
      </c>
      <c r="M84" s="793"/>
      <c r="N84" s="51"/>
    </row>
    <row r="85" spans="1:14" ht="15.75" thickBot="1">
      <c r="B85" s="755" t="s">
        <v>2072</v>
      </c>
      <c r="C85" s="756"/>
      <c r="D85" s="756"/>
      <c r="E85" s="756"/>
      <c r="F85" s="756"/>
      <c r="G85" s="756"/>
      <c r="H85" s="756"/>
      <c r="I85" s="756"/>
      <c r="J85" s="756"/>
      <c r="K85" s="756"/>
      <c r="L85" s="756"/>
      <c r="M85" s="757"/>
      <c r="N85" s="52">
        <f>L82+L83+L84</f>
        <v>23126.243790318935</v>
      </c>
    </row>
    <row r="86" spans="1:14" ht="15.75" thickBot="1">
      <c r="B86" s="33"/>
      <c r="C86" s="34"/>
      <c r="D86" s="34"/>
      <c r="E86" s="34"/>
      <c r="F86" s="34"/>
      <c r="G86" s="34"/>
      <c r="H86" s="34"/>
      <c r="I86" s="34"/>
      <c r="J86" s="34"/>
      <c r="K86" s="34"/>
      <c r="L86" s="34"/>
      <c r="M86" s="34"/>
      <c r="N86" s="35"/>
    </row>
    <row r="87" spans="1:14" ht="15.75" thickBot="1">
      <c r="A87" t="s">
        <v>2114</v>
      </c>
      <c r="B87" s="755" t="s">
        <v>2113</v>
      </c>
      <c r="C87" s="756"/>
      <c r="D87" s="756"/>
      <c r="E87" s="756"/>
      <c r="F87" s="756"/>
      <c r="G87" s="756"/>
      <c r="H87" s="756"/>
      <c r="I87" s="756"/>
      <c r="J87" s="756"/>
      <c r="K87" s="756"/>
      <c r="L87" s="756"/>
      <c r="M87" s="757"/>
      <c r="N87" s="166">
        <f>N77+N85</f>
        <v>100213.72309138204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2093</v>
      </c>
      <c r="F92" s="53"/>
      <c r="G92" s="53"/>
      <c r="H92" s="53"/>
      <c r="I92" s="53"/>
      <c r="J92" s="53"/>
      <c r="K92" s="12"/>
      <c r="L92" s="12"/>
      <c r="M92" s="12"/>
      <c r="N92" s="17"/>
    </row>
    <row r="93" spans="1:14">
      <c r="B93" s="16"/>
      <c r="C93" s="12"/>
      <c r="D93" s="12"/>
      <c r="E93" s="12" t="s">
        <v>2094</v>
      </c>
      <c r="F93" s="12"/>
      <c r="G93" s="12"/>
      <c r="H93" s="12"/>
      <c r="I93" s="12"/>
      <c r="J93" s="12"/>
      <c r="K93" s="12"/>
      <c r="L93" s="12"/>
      <c r="M93" s="12"/>
      <c r="N93" s="17"/>
    </row>
    <row r="94" spans="1:14">
      <c r="B94" s="16"/>
      <c r="C94" s="12"/>
      <c r="D94" s="12"/>
      <c r="E94" s="12" t="s">
        <v>2095</v>
      </c>
      <c r="F94" s="12"/>
      <c r="G94" s="12"/>
      <c r="H94" s="12"/>
      <c r="I94" s="12"/>
      <c r="J94" s="12"/>
      <c r="K94" s="12"/>
      <c r="L94" s="12"/>
      <c r="M94" s="12"/>
      <c r="N94" s="17"/>
    </row>
    <row r="95" spans="1:14">
      <c r="B95" s="16"/>
      <c r="C95" s="12"/>
      <c r="D95" s="12"/>
      <c r="E95" s="12" t="s">
        <v>2096</v>
      </c>
      <c r="F95" s="12"/>
      <c r="G95" s="12"/>
      <c r="H95" s="12"/>
      <c r="I95" s="12"/>
      <c r="J95" s="12"/>
      <c r="K95" s="12"/>
      <c r="L95" s="12"/>
      <c r="M95" s="12"/>
      <c r="N95" s="17"/>
    </row>
    <row r="96" spans="1:14" ht="15.75" thickBot="1">
      <c r="B96" s="16"/>
      <c r="C96" s="12"/>
      <c r="D96" s="12"/>
      <c r="E96" s="12"/>
      <c r="F96" s="12" t="s">
        <v>7</v>
      </c>
      <c r="G96" s="12"/>
      <c r="H96" s="12"/>
      <c r="I96" s="12"/>
      <c r="J96" s="12"/>
      <c r="K96" s="12"/>
      <c r="L96" s="12"/>
      <c r="M96" s="12"/>
      <c r="N96" s="17"/>
    </row>
    <row r="97" spans="2:14">
      <c r="B97" s="204" t="s">
        <v>2097</v>
      </c>
      <c r="C97" s="205"/>
      <c r="D97" s="205"/>
      <c r="E97" s="205"/>
      <c r="F97" s="205"/>
      <c r="G97" s="205"/>
      <c r="H97" s="205"/>
      <c r="I97" s="205"/>
      <c r="J97" s="205"/>
      <c r="K97" s="205"/>
      <c r="L97" s="205"/>
      <c r="M97" s="205"/>
      <c r="N97" s="206"/>
    </row>
    <row r="98" spans="2:14">
      <c r="B98" s="207"/>
      <c r="C98" s="208"/>
      <c r="D98" s="208"/>
      <c r="E98" s="208"/>
      <c r="F98" s="208"/>
      <c r="G98" s="208"/>
      <c r="H98" s="208"/>
      <c r="I98" s="208"/>
      <c r="J98" s="208"/>
      <c r="K98" s="208"/>
      <c r="L98" s="208"/>
      <c r="M98" s="208"/>
      <c r="N98" s="209"/>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ht="15.75" thickBot="1">
      <c r="B101" s="210"/>
      <c r="C101" s="211"/>
      <c r="D101" s="211"/>
      <c r="E101" s="211"/>
      <c r="F101" s="211"/>
      <c r="G101" s="211"/>
      <c r="H101" s="211"/>
      <c r="I101" s="211"/>
      <c r="J101" s="211"/>
      <c r="K101" s="211"/>
      <c r="L101" s="211"/>
      <c r="M101" s="211"/>
      <c r="N101" s="212"/>
    </row>
    <row r="102" spans="2:14">
      <c r="B102" s="213"/>
      <c r="C102" s="214"/>
      <c r="D102" s="214"/>
      <c r="E102" s="214"/>
      <c r="F102" s="214"/>
      <c r="G102" s="214"/>
      <c r="H102" s="214"/>
      <c r="I102" s="214"/>
      <c r="J102" s="214"/>
      <c r="K102" s="214"/>
      <c r="L102" s="214"/>
      <c r="M102" s="214"/>
      <c r="N102" s="215"/>
    </row>
    <row r="103" spans="2:14">
      <c r="B103" s="199" t="s">
        <v>2098</v>
      </c>
      <c r="C103" s="31"/>
      <c r="D103" s="31"/>
      <c r="E103" s="31"/>
      <c r="F103" s="31"/>
      <c r="G103" s="31"/>
      <c r="H103" s="31"/>
      <c r="I103" s="31"/>
      <c r="J103" s="31"/>
      <c r="K103" s="31"/>
      <c r="L103" s="31"/>
      <c r="M103" s="31"/>
      <c r="N103" s="32"/>
    </row>
    <row r="104" spans="2:14" ht="15" customHeight="1">
      <c r="B104" s="758" t="s">
        <v>2099</v>
      </c>
      <c r="C104" s="759"/>
      <c r="D104" s="759"/>
      <c r="E104" s="759"/>
      <c r="F104" s="759"/>
      <c r="G104" s="759"/>
      <c r="H104" s="759"/>
      <c r="I104" s="759"/>
      <c r="J104" s="759"/>
      <c r="K104" s="759"/>
      <c r="L104" s="759"/>
      <c r="M104" s="759"/>
      <c r="N104" s="760"/>
    </row>
    <row r="105" spans="2:14" ht="15" customHeight="1">
      <c r="B105" s="758"/>
      <c r="C105" s="759"/>
      <c r="D105" s="759"/>
      <c r="E105" s="759"/>
      <c r="F105" s="759"/>
      <c r="G105" s="759"/>
      <c r="H105" s="759"/>
      <c r="I105" s="759"/>
      <c r="J105" s="759"/>
      <c r="K105" s="759"/>
      <c r="L105" s="759"/>
      <c r="M105" s="759"/>
      <c r="N105" s="760"/>
    </row>
    <row r="106" spans="2:14" ht="30" customHeight="1">
      <c r="B106" s="761" t="s">
        <v>2100</v>
      </c>
      <c r="C106" s="762"/>
      <c r="D106" s="762"/>
      <c r="E106" s="762"/>
      <c r="F106" s="762"/>
      <c r="G106" s="762"/>
      <c r="H106" s="762"/>
      <c r="I106" s="762"/>
      <c r="J106" s="762"/>
      <c r="K106" s="762"/>
      <c r="L106" s="762"/>
      <c r="M106" s="762"/>
      <c r="N106" s="763"/>
    </row>
    <row r="107" spans="2:14">
      <c r="B107" s="761"/>
      <c r="C107" s="762"/>
      <c r="D107" s="762"/>
      <c r="E107" s="762"/>
      <c r="F107" s="762"/>
      <c r="G107" s="762"/>
      <c r="H107" s="762"/>
      <c r="I107" s="762"/>
      <c r="J107" s="762"/>
      <c r="K107" s="762"/>
      <c r="L107" s="762"/>
      <c r="M107" s="762"/>
      <c r="N107" s="763"/>
    </row>
    <row r="108" spans="2:14">
      <c r="B108" s="287"/>
      <c r="C108" s="288"/>
      <c r="D108" s="288"/>
      <c r="E108" s="288"/>
      <c r="F108" s="288"/>
      <c r="G108" s="288"/>
      <c r="H108" s="288"/>
      <c r="I108" s="288"/>
      <c r="J108" s="288"/>
      <c r="K108" s="288"/>
      <c r="L108" s="288"/>
      <c r="M108" s="288"/>
      <c r="N108" s="289"/>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199"/>
      <c r="C111" s="31"/>
      <c r="D111" s="31"/>
      <c r="E111" s="31"/>
      <c r="F111" s="31"/>
      <c r="G111" s="31"/>
      <c r="H111" s="31"/>
      <c r="I111" s="31"/>
      <c r="J111" s="31"/>
      <c r="K111" s="31"/>
      <c r="L111" s="31"/>
      <c r="M111" s="31"/>
      <c r="N111" s="32"/>
    </row>
    <row r="112" spans="2:14">
      <c r="B112" s="16"/>
      <c r="C112" s="12"/>
      <c r="D112" s="12"/>
      <c r="E112" s="12" t="s">
        <v>2093</v>
      </c>
      <c r="F112" s="53"/>
      <c r="G112" s="53"/>
      <c r="H112" s="12"/>
      <c r="I112" s="12"/>
      <c r="J112" s="12"/>
      <c r="K112" s="12"/>
      <c r="L112" s="12"/>
      <c r="M112" s="12"/>
      <c r="N112" s="17"/>
    </row>
    <row r="113" spans="2:14">
      <c r="B113" s="16"/>
      <c r="C113" s="12"/>
      <c r="D113" s="12"/>
      <c r="E113" s="54" t="s">
        <v>2094</v>
      </c>
      <c r="F113" s="12"/>
      <c r="G113" s="12"/>
      <c r="H113" s="54"/>
      <c r="I113" s="54"/>
      <c r="J113" s="54"/>
      <c r="K113" s="12"/>
      <c r="L113" s="12"/>
      <c r="M113" s="12"/>
      <c r="N113" s="17"/>
    </row>
    <row r="114" spans="2:14">
      <c r="B114" s="16"/>
      <c r="C114" s="12"/>
      <c r="D114" s="12"/>
      <c r="E114" s="55" t="s">
        <v>2101</v>
      </c>
      <c r="F114" s="12"/>
      <c r="G114" s="12"/>
      <c r="H114" s="55"/>
      <c r="I114" s="55"/>
      <c r="J114" s="55"/>
      <c r="K114" s="12"/>
      <c r="L114" s="12"/>
      <c r="M114" s="12"/>
      <c r="N114" s="17"/>
    </row>
    <row r="115" spans="2:14">
      <c r="B115" s="56"/>
      <c r="C115" s="31"/>
      <c r="D115" s="31"/>
      <c r="E115" s="12" t="s">
        <v>2096</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2102</v>
      </c>
      <c r="C117" s="55"/>
      <c r="D117" s="55"/>
      <c r="E117" s="12"/>
      <c r="F117" s="12"/>
      <c r="G117" s="12"/>
      <c r="H117" s="12"/>
      <c r="I117" s="12"/>
      <c r="J117" s="821"/>
      <c r="K117" s="821"/>
      <c r="L117" s="821"/>
      <c r="M117" s="821"/>
      <c r="N117" s="822"/>
    </row>
    <row r="118" spans="2:14" ht="15.75" thickBot="1">
      <c r="B118" s="217" t="s">
        <v>2103</v>
      </c>
      <c r="C118" s="344"/>
      <c r="D118" s="344"/>
      <c r="E118" s="57"/>
      <c r="F118" s="57"/>
      <c r="G118" s="57"/>
      <c r="H118" s="57"/>
      <c r="I118" s="57"/>
      <c r="J118" s="823"/>
      <c r="K118" s="823"/>
      <c r="L118" s="823"/>
      <c r="M118" s="823"/>
      <c r="N118" s="824"/>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ColWidth="11.42578125"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569</v>
      </c>
      <c r="C31" s="81" t="s">
        <v>1441</v>
      </c>
      <c r="D31" s="82"/>
      <c r="E31" s="82"/>
      <c r="F31" s="82"/>
      <c r="G31" s="82"/>
      <c r="H31" s="82"/>
      <c r="I31" s="82"/>
      <c r="J31" s="82"/>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106.68624361440799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106.68624361440799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41" t="s">
        <v>1442</v>
      </c>
      <c r="B48" s="43" t="str">
        <f>VLOOKUP(A48,MATERIALES!A5:D373,3,FALSE)</f>
        <v>Impermeabilizante para concreto</v>
      </c>
      <c r="C48" s="237"/>
      <c r="D48" s="237"/>
      <c r="E48" s="237"/>
      <c r="F48" s="237"/>
      <c r="G48" s="237"/>
      <c r="H48" s="237"/>
      <c r="I48" s="224"/>
      <c r="J48" s="267" t="str">
        <f>VLOOKUP(A48,MATERIALES!A4:D640,2,FALSE)</f>
        <v>kg</v>
      </c>
      <c r="K48" s="389">
        <v>0.7</v>
      </c>
      <c r="L48" s="223"/>
      <c r="M48" s="353">
        <f>VLOOKUP(A48,MATERIALES!A5:D396,4,FALSE)</f>
        <v>11306.745291570127</v>
      </c>
      <c r="N48" s="228">
        <f>K48*M48</f>
        <v>7914.7217040990881</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393"/>
      <c r="C54" s="266"/>
      <c r="D54" s="266"/>
      <c r="E54" s="266"/>
      <c r="F54" s="266"/>
      <c r="G54" s="266"/>
      <c r="H54" s="266"/>
      <c r="I54" s="266"/>
      <c r="J54" s="382"/>
      <c r="K54" s="124"/>
      <c r="L54" s="281"/>
      <c r="M54" s="424"/>
      <c r="N54" s="425"/>
    </row>
    <row r="55" spans="1:14" ht="15.75" thickBot="1">
      <c r="B55" s="844" t="s">
        <v>2072</v>
      </c>
      <c r="C55" s="798"/>
      <c r="D55" s="798"/>
      <c r="E55" s="798"/>
      <c r="F55" s="798"/>
      <c r="G55" s="798"/>
      <c r="H55" s="798"/>
      <c r="I55" s="798"/>
      <c r="J55" s="798"/>
      <c r="K55" s="798"/>
      <c r="L55" s="798"/>
      <c r="M55" s="799"/>
      <c r="N55" s="104">
        <f>SUM(N48:N54)</f>
        <v>7914.7217040990881</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728</v>
      </c>
      <c r="B71" s="49" t="str">
        <f>VLOOKUP(A71,'MANO DE OBRA'!A8:D68,3,FALSE)</f>
        <v>Oficial</v>
      </c>
      <c r="C71" s="47"/>
      <c r="D71" s="47"/>
      <c r="E71" s="47"/>
      <c r="F71" s="47"/>
      <c r="G71" s="47"/>
      <c r="H71" s="47"/>
      <c r="I71" s="248">
        <f>K71/J71*100</f>
        <v>57668.23979157189</v>
      </c>
      <c r="J71" s="249">
        <v>185</v>
      </c>
      <c r="K71" s="250">
        <f>VLOOKUP(A71,'MANO DE OBRA'!A8:D99,4,FALSE)</f>
        <v>106686.24361440798</v>
      </c>
      <c r="L71" s="50"/>
      <c r="M71" s="381">
        <v>50</v>
      </c>
      <c r="N71" s="346">
        <f>K71/M71</f>
        <v>2133.7248722881595</v>
      </c>
      <c r="O71" s="106"/>
    </row>
    <row r="72" spans="1:15">
      <c r="A72" s="141"/>
      <c r="B72" s="49"/>
      <c r="C72" s="47"/>
      <c r="D72" s="47"/>
      <c r="E72" s="47"/>
      <c r="F72" s="47"/>
      <c r="G72" s="47"/>
      <c r="H72" s="47"/>
      <c r="I72" s="248"/>
      <c r="J72" s="249"/>
      <c r="K72" s="250"/>
      <c r="L72" s="50"/>
      <c r="M72" s="381"/>
      <c r="N72" s="346"/>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45"/>
    </row>
    <row r="77" spans="1:15" ht="15.75" thickBot="1">
      <c r="B77" s="844" t="s">
        <v>2072</v>
      </c>
      <c r="C77" s="798"/>
      <c r="D77" s="798"/>
      <c r="E77" s="798"/>
      <c r="F77" s="798"/>
      <c r="G77" s="798"/>
      <c r="H77" s="798"/>
      <c r="I77" s="798"/>
      <c r="J77" s="798"/>
      <c r="K77" s="798"/>
      <c r="L77" s="798"/>
      <c r="M77" s="799"/>
      <c r="N77" s="257">
        <f>SUM(N71:N76)</f>
        <v>2133.7248722881595</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10155.132820001656</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2031.0265640003313</v>
      </c>
      <c r="M84" s="791"/>
      <c r="N84" s="51"/>
    </row>
    <row r="85" spans="1:14">
      <c r="B85" s="89" t="s">
        <v>2090</v>
      </c>
      <c r="C85" s="90"/>
      <c r="D85" s="90"/>
      <c r="E85" s="90"/>
      <c r="F85" s="90"/>
      <c r="G85" s="90"/>
      <c r="H85" s="90"/>
      <c r="I85" s="87"/>
      <c r="J85" s="88"/>
      <c r="K85" s="260">
        <v>0.05</v>
      </c>
      <c r="L85" s="790">
        <f>N79*K85</f>
        <v>507.75664100008282</v>
      </c>
      <c r="M85" s="791"/>
      <c r="N85" s="51"/>
    </row>
    <row r="86" spans="1:14" ht="15.75" thickBot="1">
      <c r="B86" s="91" t="s">
        <v>2091</v>
      </c>
      <c r="C86" s="92"/>
      <c r="D86" s="92"/>
      <c r="E86" s="92"/>
      <c r="F86" s="92"/>
      <c r="G86" s="92"/>
      <c r="H86" s="92"/>
      <c r="I86" s="93"/>
      <c r="J86" s="94"/>
      <c r="K86" s="261">
        <v>0.05</v>
      </c>
      <c r="L86" s="792">
        <f>N79*K86</f>
        <v>507.75664100008282</v>
      </c>
      <c r="M86" s="793"/>
      <c r="N86" s="51"/>
    </row>
    <row r="87" spans="1:14" ht="15.75" thickBot="1">
      <c r="B87" s="755" t="s">
        <v>2072</v>
      </c>
      <c r="C87" s="756"/>
      <c r="D87" s="756"/>
      <c r="E87" s="756"/>
      <c r="F87" s="756"/>
      <c r="G87" s="756"/>
      <c r="H87" s="756"/>
      <c r="I87" s="756"/>
      <c r="J87" s="756"/>
      <c r="K87" s="756"/>
      <c r="L87" s="756"/>
      <c r="M87" s="757"/>
      <c r="N87" s="52">
        <f>L84+L85+L86</f>
        <v>3046.5398460004967</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52">
        <f>N79+N87</f>
        <v>13201.672666002152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ColWidth="11.42578125"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7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571</v>
      </c>
      <c r="C31" s="81" t="s">
        <v>2303</v>
      </c>
      <c r="D31" s="82"/>
      <c r="E31" s="82"/>
      <c r="F31" s="82"/>
      <c r="G31" s="82"/>
      <c r="H31" s="82"/>
      <c r="I31" s="82"/>
      <c r="J31" s="82"/>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579.66808403601988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579.66808403601988</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41" t="s">
        <v>1444</v>
      </c>
      <c r="B48" s="43" t="str">
        <f>VLOOKUP(A48,MATERIALES!A5:D373,3,FALSE)</f>
        <v>Imprimante y puente de adherencia</v>
      </c>
      <c r="C48" s="237"/>
      <c r="D48" s="237"/>
      <c r="E48" s="237"/>
      <c r="F48" s="237"/>
      <c r="G48" s="237"/>
      <c r="H48" s="237"/>
      <c r="I48" s="237"/>
      <c r="J48" s="267" t="str">
        <f>VLOOKUP(A48,MATERIALES!A4:D640,2,FALSE)</f>
        <v>kg</v>
      </c>
      <c r="K48" s="390">
        <v>0.2</v>
      </c>
      <c r="L48" s="223"/>
      <c r="M48" s="353">
        <f>VLOOKUP(A48,MATERIALES!A5:D396,4,FALSE)</f>
        <v>41300</v>
      </c>
      <c r="N48" s="228">
        <f>K48*M48</f>
        <v>8260</v>
      </c>
    </row>
    <row r="49" spans="1:14">
      <c r="A49" s="108" t="s">
        <v>1452</v>
      </c>
      <c r="B49" s="43" t="str">
        <f>VLOOKUP(A49,MATERIALES!A6:D373,3,FALSE)</f>
        <v>Láminas impermeabilizantes</v>
      </c>
      <c r="C49" s="372"/>
      <c r="D49" s="372"/>
      <c r="E49" s="372"/>
      <c r="F49" s="372"/>
      <c r="G49" s="372"/>
      <c r="H49" s="372"/>
      <c r="I49" s="372"/>
      <c r="J49" s="50" t="str">
        <f>VLOOKUP(A49,MATERIALES!A5:D641,2,FALSE)</f>
        <v>m2</v>
      </c>
      <c r="K49" s="348">
        <v>1.05</v>
      </c>
      <c r="L49" s="368"/>
      <c r="M49" s="353">
        <f>VLOOKUP(A49,MATERIALES!A6:D397,4,FALSE)</f>
        <v>3409.8931912932007</v>
      </c>
      <c r="N49" s="228">
        <f>K49*M49</f>
        <v>3580.3878508578609</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393"/>
      <c r="C54" s="266"/>
      <c r="D54" s="266"/>
      <c r="E54" s="266"/>
      <c r="F54" s="266"/>
      <c r="G54" s="266"/>
      <c r="H54" s="266"/>
      <c r="I54" s="266"/>
      <c r="J54" s="382"/>
      <c r="K54" s="124"/>
      <c r="L54" s="281"/>
      <c r="M54" s="424"/>
      <c r="N54" s="425"/>
    </row>
    <row r="55" spans="1:14" ht="15.75" thickBot="1">
      <c r="B55" s="844" t="s">
        <v>2072</v>
      </c>
      <c r="C55" s="798"/>
      <c r="D55" s="798"/>
      <c r="E55" s="798"/>
      <c r="F55" s="798"/>
      <c r="G55" s="798"/>
      <c r="H55" s="798"/>
      <c r="I55" s="798"/>
      <c r="J55" s="798"/>
      <c r="K55" s="798"/>
      <c r="L55" s="798"/>
      <c r="M55" s="799"/>
      <c r="N55" s="104">
        <f>SUM(N48:N54)</f>
        <v>11840.38785085786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265"/>
      <c r="C65" s="266"/>
      <c r="D65" s="266"/>
      <c r="E65" s="266"/>
      <c r="F65" s="266"/>
      <c r="G65" s="266"/>
      <c r="H65" s="48"/>
      <c r="I65" s="124"/>
      <c r="J65" s="124"/>
      <c r="K65" s="124"/>
      <c r="L65" s="833"/>
      <c r="M65" s="834"/>
      <c r="N65" s="125"/>
    </row>
    <row r="66" spans="1:15" ht="15.75" thickBot="1">
      <c r="B66" s="844" t="s">
        <v>2072</v>
      </c>
      <c r="C66" s="798"/>
      <c r="D66" s="798"/>
      <c r="E66" s="798"/>
      <c r="F66" s="798"/>
      <c r="G66" s="798"/>
      <c r="H66" s="798"/>
      <c r="I66" s="798"/>
      <c r="J66" s="798"/>
      <c r="K66" s="798"/>
      <c r="L66" s="798"/>
      <c r="M66" s="799"/>
      <c r="N66" s="104"/>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728</v>
      </c>
      <c r="B71" s="49" t="str">
        <f>VLOOKUP(A71,'MANO DE OBRA'!A8:D68,3,FALSE)</f>
        <v>Oficial</v>
      </c>
      <c r="C71" s="47"/>
      <c r="D71" s="47"/>
      <c r="E71" s="47"/>
      <c r="F71" s="47"/>
      <c r="G71" s="47"/>
      <c r="H71" s="47"/>
      <c r="I71" s="248">
        <f>K71/J71*100</f>
        <v>57668.23979157189</v>
      </c>
      <c r="J71" s="249">
        <v>185</v>
      </c>
      <c r="K71" s="250">
        <f>VLOOKUP(A71,'MANO DE OBRA'!A8:D99,4,FALSE)</f>
        <v>106686.24361440798</v>
      </c>
      <c r="L71" s="50"/>
      <c r="M71" s="381">
        <v>20</v>
      </c>
      <c r="N71" s="346">
        <f>K71/M71</f>
        <v>5334.3121807203988</v>
      </c>
      <c r="O71" s="106"/>
    </row>
    <row r="72" spans="1:15">
      <c r="A72" s="141" t="s">
        <v>706</v>
      </c>
      <c r="B72" s="49" t="str">
        <f>VLOOKUP(A72,'MANO DE OBRA'!A8:D69,3,FALSE)</f>
        <v>Obrero (2)</v>
      </c>
      <c r="C72" s="47"/>
      <c r="D72" s="47"/>
      <c r="E72" s="47"/>
      <c r="F72" s="47"/>
      <c r="G72" s="47"/>
      <c r="H72" s="47"/>
      <c r="I72" s="248">
        <f>K72/J72*100</f>
        <v>67665.399999999994</v>
      </c>
      <c r="J72" s="249">
        <v>185</v>
      </c>
      <c r="K72" s="250">
        <f>VLOOKUP(A72,'MANO DE OBRA'!A8:D100,4,FALSE)</f>
        <v>125180.98999999999</v>
      </c>
      <c r="L72" s="50"/>
      <c r="M72" s="381">
        <v>20</v>
      </c>
      <c r="N72" s="346">
        <f>K72/M72</f>
        <v>6259.0494999999992</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831"/>
      <c r="C76" s="832"/>
      <c r="D76" s="832"/>
      <c r="E76" s="832"/>
      <c r="F76" s="832"/>
      <c r="G76" s="832"/>
      <c r="H76" s="832"/>
      <c r="I76" s="124"/>
      <c r="J76" s="124"/>
      <c r="K76" s="124"/>
      <c r="L76" s="845"/>
      <c r="M76" s="845"/>
      <c r="N76" s="125"/>
    </row>
    <row r="77" spans="1:15" ht="15.75" thickBot="1">
      <c r="B77" s="844" t="s">
        <v>2072</v>
      </c>
      <c r="C77" s="798"/>
      <c r="D77" s="798"/>
      <c r="E77" s="798"/>
      <c r="F77" s="798"/>
      <c r="G77" s="798"/>
      <c r="H77" s="798"/>
      <c r="I77" s="798"/>
      <c r="J77" s="798"/>
      <c r="K77" s="798"/>
      <c r="L77" s="798"/>
      <c r="M77" s="799"/>
      <c r="N77" s="402">
        <f>SUM(N71:N76)</f>
        <v>11593.361680720398</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24013.417615614278</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4802.6835231228561</v>
      </c>
      <c r="M84" s="791"/>
      <c r="N84" s="51"/>
    </row>
    <row r="85" spans="1:14">
      <c r="B85" s="89" t="s">
        <v>2090</v>
      </c>
      <c r="C85" s="90"/>
      <c r="D85" s="90"/>
      <c r="E85" s="90"/>
      <c r="F85" s="90"/>
      <c r="G85" s="90"/>
      <c r="H85" s="90"/>
      <c r="I85" s="87"/>
      <c r="J85" s="88"/>
      <c r="K85" s="260">
        <v>0.05</v>
      </c>
      <c r="L85" s="790">
        <f>N79*K85</f>
        <v>1200.670880780714</v>
      </c>
      <c r="M85" s="791"/>
      <c r="N85" s="51"/>
    </row>
    <row r="86" spans="1:14" ht="15.75" thickBot="1">
      <c r="B86" s="91" t="s">
        <v>2091</v>
      </c>
      <c r="C86" s="92"/>
      <c r="D86" s="92"/>
      <c r="E86" s="92"/>
      <c r="F86" s="92"/>
      <c r="G86" s="92"/>
      <c r="H86" s="92"/>
      <c r="I86" s="93"/>
      <c r="J86" s="94"/>
      <c r="K86" s="261">
        <v>0.05</v>
      </c>
      <c r="L86" s="792">
        <f>N79*K86</f>
        <v>1200.670880780714</v>
      </c>
      <c r="M86" s="793"/>
      <c r="N86" s="51"/>
    </row>
    <row r="87" spans="1:14" ht="15.75" thickBot="1">
      <c r="B87" s="755" t="s">
        <v>2072</v>
      </c>
      <c r="C87" s="756"/>
      <c r="D87" s="756"/>
      <c r="E87" s="756"/>
      <c r="F87" s="756"/>
      <c r="G87" s="756"/>
      <c r="H87" s="756"/>
      <c r="I87" s="756"/>
      <c r="J87" s="756"/>
      <c r="K87" s="756"/>
      <c r="L87" s="756"/>
      <c r="M87" s="757"/>
      <c r="N87" s="52">
        <f>L84+L85+L86</f>
        <v>7204.0252846842832</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31217.442900298563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8.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573</v>
      </c>
      <c r="C31" s="81" t="s">
        <v>2304</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811</v>
      </c>
      <c r="B36" s="804" t="str">
        <f>VLOOKUP(A36,EQUIPOS!A6:D154,3,FALSE)</f>
        <v>Camioneta D-300</v>
      </c>
      <c r="C36" s="805"/>
      <c r="D36" s="805"/>
      <c r="E36" s="805"/>
      <c r="F36" s="805"/>
      <c r="G36" s="805"/>
      <c r="H36" s="806"/>
      <c r="I36" s="223"/>
      <c r="J36" s="224"/>
      <c r="K36" s="225">
        <f>VLOOKUP(A36,EQUIPOS!A6:D163,4,FALSE)</f>
        <v>50108.517401953366</v>
      </c>
      <c r="L36" s="226"/>
      <c r="M36" s="292">
        <v>1500</v>
      </c>
      <c r="N36" s="228">
        <f>K36/M36</f>
        <v>33.405678267968909</v>
      </c>
    </row>
    <row r="37" spans="1:14">
      <c r="A37" s="113" t="s">
        <v>1061</v>
      </c>
      <c r="B37" s="804" t="str">
        <f>VLOOKUP(A37,EQUIPOS!A7:D154,3,FALSE)</f>
        <v>Vehículo delineador</v>
      </c>
      <c r="C37" s="805"/>
      <c r="D37" s="805"/>
      <c r="E37" s="805"/>
      <c r="F37" s="805"/>
      <c r="G37" s="805"/>
      <c r="H37" s="806"/>
      <c r="I37" s="368"/>
      <c r="J37" s="369"/>
      <c r="K37" s="225">
        <f>VLOOKUP(A37,EQUIPOS!A7:D164,4,FALSE)</f>
        <v>129953.36012259086</v>
      </c>
      <c r="L37" s="291"/>
      <c r="M37" s="292">
        <v>1500</v>
      </c>
      <c r="N37" s="228">
        <f>K37/M37</f>
        <v>86.635573415060577</v>
      </c>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0.01</v>
      </c>
      <c r="N41" s="296">
        <f>N77*M41</f>
        <v>0.24538144051200664</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120.28663312354149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1347</v>
      </c>
      <c r="B48" s="43" t="str">
        <f>VLOOKUP(A48,MATERIALES!A5:D373,3,FALSE)</f>
        <v>Esferas reflectivas</v>
      </c>
      <c r="C48" s="237"/>
      <c r="D48" s="237"/>
      <c r="E48" s="237"/>
      <c r="F48" s="237"/>
      <c r="G48" s="237"/>
      <c r="H48" s="237"/>
      <c r="I48" s="237"/>
      <c r="J48" s="267" t="str">
        <f>VLOOKUP(A48,MATERIALES!A4:D640,2,FALSE)</f>
        <v>kg</v>
      </c>
      <c r="K48" s="238">
        <v>4.5999999999999999E-2</v>
      </c>
      <c r="L48" s="223"/>
      <c r="M48" s="353">
        <f>VLOOKUP(A48,MATERIALES!A5:D396,4,FALSE)</f>
        <v>7973.2287516846372</v>
      </c>
      <c r="N48" s="228">
        <f>K48*M48</f>
        <v>366.76852257749329</v>
      </c>
    </row>
    <row r="49" spans="1:14">
      <c r="A49" s="108" t="s">
        <v>1619</v>
      </c>
      <c r="B49" s="43" t="str">
        <f>VLOOKUP(A49,MATERIALES!A6:D373,3,FALSE)</f>
        <v>Pintura acrílica pura para tráfico</v>
      </c>
      <c r="C49" s="372"/>
      <c r="D49" s="372"/>
      <c r="E49" s="372"/>
      <c r="F49" s="372"/>
      <c r="G49" s="372"/>
      <c r="H49" s="372"/>
      <c r="I49" s="372"/>
      <c r="J49" s="268" t="str">
        <f>VLOOKUP(A49,MATERIALES!A5:D641,2,FALSE)</f>
        <v>gal</v>
      </c>
      <c r="K49" s="348">
        <v>1.4E-2</v>
      </c>
      <c r="L49" s="368"/>
      <c r="M49" s="353">
        <f>VLOOKUP(A49,MATERIALES!A6:D397,4,FALSE)</f>
        <v>106141.95690969304</v>
      </c>
      <c r="N49" s="228">
        <f>K49*M49</f>
        <v>1485.9873967357025</v>
      </c>
    </row>
    <row r="50" spans="1:14">
      <c r="A50" s="108" t="s">
        <v>1312</v>
      </c>
      <c r="B50" s="43" t="str">
        <f>VLOOKUP(A50,MATERIALES!A6:D373,3,FALSE)</f>
        <v>Disolvente para pintura Trafico (acrílico)</v>
      </c>
      <c r="C50" s="372"/>
      <c r="D50" s="372"/>
      <c r="E50" s="372"/>
      <c r="F50" s="372"/>
      <c r="G50" s="372"/>
      <c r="H50" s="372"/>
      <c r="I50" s="372"/>
      <c r="J50" s="268" t="str">
        <f>VLOOKUP(A50,MATERIALES!A6:D642,2,FALSE)</f>
        <v>gal</v>
      </c>
      <c r="K50" s="391">
        <v>4.2999999999999999E-4</v>
      </c>
      <c r="L50" s="368"/>
      <c r="M50" s="353">
        <f>VLOOKUP(A50,MATERIALES!A6:D398,4,FALSE)</f>
        <v>30135.563524318663</v>
      </c>
      <c r="N50" s="228">
        <f>K50*M50</f>
        <v>12.958292315457024</v>
      </c>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1865.7142116286529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708</v>
      </c>
      <c r="B71" s="49" t="str">
        <f>VLOOKUP(A71,'MANO DE OBRA'!A8:D68,3,FALSE)</f>
        <v>Obrero (3)</v>
      </c>
      <c r="C71" s="47"/>
      <c r="D71" s="47"/>
      <c r="E71" s="47"/>
      <c r="F71" s="47"/>
      <c r="G71" s="47"/>
      <c r="H71" s="47"/>
      <c r="I71" s="248">
        <f>K71/J71*100</f>
        <v>101498.09999999999</v>
      </c>
      <c r="J71" s="249">
        <v>185</v>
      </c>
      <c r="K71" s="250">
        <f>VLOOKUP(A71,'MANO DE OBRA'!A8:D99,4,FALSE)</f>
        <v>187771.48499999999</v>
      </c>
      <c r="L71" s="50"/>
      <c r="M71" s="381">
        <v>12000</v>
      </c>
      <c r="N71" s="346">
        <f>K71/M71</f>
        <v>15.647623749999999</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12000</v>
      </c>
      <c r="N72" s="346">
        <f>K72/M72</f>
        <v>8.8905203012006648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24.538144051200664</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2010.5389888033951</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402.10779776067903</v>
      </c>
      <c r="M84" s="791"/>
      <c r="N84" s="51"/>
    </row>
    <row r="85" spans="1:14">
      <c r="B85" s="89" t="s">
        <v>2090</v>
      </c>
      <c r="C85" s="90"/>
      <c r="D85" s="90"/>
      <c r="E85" s="90"/>
      <c r="F85" s="90"/>
      <c r="G85" s="90"/>
      <c r="H85" s="90"/>
      <c r="I85" s="87"/>
      <c r="J85" s="88"/>
      <c r="K85" s="260">
        <v>0.05</v>
      </c>
      <c r="L85" s="790">
        <f>N79*K85</f>
        <v>100.52694944016976</v>
      </c>
      <c r="M85" s="791"/>
      <c r="N85" s="51"/>
    </row>
    <row r="86" spans="1:14" ht="15.75" thickBot="1">
      <c r="B86" s="91" t="s">
        <v>2091</v>
      </c>
      <c r="C86" s="92"/>
      <c r="D86" s="92"/>
      <c r="E86" s="92"/>
      <c r="F86" s="92"/>
      <c r="G86" s="92"/>
      <c r="H86" s="92"/>
      <c r="I86" s="93"/>
      <c r="J86" s="94"/>
      <c r="K86" s="261">
        <v>0.05</v>
      </c>
      <c r="L86" s="792">
        <f>N79*K86</f>
        <v>100.52694944016976</v>
      </c>
      <c r="M86" s="793"/>
      <c r="N86" s="51"/>
    </row>
    <row r="87" spans="1:14" ht="15.75" thickBot="1">
      <c r="B87" s="755" t="s">
        <v>2072</v>
      </c>
      <c r="C87" s="756"/>
      <c r="D87" s="756"/>
      <c r="E87" s="756"/>
      <c r="F87" s="756"/>
      <c r="G87" s="756"/>
      <c r="H87" s="756"/>
      <c r="I87" s="756"/>
      <c r="J87" s="756"/>
      <c r="K87" s="756"/>
      <c r="L87" s="756"/>
      <c r="M87" s="757"/>
      <c r="N87" s="52">
        <f>L84+L85+L86</f>
        <v>603.16169664101858</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2613.7006854444135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575</v>
      </c>
      <c r="C31" s="81" t="s">
        <v>2305</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811</v>
      </c>
      <c r="B36" s="804" t="str">
        <f>VLOOKUP(A36,EQUIPOS!A6:D154,3,FALSE)</f>
        <v>Camioneta D-300</v>
      </c>
      <c r="C36" s="805"/>
      <c r="D36" s="805"/>
      <c r="E36" s="805"/>
      <c r="F36" s="805"/>
      <c r="G36" s="805"/>
      <c r="H36" s="806"/>
      <c r="I36" s="223"/>
      <c r="J36" s="224"/>
      <c r="K36" s="225">
        <f>VLOOKUP(A36,EQUIPOS!A6:D163,4,FALSE)</f>
        <v>50108.517401953366</v>
      </c>
      <c r="L36" s="226"/>
      <c r="M36" s="292">
        <v>1200</v>
      </c>
      <c r="N36" s="228">
        <f>K36/M36</f>
        <v>41.757097834961137</v>
      </c>
    </row>
    <row r="37" spans="1:14">
      <c r="A37" s="113" t="s">
        <v>865</v>
      </c>
      <c r="B37" s="804" t="str">
        <f>VLOOKUP(A37,EQUIPOS!A7:D154,3,FALSE)</f>
        <v>Equipo autopropulsado para pintura termoplástica</v>
      </c>
      <c r="C37" s="805"/>
      <c r="D37" s="805"/>
      <c r="E37" s="805"/>
      <c r="F37" s="805"/>
      <c r="G37" s="805"/>
      <c r="H37" s="806"/>
      <c r="I37" s="368"/>
      <c r="J37" s="369"/>
      <c r="K37" s="225">
        <f>VLOOKUP(A37,EQUIPOS!A7:D164,4,FALSE)</f>
        <v>118907.15110229589</v>
      </c>
      <c r="L37" s="291"/>
      <c r="M37" s="292">
        <v>1200</v>
      </c>
      <c r="N37" s="228">
        <f>K37/M37</f>
        <v>99.089292585246568</v>
      </c>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0.01</v>
      </c>
      <c r="N41" s="296">
        <f>N77*M41</f>
        <v>0.43712366522334167</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141.28351408543105</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1347</v>
      </c>
      <c r="B48" s="43" t="str">
        <f>VLOOKUP(A48,MATERIALES!A5:D373,3,FALSE)</f>
        <v>Esferas reflectivas</v>
      </c>
      <c r="C48" s="237"/>
      <c r="D48" s="237"/>
      <c r="E48" s="237"/>
      <c r="F48" s="237"/>
      <c r="G48" s="237"/>
      <c r="H48" s="237"/>
      <c r="I48" s="237"/>
      <c r="J48" s="267" t="str">
        <f>VLOOKUP(A48,MATERIALES!A4:D640,2,FALSE)</f>
        <v>kg</v>
      </c>
      <c r="K48" s="238">
        <v>0.108</v>
      </c>
      <c r="L48" s="223"/>
      <c r="M48" s="353">
        <f>VLOOKUP(A48,MATERIALES!A5:D396,4,FALSE)</f>
        <v>7973.2287516846372</v>
      </c>
      <c r="N48" s="228">
        <f>K48*M48</f>
        <v>861.10870518194076</v>
      </c>
    </row>
    <row r="49" spans="1:14">
      <c r="A49" s="108" t="s">
        <v>1654</v>
      </c>
      <c r="B49" s="43" t="str">
        <f>VLOOKUP(A49,MATERIALES!A6:D373,3,FALSE)</f>
        <v xml:space="preserve">Resina termoplástica </v>
      </c>
      <c r="C49" s="372"/>
      <c r="D49" s="372"/>
      <c r="E49" s="372"/>
      <c r="F49" s="372"/>
      <c r="G49" s="372"/>
      <c r="H49" s="372"/>
      <c r="I49" s="372"/>
      <c r="J49" s="268" t="str">
        <f>VLOOKUP(A49,MATERIALES!A5:D641,2,FALSE)</f>
        <v>kg</v>
      </c>
      <c r="K49" s="348">
        <v>7.8E-2</v>
      </c>
      <c r="L49" s="368"/>
      <c r="M49" s="353">
        <f>VLOOKUP(A49,MATERIALES!A6:D397,4,FALSE)</f>
        <v>11114.561294770083</v>
      </c>
      <c r="N49" s="228">
        <f>K49*M49</f>
        <v>866.9357809920665</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1728.0444861740073</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712</v>
      </c>
      <c r="B71" s="49" t="str">
        <f>VLOOKUP(A71,'MANO DE OBRA'!A8:D68,3,FALSE)</f>
        <v>Obrero (5)</v>
      </c>
      <c r="C71" s="47"/>
      <c r="D71" s="47"/>
      <c r="E71" s="47"/>
      <c r="F71" s="47"/>
      <c r="G71" s="47"/>
      <c r="H71" s="47"/>
      <c r="I71" s="248">
        <f>K71/J71*100</f>
        <v>169163.49999999997</v>
      </c>
      <c r="J71" s="249">
        <v>185</v>
      </c>
      <c r="K71" s="250">
        <f>VLOOKUP(A71,'MANO DE OBRA'!A8:D99,4,FALSE)</f>
        <v>312952.47499999998</v>
      </c>
      <c r="L71" s="50"/>
      <c r="M71" s="381">
        <v>9600</v>
      </c>
      <c r="N71" s="346">
        <f>K71/M71</f>
        <v>32.599216145833331</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9600</v>
      </c>
      <c r="N72" s="346">
        <f>K72/M72</f>
        <v>11.113150376500831</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43.712366522334165</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1913.0403667817725</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382.60807335635451</v>
      </c>
      <c r="M84" s="791"/>
      <c r="N84" s="51"/>
    </row>
    <row r="85" spans="1:14">
      <c r="B85" s="89" t="s">
        <v>2090</v>
      </c>
      <c r="C85" s="90"/>
      <c r="D85" s="90"/>
      <c r="E85" s="90"/>
      <c r="F85" s="90"/>
      <c r="G85" s="90"/>
      <c r="H85" s="90"/>
      <c r="I85" s="87"/>
      <c r="J85" s="88"/>
      <c r="K85" s="260">
        <v>0.05</v>
      </c>
      <c r="L85" s="790">
        <f>N79*K85</f>
        <v>95.652018339088627</v>
      </c>
      <c r="M85" s="791"/>
      <c r="N85" s="51"/>
    </row>
    <row r="86" spans="1:14" ht="15.75" thickBot="1">
      <c r="B86" s="91" t="s">
        <v>2091</v>
      </c>
      <c r="C86" s="92"/>
      <c r="D86" s="92"/>
      <c r="E86" s="92"/>
      <c r="F86" s="92"/>
      <c r="G86" s="92"/>
      <c r="H86" s="92"/>
      <c r="I86" s="93"/>
      <c r="J86" s="94"/>
      <c r="K86" s="261">
        <v>0.05</v>
      </c>
      <c r="L86" s="792">
        <f>N79*K86</f>
        <v>95.652018339088627</v>
      </c>
      <c r="M86" s="793"/>
      <c r="N86" s="51"/>
    </row>
    <row r="87" spans="1:14" ht="15.75" thickBot="1">
      <c r="B87" s="755" t="s">
        <v>2072</v>
      </c>
      <c r="C87" s="756"/>
      <c r="D87" s="756"/>
      <c r="E87" s="756"/>
      <c r="F87" s="756"/>
      <c r="G87" s="756"/>
      <c r="H87" s="756"/>
      <c r="I87" s="756"/>
      <c r="J87" s="756"/>
      <c r="K87" s="756"/>
      <c r="L87" s="756"/>
      <c r="M87" s="757"/>
      <c r="N87" s="52">
        <f>L84+L85+L86</f>
        <v>573.91211003453179</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2486.9524768163042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ColWidth="11.42578125"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9.2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577</v>
      </c>
      <c r="C31" s="81" t="s">
        <v>2306</v>
      </c>
      <c r="D31" s="82"/>
      <c r="E31" s="82"/>
      <c r="F31" s="82"/>
      <c r="G31" s="82"/>
      <c r="H31" s="82"/>
      <c r="I31" s="82"/>
      <c r="J31" s="82"/>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879</v>
      </c>
      <c r="B36" s="804" t="str">
        <f>VLOOKUP(A36,EQUIPOS!A6:D154,3,FALSE)</f>
        <v xml:space="preserve">Equipo de pintura (Compresor), Presión máxima de trabajo 3300 psi.
</v>
      </c>
      <c r="C36" s="805"/>
      <c r="D36" s="805"/>
      <c r="E36" s="805"/>
      <c r="F36" s="805"/>
      <c r="G36" s="805"/>
      <c r="H36" s="806"/>
      <c r="I36" s="223"/>
      <c r="J36" s="224"/>
      <c r="K36" s="225">
        <f>VLOOKUP(A36,EQUIPOS!A6:D163,4,FALSE)</f>
        <v>9104.0184233200143</v>
      </c>
      <c r="L36" s="226"/>
      <c r="M36" s="292">
        <v>6.1</v>
      </c>
      <c r="N36" s="228">
        <f>K36/M36</f>
        <v>1492.4620366098386</v>
      </c>
    </row>
    <row r="37" spans="1:14">
      <c r="A37" s="113" t="s">
        <v>811</v>
      </c>
      <c r="B37" s="804" t="str">
        <f>VLOOKUP(A37,EQUIPOS!A7:D154,3,FALSE)</f>
        <v>Camioneta D-300</v>
      </c>
      <c r="C37" s="805"/>
      <c r="D37" s="805"/>
      <c r="E37" s="805"/>
      <c r="F37" s="805"/>
      <c r="G37" s="805"/>
      <c r="H37" s="806"/>
      <c r="I37" s="368"/>
      <c r="J37" s="369"/>
      <c r="K37" s="225">
        <f>VLOOKUP(A37,EQUIPOS!A7:D164,4,FALSE)</f>
        <v>50108.517401953366</v>
      </c>
      <c r="L37" s="291"/>
      <c r="M37" s="292">
        <v>6.1</v>
      </c>
      <c r="N37" s="228">
        <f>K37/M37</f>
        <v>8214.511049500552</v>
      </c>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0.01</v>
      </c>
      <c r="N41" s="296">
        <f>N77*M41</f>
        <v>85.991540699673777</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9792.9646268100641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1347</v>
      </c>
      <c r="B48" s="43" t="str">
        <f>VLOOKUP(A48,MATERIALES!A5:D373,3,FALSE)</f>
        <v>Esferas reflectivas</v>
      </c>
      <c r="C48" s="237"/>
      <c r="D48" s="237"/>
      <c r="E48" s="237"/>
      <c r="F48" s="237"/>
      <c r="G48" s="237"/>
      <c r="H48" s="237"/>
      <c r="I48" s="237"/>
      <c r="J48" s="267" t="str">
        <f>VLOOKUP(A48,MATERIALES!A4:D640,2,FALSE)</f>
        <v>kg</v>
      </c>
      <c r="K48" s="238">
        <v>0.38200000000000001</v>
      </c>
      <c r="L48" s="223"/>
      <c r="M48" s="353">
        <f>VLOOKUP(A48,MATERIALES!A5:D396,4,FALSE)</f>
        <v>7973.2287516846372</v>
      </c>
      <c r="N48" s="228">
        <f>K48*M48</f>
        <v>3045.7733831435316</v>
      </c>
    </row>
    <row r="49" spans="1:14">
      <c r="A49" s="108" t="s">
        <v>1312</v>
      </c>
      <c r="B49" s="43" t="str">
        <f>VLOOKUP(A49,MATERIALES!A6:D373,3,FALSE)</f>
        <v>Disolvente para pintura Trafico (acrílico)</v>
      </c>
      <c r="C49" s="372"/>
      <c r="D49" s="372"/>
      <c r="E49" s="372"/>
      <c r="F49" s="372"/>
      <c r="G49" s="372"/>
      <c r="H49" s="372"/>
      <c r="I49" s="372"/>
      <c r="J49" s="268" t="str">
        <f>VLOOKUP(A49,MATERIALES!A5:D641,2,FALSE)</f>
        <v>gal</v>
      </c>
      <c r="K49" s="348">
        <v>0.05</v>
      </c>
      <c r="L49" s="368"/>
      <c r="M49" s="353">
        <f>VLOOKUP(A49,MATERIALES!A6:D397,4,FALSE)</f>
        <v>30135.563524318663</v>
      </c>
      <c r="N49" s="228">
        <f>K49*M49</f>
        <v>1506.7781762159332</v>
      </c>
    </row>
    <row r="50" spans="1:14">
      <c r="A50" s="108" t="s">
        <v>1619</v>
      </c>
      <c r="B50" s="43" t="str">
        <f>VLOOKUP(A50,MATERIALES!A6:D373,3,FALSE)</f>
        <v>Pintura acrílica pura para tráfico</v>
      </c>
      <c r="C50" s="372"/>
      <c r="D50" s="372"/>
      <c r="E50" s="372"/>
      <c r="F50" s="372"/>
      <c r="G50" s="372"/>
      <c r="H50" s="372"/>
      <c r="I50" s="372"/>
      <c r="J50" s="268" t="str">
        <f>VLOOKUP(A50,MATERIALES!A6:D642,2,FALSE)</f>
        <v>gal</v>
      </c>
      <c r="K50" s="348">
        <v>0.12</v>
      </c>
      <c r="L50" s="368"/>
      <c r="M50" s="353">
        <f>VLOOKUP(A50,MATERIALES!A6:D398,4,FALSE)</f>
        <v>106141.95690969304</v>
      </c>
      <c r="N50" s="228">
        <f>K50*M50</f>
        <v>12737.034829163164</v>
      </c>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17289.586388522628</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797"/>
      <c r="N70" s="98" t="s">
        <v>2071</v>
      </c>
    </row>
    <row r="71" spans="1:15">
      <c r="A71" s="141" t="s">
        <v>712</v>
      </c>
      <c r="B71" s="49" t="str">
        <f>VLOOKUP(A71,'MANO DE OBRA'!A8:D68,3,FALSE)</f>
        <v>Obrero (5)</v>
      </c>
      <c r="C71" s="47"/>
      <c r="D71" s="47"/>
      <c r="E71" s="47"/>
      <c r="F71" s="47"/>
      <c r="G71" s="47"/>
      <c r="H71" s="47"/>
      <c r="I71" s="248">
        <f>K71/J71*100</f>
        <v>169163.49999999997</v>
      </c>
      <c r="J71" s="249">
        <v>185</v>
      </c>
      <c r="K71" s="250">
        <f>VLOOKUP(A71,'MANO DE OBRA'!A8:D99,4,FALSE)</f>
        <v>312952.47499999998</v>
      </c>
      <c r="L71" s="50"/>
      <c r="M71" s="381">
        <v>48.8</v>
      </c>
      <c r="N71" s="346">
        <f>K71/M71</f>
        <v>6412.9605532786882</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48.8</v>
      </c>
      <c r="N72" s="346">
        <f>K72/M72</f>
        <v>2186.1935166886883</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8599.1540699673769</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35681.705085300069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7136.3410170600146</v>
      </c>
      <c r="M84" s="791"/>
      <c r="N84" s="51"/>
    </row>
    <row r="85" spans="1:14">
      <c r="B85" s="89" t="s">
        <v>2090</v>
      </c>
      <c r="C85" s="90"/>
      <c r="D85" s="90"/>
      <c r="E85" s="90"/>
      <c r="F85" s="90"/>
      <c r="G85" s="90"/>
      <c r="H85" s="90"/>
      <c r="I85" s="87"/>
      <c r="J85" s="88"/>
      <c r="K85" s="260">
        <v>0.05</v>
      </c>
      <c r="L85" s="790">
        <f>N79*K85</f>
        <v>1784.0852542650036</v>
      </c>
      <c r="M85" s="791"/>
      <c r="N85" s="51"/>
    </row>
    <row r="86" spans="1:14" ht="15.75" thickBot="1">
      <c r="B86" s="91" t="s">
        <v>2091</v>
      </c>
      <c r="C86" s="92"/>
      <c r="D86" s="92"/>
      <c r="E86" s="92"/>
      <c r="F86" s="92"/>
      <c r="G86" s="92"/>
      <c r="H86" s="92"/>
      <c r="I86" s="93"/>
      <c r="J86" s="94"/>
      <c r="K86" s="261">
        <v>0.05</v>
      </c>
      <c r="L86" s="792">
        <f>N79*K86</f>
        <v>1784.0852542650036</v>
      </c>
      <c r="M86" s="793"/>
      <c r="N86" s="51"/>
    </row>
    <row r="87" spans="1:14" ht="15.75" thickBot="1">
      <c r="B87" s="755" t="s">
        <v>2072</v>
      </c>
      <c r="C87" s="756"/>
      <c r="D87" s="756"/>
      <c r="E87" s="756"/>
      <c r="F87" s="756"/>
      <c r="G87" s="756"/>
      <c r="H87" s="756"/>
      <c r="I87" s="756"/>
      <c r="J87" s="756"/>
      <c r="K87" s="756"/>
      <c r="L87" s="756"/>
      <c r="M87" s="757"/>
      <c r="N87" s="52">
        <f>L84+L85+L86</f>
        <v>10704.51152559002</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46386.216610890086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ColWidth="11.42578125"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579</v>
      </c>
      <c r="C31" s="81" t="s">
        <v>2307</v>
      </c>
      <c r="D31" s="82"/>
      <c r="E31" s="82"/>
      <c r="F31" s="82"/>
      <c r="G31" s="82"/>
      <c r="H31" s="82"/>
      <c r="I31" s="82"/>
      <c r="J31" s="82"/>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811</v>
      </c>
      <c r="B36" s="804" t="str">
        <f>VLOOKUP(A36,EQUIPOS!A6:D154,3,FALSE)</f>
        <v>Camioneta D-300</v>
      </c>
      <c r="C36" s="805"/>
      <c r="D36" s="805"/>
      <c r="E36" s="805"/>
      <c r="F36" s="805"/>
      <c r="G36" s="805"/>
      <c r="H36" s="806"/>
      <c r="I36" s="223"/>
      <c r="J36" s="224"/>
      <c r="K36" s="225">
        <f>VLOOKUP(A36,EQUIPOS!A6:D163,4,FALSE)</f>
        <v>50108.517401953366</v>
      </c>
      <c r="L36" s="226"/>
      <c r="M36" s="292">
        <v>6</v>
      </c>
      <c r="N36" s="228">
        <f>K36/M36</f>
        <v>8351.4195669922283</v>
      </c>
    </row>
    <row r="37" spans="1:14">
      <c r="A37" s="113" t="s">
        <v>801</v>
      </c>
      <c r="B37" s="804" t="str">
        <f>VLOOKUP(A37,EQUIPOS!A7:D154,3,FALSE)</f>
        <v>Caldera para pintura termoplástica</v>
      </c>
      <c r="C37" s="805"/>
      <c r="D37" s="805"/>
      <c r="E37" s="805"/>
      <c r="F37" s="805"/>
      <c r="G37" s="805"/>
      <c r="H37" s="806"/>
      <c r="I37" s="368"/>
      <c r="J37" s="369"/>
      <c r="K37" s="225">
        <f>VLOOKUP(A37,EQUIPOS!A7:D164,4,FALSE)</f>
        <v>53437.986996767548</v>
      </c>
      <c r="L37" s="291"/>
      <c r="M37" s="292">
        <v>6</v>
      </c>
      <c r="N37" s="228">
        <f>K37/M37</f>
        <v>8906.331166127924</v>
      </c>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0.01</v>
      </c>
      <c r="N41" s="296">
        <f>N77*M41</f>
        <v>100.46441950300166</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17358.215152623154</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1347</v>
      </c>
      <c r="B48" s="43" t="str">
        <f>VLOOKUP(A48,MATERIALES!A5:D373,3,FALSE)</f>
        <v>Esferas reflectivas</v>
      </c>
      <c r="C48" s="237"/>
      <c r="D48" s="237"/>
      <c r="E48" s="237"/>
      <c r="F48" s="237"/>
      <c r="G48" s="237"/>
      <c r="H48" s="237"/>
      <c r="I48" s="224"/>
      <c r="J48" s="201" t="str">
        <f>VLOOKUP(A48,MATERIALES!A4:D640,2,FALSE)</f>
        <v>kg</v>
      </c>
      <c r="K48" s="238">
        <v>0.9</v>
      </c>
      <c r="L48" s="223"/>
      <c r="M48" s="353">
        <f>VLOOKUP(A48,MATERIALES!A5:D396,4,FALSE)</f>
        <v>7973.2287516846372</v>
      </c>
      <c r="N48" s="228">
        <f>K48*M48</f>
        <v>7175.9058765161735</v>
      </c>
    </row>
    <row r="49" spans="1:14">
      <c r="A49" s="108" t="s">
        <v>1654</v>
      </c>
      <c r="B49" s="43" t="str">
        <f>VLOOKUP(A49,MATERIALES!A6:D373,3,FALSE)</f>
        <v xml:space="preserve">Resina termoplástica </v>
      </c>
      <c r="C49" s="372"/>
      <c r="D49" s="372"/>
      <c r="E49" s="372"/>
      <c r="F49" s="372"/>
      <c r="G49" s="372"/>
      <c r="H49" s="372"/>
      <c r="I49" s="372"/>
      <c r="J49" s="267" t="str">
        <f>VLOOKUP(A49,MATERIALES!A5:D641,2,FALSE)</f>
        <v>kg</v>
      </c>
      <c r="K49" s="348">
        <v>0.65</v>
      </c>
      <c r="L49" s="368"/>
      <c r="M49" s="353">
        <f>VLOOKUP(A49,MATERIALES!A6:D397,4,FALSE)</f>
        <v>11114.561294770083</v>
      </c>
      <c r="N49" s="228">
        <f>K49*M49</f>
        <v>7224.4648416005539</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14400.370718116726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714</v>
      </c>
      <c r="B71" s="49" t="str">
        <f>VLOOKUP(A71,'MANO DE OBRA'!A8:D68,3,FALSE)</f>
        <v>Obrero (6)</v>
      </c>
      <c r="C71" s="47"/>
      <c r="D71" s="47"/>
      <c r="E71" s="47"/>
      <c r="F71" s="47"/>
      <c r="G71" s="47"/>
      <c r="H71" s="47"/>
      <c r="I71" s="248">
        <f>K71/J71*100</f>
        <v>202996.19999999998</v>
      </c>
      <c r="J71" s="249">
        <v>185</v>
      </c>
      <c r="K71" s="250">
        <f>VLOOKUP(A71,'MANO DE OBRA'!A8:D99,4,FALSE)</f>
        <v>375542.97</v>
      </c>
      <c r="L71" s="50"/>
      <c r="M71" s="381">
        <v>48</v>
      </c>
      <c r="N71" s="346">
        <f>K71/M71</f>
        <v>7823.8118749999994</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48</v>
      </c>
      <c r="N72" s="346">
        <f>K72/M72</f>
        <v>2222.6300753001665</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10046.441950300166</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41805.027821040043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8361.0055642080097</v>
      </c>
      <c r="M84" s="791"/>
      <c r="N84" s="51"/>
    </row>
    <row r="85" spans="1:14">
      <c r="B85" s="89" t="s">
        <v>2090</v>
      </c>
      <c r="C85" s="90"/>
      <c r="D85" s="90"/>
      <c r="E85" s="90"/>
      <c r="F85" s="90"/>
      <c r="G85" s="90"/>
      <c r="H85" s="90"/>
      <c r="I85" s="87"/>
      <c r="J85" s="88"/>
      <c r="K85" s="260">
        <v>0.05</v>
      </c>
      <c r="L85" s="790">
        <f>N79*K85</f>
        <v>2090.2513910520024</v>
      </c>
      <c r="M85" s="791"/>
      <c r="N85" s="51"/>
    </row>
    <row r="86" spans="1:14" ht="15.75" thickBot="1">
      <c r="B86" s="91" t="s">
        <v>2091</v>
      </c>
      <c r="C86" s="92"/>
      <c r="D86" s="92"/>
      <c r="E86" s="92"/>
      <c r="F86" s="92"/>
      <c r="G86" s="92"/>
      <c r="H86" s="92"/>
      <c r="I86" s="93"/>
      <c r="J86" s="94"/>
      <c r="K86" s="261">
        <v>0.05</v>
      </c>
      <c r="L86" s="792">
        <f>N79*K86</f>
        <v>2090.2513910520024</v>
      </c>
      <c r="M86" s="793"/>
      <c r="N86" s="51"/>
    </row>
    <row r="87" spans="1:14" ht="15.75" thickBot="1">
      <c r="B87" s="755" t="s">
        <v>2072</v>
      </c>
      <c r="C87" s="756"/>
      <c r="D87" s="756"/>
      <c r="E87" s="756"/>
      <c r="F87" s="756"/>
      <c r="G87" s="756"/>
      <c r="H87" s="756"/>
      <c r="I87" s="756"/>
      <c r="J87" s="756"/>
      <c r="K87" s="756"/>
      <c r="L87" s="756"/>
      <c r="M87" s="757"/>
      <c r="N87" s="52">
        <f>L84+L85+L86</f>
        <v>12541.508346312015</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54346.53616735206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ColWidth="11.42578125"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581</v>
      </c>
      <c r="C31" s="81" t="s">
        <v>2308</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811</v>
      </c>
      <c r="B36" s="804" t="str">
        <f>VLOOKUP(A36,EQUIPOS!A6:D154,3,FALSE)</f>
        <v>Camioneta D-300</v>
      </c>
      <c r="C36" s="805"/>
      <c r="D36" s="805"/>
      <c r="E36" s="805"/>
      <c r="F36" s="805"/>
      <c r="G36" s="805"/>
      <c r="H36" s="806"/>
      <c r="I36" s="223"/>
      <c r="J36" s="224"/>
      <c r="K36" s="225">
        <f>VLOOKUP(A36,EQUIPOS!A6:D163,4,FALSE)</f>
        <v>50108.517401953366</v>
      </c>
      <c r="L36" s="226"/>
      <c r="M36" s="292">
        <v>250</v>
      </c>
      <c r="N36" s="228">
        <f>K36/M36</f>
        <v>200.43406960781346</v>
      </c>
    </row>
    <row r="37" spans="1:14">
      <c r="A37" s="113" t="s">
        <v>945</v>
      </c>
      <c r="B37" s="804" t="str">
        <f>VLOOKUP(A37,EQUIPOS!A7:D154,3,FALSE)</f>
        <v>Maquina térmica pegatachas</v>
      </c>
      <c r="C37" s="805"/>
      <c r="D37" s="805"/>
      <c r="E37" s="805"/>
      <c r="F37" s="805"/>
      <c r="G37" s="805"/>
      <c r="H37" s="806"/>
      <c r="I37" s="368"/>
      <c r="J37" s="369"/>
      <c r="K37" s="225">
        <f>VLOOKUP(A37,EQUIPOS!A7:D164,4,FALSE)</f>
        <v>28404.537480758449</v>
      </c>
      <c r="L37" s="291"/>
      <c r="M37" s="292">
        <v>250</v>
      </c>
      <c r="N37" s="228">
        <f>K37/M37</f>
        <v>113.6181499230338</v>
      </c>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0.01</v>
      </c>
      <c r="N41" s="296">
        <f>N77*M41</f>
        <v>1.15933616807204</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315.21155569891931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1654</v>
      </c>
      <c r="B48" s="43" t="str">
        <f>VLOOKUP(A48,MATERIALES!A5:D373,3,FALSE)</f>
        <v xml:space="preserve">Resina termoplástica </v>
      </c>
      <c r="C48" s="237"/>
      <c r="D48" s="237"/>
      <c r="E48" s="237"/>
      <c r="F48" s="237"/>
      <c r="G48" s="237"/>
      <c r="H48" s="237"/>
      <c r="I48" s="224"/>
      <c r="J48" s="201" t="str">
        <f>VLOOKUP(A48,MATERIALES!A4:D640,2,FALSE)</f>
        <v>kg</v>
      </c>
      <c r="K48" s="238">
        <v>0.08</v>
      </c>
      <c r="L48" s="223"/>
      <c r="M48" s="353">
        <f>VLOOKUP(A48,MATERIALES!A5:D396,4,FALSE)</f>
        <v>11114.561294770083</v>
      </c>
      <c r="N48" s="228">
        <f>K48*M48</f>
        <v>889.16490358160661</v>
      </c>
    </row>
    <row r="49" spans="1:14">
      <c r="A49" s="108" t="s">
        <v>1726</v>
      </c>
      <c r="B49" s="43" t="str">
        <f>VLOOKUP(A49,MATERIALES!A6:D373,3,FALSE)</f>
        <v>Tacha reflectiva</v>
      </c>
      <c r="C49" s="372"/>
      <c r="D49" s="372"/>
      <c r="E49" s="372"/>
      <c r="F49" s="372"/>
      <c r="G49" s="372"/>
      <c r="H49" s="372"/>
      <c r="I49" s="369"/>
      <c r="J49" s="201" t="str">
        <f>VLOOKUP(A49,MATERIALES!A5:D641,2,FALSE)</f>
        <v>u</v>
      </c>
      <c r="K49" s="348">
        <v>1</v>
      </c>
      <c r="L49" s="368"/>
      <c r="M49" s="353">
        <f>VLOOKUP(A49,MATERIALES!A6:D397,4,FALSE)</f>
        <v>7279.0718785280469</v>
      </c>
      <c r="N49" s="228">
        <f>K49*M49</f>
        <v>7279.0718785280469</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8168.2367821096532</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706</v>
      </c>
      <c r="B71" s="49" t="str">
        <f>VLOOKUP(A71,'MANO DE OBRA'!A8:D68,3,FALSE)</f>
        <v>Obrero (2)</v>
      </c>
      <c r="C71" s="47"/>
      <c r="D71" s="47"/>
      <c r="E71" s="47"/>
      <c r="F71" s="47"/>
      <c r="G71" s="47"/>
      <c r="H71" s="47"/>
      <c r="I71" s="248">
        <f>K71/J71*100</f>
        <v>67665.399999999994</v>
      </c>
      <c r="J71" s="249">
        <v>185</v>
      </c>
      <c r="K71" s="250">
        <f>VLOOKUP(A71,'MANO DE OBRA'!A8:D99,4,FALSE)</f>
        <v>125180.98999999999</v>
      </c>
      <c r="L71" s="50"/>
      <c r="M71" s="381">
        <v>2000</v>
      </c>
      <c r="N71" s="346">
        <f>K71/M71</f>
        <v>62.590494999999997</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2000</v>
      </c>
      <c r="N72" s="346">
        <f>K72/M72</f>
        <v>53.343121807203993</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115.93361680720399</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8599.3819546157774</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1719.8763909231557</v>
      </c>
      <c r="M84" s="791"/>
      <c r="N84" s="51"/>
    </row>
    <row r="85" spans="1:14">
      <c r="B85" s="89" t="s">
        <v>2090</v>
      </c>
      <c r="C85" s="90"/>
      <c r="D85" s="90"/>
      <c r="E85" s="90"/>
      <c r="F85" s="90"/>
      <c r="G85" s="90"/>
      <c r="H85" s="90"/>
      <c r="I85" s="87"/>
      <c r="J85" s="88"/>
      <c r="K85" s="260">
        <v>0.05</v>
      </c>
      <c r="L85" s="790">
        <f>N79*K85</f>
        <v>429.96909773078892</v>
      </c>
      <c r="M85" s="791"/>
      <c r="N85" s="51"/>
    </row>
    <row r="86" spans="1:14" ht="15.75" thickBot="1">
      <c r="B86" s="91" t="s">
        <v>2091</v>
      </c>
      <c r="C86" s="92"/>
      <c r="D86" s="92"/>
      <c r="E86" s="92"/>
      <c r="F86" s="92"/>
      <c r="G86" s="92"/>
      <c r="H86" s="92"/>
      <c r="I86" s="93"/>
      <c r="J86" s="94"/>
      <c r="K86" s="261">
        <v>0.05</v>
      </c>
      <c r="L86" s="792">
        <f>N79*K86</f>
        <v>429.96909773078892</v>
      </c>
      <c r="M86" s="793"/>
      <c r="N86" s="51"/>
    </row>
    <row r="87" spans="1:14" ht="15.75" thickBot="1">
      <c r="B87" s="755" t="s">
        <v>2072</v>
      </c>
      <c r="C87" s="756"/>
      <c r="D87" s="756"/>
      <c r="E87" s="756"/>
      <c r="F87" s="756"/>
      <c r="G87" s="756"/>
      <c r="H87" s="756"/>
      <c r="I87" s="756"/>
      <c r="J87" s="756"/>
      <c r="K87" s="756"/>
      <c r="L87" s="756"/>
      <c r="M87" s="757"/>
      <c r="N87" s="52">
        <f>L84+L85+L86</f>
        <v>2579.814586384734</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11179.19654100051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ColWidth="11.42578125"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9.2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583</v>
      </c>
      <c r="C31" s="81" t="s">
        <v>2309</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811</v>
      </c>
      <c r="B36" s="804" t="str">
        <f>VLOOKUP(A36,EQUIPOS!A6:D154,3,FALSE)</f>
        <v>Camioneta D-300</v>
      </c>
      <c r="C36" s="805"/>
      <c r="D36" s="805"/>
      <c r="E36" s="805"/>
      <c r="F36" s="805"/>
      <c r="G36" s="805"/>
      <c r="H36" s="806"/>
      <c r="I36" s="223"/>
      <c r="J36" s="224"/>
      <c r="K36" s="225">
        <f>VLOOKUP(A36,EQUIPOS!A6:D163,4,FALSE)</f>
        <v>50108.517401953366</v>
      </c>
      <c r="L36" s="226"/>
      <c r="M36" s="292">
        <v>3.75</v>
      </c>
      <c r="N36" s="228">
        <f>K36/M36</f>
        <v>13362.271307187564</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0.01</v>
      </c>
      <c r="N41" s="296">
        <f>N77*M41</f>
        <v>98.152576204802642</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13460.423883392366</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1638</v>
      </c>
      <c r="B48" s="43" t="str">
        <f>VLOOKUP(A48,MATERIALES!A5:D373,3,FALSE)</f>
        <v>Poste en angulo de 2*2*1/4 de 3,5m para señal</v>
      </c>
      <c r="C48" s="237"/>
      <c r="D48" s="237"/>
      <c r="E48" s="237"/>
      <c r="F48" s="237"/>
      <c r="G48" s="237"/>
      <c r="H48" s="237"/>
      <c r="I48" s="237"/>
      <c r="J48" s="267" t="str">
        <f>VLOOKUP(A48,MATERIALES!A4:D640,2,FALSE)</f>
        <v>u</v>
      </c>
      <c r="K48" s="238">
        <v>1</v>
      </c>
      <c r="L48" s="223"/>
      <c r="M48" s="353">
        <f>VLOOKUP(A48,MATERIALES!A5:D396,4,FALSE)</f>
        <v>117066.27000158116</v>
      </c>
      <c r="N48" s="228">
        <f>K48*M48</f>
        <v>117066.27000158116</v>
      </c>
    </row>
    <row r="49" spans="1:14">
      <c r="A49" s="108" t="s">
        <v>1672</v>
      </c>
      <c r="B49" s="43" t="str">
        <f>VLOOKUP(A49,MATERIALES!A6:D373,3,FALSE)</f>
        <v>Señal (grupo 1). Tablero en lámina galvanizada de 75cm*75cm, calibre 16, reflectivo tipo 1/ incluye poste )</v>
      </c>
      <c r="C49" s="372"/>
      <c r="D49" s="372"/>
      <c r="E49" s="372"/>
      <c r="F49" s="372"/>
      <c r="G49" s="372"/>
      <c r="H49" s="372"/>
      <c r="I49" s="372"/>
      <c r="J49" s="268" t="str">
        <f>VLOOKUP(A49,MATERIALES!A5:D641,2,FALSE)</f>
        <v>u</v>
      </c>
      <c r="K49" s="348">
        <v>1</v>
      </c>
      <c r="L49" s="368"/>
      <c r="M49" s="353">
        <f>VLOOKUP(A49,MATERIALES!A6:D397,4,FALSE)</f>
        <v>326066.12306926999</v>
      </c>
      <c r="N49" s="228">
        <f>K49*M49</f>
        <v>326066.12306926999</v>
      </c>
    </row>
    <row r="50" spans="1:14">
      <c r="A50" s="108" t="s">
        <v>1278</v>
      </c>
      <c r="B50" s="43" t="str">
        <f>VLOOKUP(A50,MATERIALES!A6:D373,3,FALSE)</f>
        <v>Concreto Resistencia  14 (Mpa)</v>
      </c>
      <c r="C50" s="372"/>
      <c r="D50" s="372"/>
      <c r="E50" s="372"/>
      <c r="F50" s="372"/>
      <c r="G50" s="372"/>
      <c r="H50" s="372"/>
      <c r="I50" s="372"/>
      <c r="J50" s="268" t="str">
        <f>VLOOKUP(A50,MATERIALES!A6:D642,2,FALSE)</f>
        <v>m3</v>
      </c>
      <c r="K50" s="348">
        <v>0.03</v>
      </c>
      <c r="L50" s="368"/>
      <c r="M50" s="353">
        <f>VLOOKUP(A50,MATERIALES!A6:D398,4,FALSE)</f>
        <v>368577.90964025358</v>
      </c>
      <c r="N50" s="228">
        <f>K50*M50</f>
        <v>11057.337289207608</v>
      </c>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454189.73036005878</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728</v>
      </c>
      <c r="B71" s="49" t="str">
        <f>VLOOKUP(A71,'MANO DE OBRA'!A8:D68,3,FALSE)</f>
        <v>Oficial</v>
      </c>
      <c r="C71" s="47"/>
      <c r="D71" s="47"/>
      <c r="E71" s="47"/>
      <c r="F71" s="47"/>
      <c r="G71" s="47"/>
      <c r="H71" s="47"/>
      <c r="I71" s="248">
        <f>K71/J71*100</f>
        <v>57668.23979157189</v>
      </c>
      <c r="J71" s="249">
        <v>185</v>
      </c>
      <c r="K71" s="250">
        <f>VLOOKUP(A71,'MANO DE OBRA'!A8:D99,4,FALSE)</f>
        <v>106686.24361440798</v>
      </c>
      <c r="L71" s="50"/>
      <c r="M71" s="381">
        <v>30</v>
      </c>
      <c r="N71" s="346">
        <f>K71/M71</f>
        <v>3556.2081204802662</v>
      </c>
      <c r="O71" s="106"/>
    </row>
    <row r="72" spans="1:15">
      <c r="A72" s="141" t="s">
        <v>708</v>
      </c>
      <c r="B72" s="49" t="str">
        <f>VLOOKUP(A72,'MANO DE OBRA'!A8:D69,3,FALSE)</f>
        <v>Obrero (3)</v>
      </c>
      <c r="C72" s="47"/>
      <c r="D72" s="47"/>
      <c r="E72" s="47"/>
      <c r="F72" s="47"/>
      <c r="G72" s="47"/>
      <c r="H72" s="47"/>
      <c r="I72" s="248">
        <f>K72/J72*100</f>
        <v>101498.09999999999</v>
      </c>
      <c r="J72" s="249">
        <v>185</v>
      </c>
      <c r="K72" s="250">
        <f>VLOOKUP(A72,'MANO DE OBRA'!A8:D100,4,FALSE)</f>
        <v>187771.48499999999</v>
      </c>
      <c r="L72" s="50"/>
      <c r="M72" s="381">
        <v>30</v>
      </c>
      <c r="N72" s="346">
        <f>K72/M72</f>
        <v>6259.0494999999992</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9815.2576204802644</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477465.4118639314</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95493.082372786288</v>
      </c>
      <c r="M84" s="791"/>
      <c r="N84" s="51"/>
    </row>
    <row r="85" spans="1:14">
      <c r="B85" s="89" t="s">
        <v>2090</v>
      </c>
      <c r="C85" s="90"/>
      <c r="D85" s="90"/>
      <c r="E85" s="90"/>
      <c r="F85" s="90"/>
      <c r="G85" s="90"/>
      <c r="H85" s="90"/>
      <c r="I85" s="87"/>
      <c r="J85" s="88"/>
      <c r="K85" s="260">
        <v>0.05</v>
      </c>
      <c r="L85" s="790">
        <f>N79*K85</f>
        <v>23873.270593196572</v>
      </c>
      <c r="M85" s="791"/>
      <c r="N85" s="51"/>
    </row>
    <row r="86" spans="1:14" ht="15.75" thickBot="1">
      <c r="B86" s="91" t="s">
        <v>2091</v>
      </c>
      <c r="C86" s="92"/>
      <c r="D86" s="92"/>
      <c r="E86" s="92"/>
      <c r="F86" s="92"/>
      <c r="G86" s="92"/>
      <c r="H86" s="92"/>
      <c r="I86" s="93"/>
      <c r="J86" s="94"/>
      <c r="K86" s="261">
        <v>0.05</v>
      </c>
      <c r="L86" s="792">
        <f>N79*K86</f>
        <v>23873.270593196572</v>
      </c>
      <c r="M86" s="793"/>
      <c r="N86" s="51"/>
    </row>
    <row r="87" spans="1:14" ht="15.75" thickBot="1">
      <c r="B87" s="755" t="s">
        <v>2072</v>
      </c>
      <c r="C87" s="756"/>
      <c r="D87" s="756"/>
      <c r="E87" s="756"/>
      <c r="F87" s="756"/>
      <c r="G87" s="756"/>
      <c r="H87" s="756"/>
      <c r="I87" s="756"/>
      <c r="J87" s="756"/>
      <c r="K87" s="756"/>
      <c r="L87" s="756"/>
      <c r="M87" s="757"/>
      <c r="N87" s="52">
        <f>L84+L85+L86</f>
        <v>143239.62355917942</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620705.03542311082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ColWidth="11.42578125"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8.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585</v>
      </c>
      <c r="C31" s="81" t="s">
        <v>2310</v>
      </c>
      <c r="D31" s="82"/>
      <c r="E31" s="82"/>
      <c r="F31" s="82"/>
      <c r="G31" s="82"/>
      <c r="H31" s="82"/>
      <c r="I31" s="82"/>
      <c r="J31" s="82"/>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811</v>
      </c>
      <c r="B36" s="804" t="str">
        <f>VLOOKUP(A36,EQUIPOS!A6:D154,3,FALSE)</f>
        <v>Camioneta D-300</v>
      </c>
      <c r="C36" s="805"/>
      <c r="D36" s="805"/>
      <c r="E36" s="805"/>
      <c r="F36" s="805"/>
      <c r="G36" s="805"/>
      <c r="H36" s="806"/>
      <c r="I36" s="223"/>
      <c r="J36" s="224"/>
      <c r="K36" s="225">
        <f>VLOOKUP(A36,EQUIPOS!A6:D163,4,FALSE)</f>
        <v>50108.517401953366</v>
      </c>
      <c r="L36" s="226"/>
      <c r="M36" s="292">
        <v>3.75</v>
      </c>
      <c r="N36" s="228">
        <f>K36/M36</f>
        <v>13362.271307187564</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0.01</v>
      </c>
      <c r="N41" s="296">
        <f>N77*M41</f>
        <v>98.152576204802642</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13460.423883392366</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1638</v>
      </c>
      <c r="B48" s="43" t="str">
        <f>VLOOKUP(A48,MATERIALES!A5:D373,3,FALSE)</f>
        <v>Poste en angulo de 2*2*1/4 de 3,5m para señal</v>
      </c>
      <c r="C48" s="237"/>
      <c r="D48" s="237"/>
      <c r="E48" s="237"/>
      <c r="F48" s="237"/>
      <c r="G48" s="237"/>
      <c r="H48" s="237"/>
      <c r="I48" s="237"/>
      <c r="J48" s="267" t="str">
        <f>VLOOKUP(A48,MATERIALES!A4:D640,2,FALSE)</f>
        <v>u</v>
      </c>
      <c r="K48" s="238">
        <v>1</v>
      </c>
      <c r="L48" s="223"/>
      <c r="M48" s="353">
        <f>VLOOKUP(A48,MATERIALES!A5:D396,4,FALSE)</f>
        <v>117066.27000158116</v>
      </c>
      <c r="N48" s="228">
        <f>K48*M48</f>
        <v>117066.27000158116</v>
      </c>
    </row>
    <row r="49" spans="1:14">
      <c r="A49" s="108" t="s">
        <v>1674</v>
      </c>
      <c r="B49" s="43" t="str">
        <f>VLOOKUP(A49,MATERIALES!A6:D373,3,FALSE)</f>
        <v xml:space="preserve">Señal (grupo 2). Tablero en lámina galvanizado de 1,2m*0,4m, calibre 16, reflectivo tipo 1. </v>
      </c>
      <c r="C49" s="372"/>
      <c r="D49" s="372"/>
      <c r="E49" s="372"/>
      <c r="F49" s="372"/>
      <c r="G49" s="372"/>
      <c r="H49" s="372"/>
      <c r="I49" s="372"/>
      <c r="J49" s="268" t="str">
        <f>VLOOKUP(A49,MATERIALES!A5:D641,2,FALSE)</f>
        <v>u</v>
      </c>
      <c r="K49" s="348">
        <v>1</v>
      </c>
      <c r="L49" s="368"/>
      <c r="M49" s="353">
        <f>VLOOKUP(A49,MATERIALES!A6:D397,4,FALSE)</f>
        <v>292861.37642424018</v>
      </c>
      <c r="N49" s="228">
        <f>K49*M49</f>
        <v>292861.37642424018</v>
      </c>
    </row>
    <row r="50" spans="1:14">
      <c r="A50" s="108" t="s">
        <v>1278</v>
      </c>
      <c r="B50" s="43" t="str">
        <f>VLOOKUP(A50,MATERIALES!A6:D373,3,FALSE)</f>
        <v>Concreto Resistencia  14 (Mpa)</v>
      </c>
      <c r="C50" s="372"/>
      <c r="D50" s="372"/>
      <c r="E50" s="372"/>
      <c r="F50" s="372"/>
      <c r="G50" s="372"/>
      <c r="H50" s="372"/>
      <c r="I50" s="372"/>
      <c r="J50" s="268" t="str">
        <f>VLOOKUP(A50,MATERIALES!A6:D642,2,FALSE)</f>
        <v>m3</v>
      </c>
      <c r="K50" s="348">
        <v>0.03</v>
      </c>
      <c r="L50" s="368"/>
      <c r="M50" s="353">
        <f>VLOOKUP(A50,MATERIALES!A6:D398,4,FALSE)</f>
        <v>368577.90964025358</v>
      </c>
      <c r="N50" s="228">
        <f>K50*M50</f>
        <v>11057.337289207608</v>
      </c>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420984.98371502897</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728</v>
      </c>
      <c r="B71" s="49" t="str">
        <f>VLOOKUP(A71,'MANO DE OBRA'!A8:D68,3,FALSE)</f>
        <v>Oficial</v>
      </c>
      <c r="C71" s="47"/>
      <c r="D71" s="47"/>
      <c r="E71" s="47"/>
      <c r="F71" s="47"/>
      <c r="G71" s="47"/>
      <c r="H71" s="47"/>
      <c r="I71" s="248">
        <f>K71/J71*100</f>
        <v>57668.23979157189</v>
      </c>
      <c r="J71" s="249">
        <v>185</v>
      </c>
      <c r="K71" s="250">
        <f>VLOOKUP(A71,'MANO DE OBRA'!A8:D99,4,FALSE)</f>
        <v>106686.24361440798</v>
      </c>
      <c r="L71" s="50"/>
      <c r="M71" s="381">
        <v>30</v>
      </c>
      <c r="N71" s="346">
        <f>K71/M71</f>
        <v>3556.2081204802662</v>
      </c>
      <c r="O71" s="106"/>
    </row>
    <row r="72" spans="1:15">
      <c r="A72" s="141" t="s">
        <v>708</v>
      </c>
      <c r="B72" s="49" t="str">
        <f>VLOOKUP(A72,'MANO DE OBRA'!A8:D69,3,FALSE)</f>
        <v>Obrero (3)</v>
      </c>
      <c r="C72" s="47"/>
      <c r="D72" s="47"/>
      <c r="E72" s="47"/>
      <c r="F72" s="47"/>
      <c r="G72" s="47"/>
      <c r="H72" s="47"/>
      <c r="I72" s="248">
        <f>K72/J72*100</f>
        <v>101498.09999999999</v>
      </c>
      <c r="J72" s="249">
        <v>185</v>
      </c>
      <c r="K72" s="250">
        <f>VLOOKUP(A72,'MANO DE OBRA'!A8:D100,4,FALSE)</f>
        <v>187771.48499999999</v>
      </c>
      <c r="L72" s="50"/>
      <c r="M72" s="381">
        <v>30</v>
      </c>
      <c r="N72" s="346">
        <f>K72/M72</f>
        <v>6259.0494999999992</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9815.2576204802644</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444260.66521890159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88852.133043780326</v>
      </c>
      <c r="M84" s="791"/>
      <c r="N84" s="51"/>
    </row>
    <row r="85" spans="1:14">
      <c r="B85" s="89" t="s">
        <v>2090</v>
      </c>
      <c r="C85" s="90"/>
      <c r="D85" s="90"/>
      <c r="E85" s="90"/>
      <c r="F85" s="90"/>
      <c r="G85" s="90"/>
      <c r="H85" s="90"/>
      <c r="I85" s="87"/>
      <c r="J85" s="88"/>
      <c r="K85" s="260">
        <v>0.05</v>
      </c>
      <c r="L85" s="790">
        <f>N79*K85</f>
        <v>22213.033260945082</v>
      </c>
      <c r="M85" s="791"/>
      <c r="N85" s="51"/>
    </row>
    <row r="86" spans="1:14" ht="15.75" thickBot="1">
      <c r="B86" s="91" t="s">
        <v>2091</v>
      </c>
      <c r="C86" s="92"/>
      <c r="D86" s="92"/>
      <c r="E86" s="92"/>
      <c r="F86" s="92"/>
      <c r="G86" s="92"/>
      <c r="H86" s="92"/>
      <c r="I86" s="93"/>
      <c r="J86" s="94"/>
      <c r="K86" s="261">
        <v>0.05</v>
      </c>
      <c r="L86" s="792">
        <f>N79*K86</f>
        <v>22213.033260945082</v>
      </c>
      <c r="M86" s="793"/>
      <c r="N86" s="51"/>
    </row>
    <row r="87" spans="1:14" ht="15.75" thickBot="1">
      <c r="B87" s="755" t="s">
        <v>2072</v>
      </c>
      <c r="C87" s="756"/>
      <c r="D87" s="756"/>
      <c r="E87" s="756"/>
      <c r="F87" s="756"/>
      <c r="G87" s="756"/>
      <c r="H87" s="756"/>
      <c r="I87" s="756"/>
      <c r="J87" s="756"/>
      <c r="K87" s="756"/>
      <c r="L87" s="756"/>
      <c r="M87" s="757"/>
      <c r="N87" s="52">
        <f>L84+L85+L86</f>
        <v>133278.19956567048</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577538.86478457204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ColWidth="11.42578125"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7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587</v>
      </c>
      <c r="C31" s="81" t="s">
        <v>2311</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811</v>
      </c>
      <c r="B36" s="804" t="str">
        <f>VLOOKUP(A36,EQUIPOS!A6:D154,3,FALSE)</f>
        <v>Camioneta D-300</v>
      </c>
      <c r="C36" s="805"/>
      <c r="D36" s="805"/>
      <c r="E36" s="805"/>
      <c r="F36" s="805"/>
      <c r="G36" s="805"/>
      <c r="H36" s="806"/>
      <c r="I36" s="223"/>
      <c r="J36" s="224"/>
      <c r="K36" s="225">
        <f>VLOOKUP(A36,EQUIPOS!A6:D163,4,FALSE)</f>
        <v>50108.517401953366</v>
      </c>
      <c r="L36" s="226"/>
      <c r="M36" s="292">
        <v>3</v>
      </c>
      <c r="N36" s="228">
        <f>K36/M36</f>
        <v>16702.839133984457</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0.01</v>
      </c>
      <c r="N41" s="296">
        <f>N77*M41</f>
        <v>52.158745833333334</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16754.997879817791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1640</v>
      </c>
      <c r="B48" s="43" t="str">
        <f>VLOOKUP(A48,MATERIALES!A5:D373,3,FALSE)</f>
        <v>Poste kilometraje</v>
      </c>
      <c r="C48" s="237"/>
      <c r="D48" s="237"/>
      <c r="E48" s="237"/>
      <c r="F48" s="237"/>
      <c r="G48" s="237"/>
      <c r="H48" s="237"/>
      <c r="I48" s="237"/>
      <c r="J48" s="267" t="str">
        <f>VLOOKUP(A48,MATERIALES!A4:D640,2,FALSE)</f>
        <v>u</v>
      </c>
      <c r="K48" s="238">
        <v>1</v>
      </c>
      <c r="L48" s="223"/>
      <c r="M48" s="353">
        <f>VLOOKUP(A48,MATERIALES!A5:D396,4,FALSE)</f>
        <v>159382.53654391313</v>
      </c>
      <c r="N48" s="228">
        <f>K48*M48</f>
        <v>159382.53654391313</v>
      </c>
    </row>
    <row r="49" spans="1:14">
      <c r="A49" s="108" t="s">
        <v>1278</v>
      </c>
      <c r="B49" s="43" t="str">
        <f>VLOOKUP(A49,MATERIALES!A6:D373,3,FALSE)</f>
        <v>Concreto Resistencia  14 (Mpa)</v>
      </c>
      <c r="C49" s="372"/>
      <c r="D49" s="372"/>
      <c r="E49" s="372"/>
      <c r="F49" s="372"/>
      <c r="G49" s="372"/>
      <c r="H49" s="372"/>
      <c r="I49" s="372"/>
      <c r="J49" s="268" t="str">
        <f>VLOOKUP(A49,MATERIALES!A5:D641,2,FALSE)</f>
        <v>m3</v>
      </c>
      <c r="K49" s="348">
        <v>0.06</v>
      </c>
      <c r="L49" s="368"/>
      <c r="M49" s="353">
        <f>VLOOKUP(A49,MATERIALES!A6:D397,4,FALSE)</f>
        <v>368577.90964025358</v>
      </c>
      <c r="N49" s="228">
        <f>K49*M49</f>
        <v>22114.674578415215</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181497.21112232836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706</v>
      </c>
      <c r="B71" s="49" t="str">
        <f>VLOOKUP(A71,'MANO DE OBRA'!A8:D68,3,FALSE)</f>
        <v>Obrero (2)</v>
      </c>
      <c r="C71" s="47"/>
      <c r="D71" s="47"/>
      <c r="E71" s="47"/>
      <c r="F71" s="47"/>
      <c r="G71" s="47"/>
      <c r="H71" s="47"/>
      <c r="I71" s="248">
        <f>K71/J71*100</f>
        <v>67665.399999999994</v>
      </c>
      <c r="J71" s="249">
        <v>185</v>
      </c>
      <c r="K71" s="250">
        <f>VLOOKUP(A71,'MANO DE OBRA'!A8:D99,4,FALSE)</f>
        <v>125180.98999999999</v>
      </c>
      <c r="L71" s="50"/>
      <c r="M71" s="381">
        <v>24</v>
      </c>
      <c r="N71" s="346">
        <f>K71/M71</f>
        <v>5215.8745833333332</v>
      </c>
      <c r="O71" s="106"/>
    </row>
    <row r="72" spans="1:15">
      <c r="A72" s="141"/>
      <c r="B72" s="49"/>
      <c r="C72" s="47"/>
      <c r="D72" s="47"/>
      <c r="E72" s="47"/>
      <c r="F72" s="47"/>
      <c r="G72" s="47"/>
      <c r="H72" s="47"/>
      <c r="I72" s="248"/>
      <c r="J72" s="249"/>
      <c r="K72" s="250"/>
      <c r="L72" s="50"/>
      <c r="M72" s="381"/>
      <c r="N72" s="346"/>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5215.8745833333332</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203468.08358547947</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40693.616717095894</v>
      </c>
      <c r="M84" s="791"/>
      <c r="N84" s="51"/>
    </row>
    <row r="85" spans="1:14">
      <c r="B85" s="89" t="s">
        <v>2090</v>
      </c>
      <c r="C85" s="90"/>
      <c r="D85" s="90"/>
      <c r="E85" s="90"/>
      <c r="F85" s="90"/>
      <c r="G85" s="90"/>
      <c r="H85" s="90"/>
      <c r="I85" s="87"/>
      <c r="J85" s="88"/>
      <c r="K85" s="260">
        <v>0.05</v>
      </c>
      <c r="L85" s="790">
        <f>N79*K85</f>
        <v>10173.404179273974</v>
      </c>
      <c r="M85" s="791"/>
      <c r="N85" s="51"/>
    </row>
    <row r="86" spans="1:14" ht="15.75" thickBot="1">
      <c r="B86" s="91" t="s">
        <v>2091</v>
      </c>
      <c r="C86" s="92"/>
      <c r="D86" s="92"/>
      <c r="E86" s="92"/>
      <c r="F86" s="92"/>
      <c r="G86" s="92"/>
      <c r="H86" s="92"/>
      <c r="I86" s="93"/>
      <c r="J86" s="94"/>
      <c r="K86" s="261">
        <v>0.05</v>
      </c>
      <c r="L86" s="792">
        <f>N79*K86</f>
        <v>10173.404179273974</v>
      </c>
      <c r="M86" s="793"/>
      <c r="N86" s="51"/>
    </row>
    <row r="87" spans="1:14" ht="15.75" thickBot="1">
      <c r="B87" s="755" t="s">
        <v>2072</v>
      </c>
      <c r="C87" s="756"/>
      <c r="D87" s="756"/>
      <c r="E87" s="756"/>
      <c r="F87" s="756"/>
      <c r="G87" s="756"/>
      <c r="H87" s="756"/>
      <c r="I87" s="756"/>
      <c r="J87" s="756"/>
      <c r="K87" s="756"/>
      <c r="L87" s="756"/>
      <c r="M87" s="757"/>
      <c r="N87" s="52">
        <f>L84+L85+L86</f>
        <v>61040.425075643841</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264508.50866112334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ColWidth="11.42578125"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589</v>
      </c>
      <c r="C31" s="81" t="s">
        <v>2312</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807</v>
      </c>
      <c r="B36" s="804" t="str">
        <f>VLOOKUP(A36,EQUIPOS!A6:D154,3,FALSE)</f>
        <v>Camión 350</v>
      </c>
      <c r="C36" s="805"/>
      <c r="D36" s="805"/>
      <c r="E36" s="805"/>
      <c r="F36" s="805"/>
      <c r="G36" s="805"/>
      <c r="H36" s="806"/>
      <c r="I36" s="223"/>
      <c r="J36" s="224"/>
      <c r="K36" s="225">
        <f>VLOOKUP(A36,EQUIPOS!A6:D163,4,FALSE)</f>
        <v>62666.860529893092</v>
      </c>
      <c r="L36" s="226"/>
      <c r="M36" s="292">
        <v>6.25</v>
      </c>
      <c r="N36" s="228">
        <f>K36/M36</f>
        <v>10026.697684782896</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357.04822361440802</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10383.745908397304</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1646</v>
      </c>
      <c r="B48" s="43" t="str">
        <f>VLOOKUP(A48,MATERIALES!A5:D373,3,FALSE)</f>
        <v>Postes para defensa metálica (1,80m)</v>
      </c>
      <c r="C48" s="237"/>
      <c r="D48" s="237"/>
      <c r="E48" s="237"/>
      <c r="F48" s="237"/>
      <c r="G48" s="237"/>
      <c r="H48" s="237"/>
      <c r="I48" s="237"/>
      <c r="J48" s="267" t="str">
        <f>VLOOKUP(A48,MATERIALES!A4:D640,2,FALSE)</f>
        <v>u</v>
      </c>
      <c r="K48" s="238">
        <v>0.25</v>
      </c>
      <c r="L48" s="223"/>
      <c r="M48" s="353">
        <f>VLOOKUP(A48,MATERIALES!A5:D396,4,FALSE)</f>
        <v>234335.24027974959</v>
      </c>
      <c r="N48" s="228">
        <f>K48*M48</f>
        <v>58583.810069937397</v>
      </c>
    </row>
    <row r="49" spans="1:14">
      <c r="A49" s="108" t="s">
        <v>1300</v>
      </c>
      <c r="B49" s="43" t="str">
        <f>VLOOKUP(A49,MATERIALES!A6:D373,3,FALSE)</f>
        <v>Defensa Metálica De 4,13 M Galvanizada</v>
      </c>
      <c r="C49" s="372"/>
      <c r="D49" s="372"/>
      <c r="E49" s="372"/>
      <c r="F49" s="372"/>
      <c r="G49" s="372"/>
      <c r="H49" s="372"/>
      <c r="I49" s="372"/>
      <c r="J49" s="268" t="str">
        <f>VLOOKUP(A49,MATERIALES!A5:D641,2,FALSE)</f>
        <v>u</v>
      </c>
      <c r="K49" s="348">
        <v>0.24213075060532688</v>
      </c>
      <c r="L49" s="368"/>
      <c r="M49" s="353">
        <f>VLOOKUP(A49,MATERIALES!A6:D397,4,FALSE)</f>
        <v>416876.82228536188</v>
      </c>
      <c r="N49" s="228">
        <f>K49*M49</f>
        <v>100938.69788991813</v>
      </c>
    </row>
    <row r="50" spans="1:14">
      <c r="A50" s="108"/>
      <c r="B50" s="43"/>
      <c r="C50" s="372"/>
      <c r="D50" s="372"/>
      <c r="E50" s="372"/>
      <c r="F50" s="372"/>
      <c r="G50" s="372"/>
      <c r="H50" s="372"/>
      <c r="I50" s="372"/>
      <c r="J50" s="268"/>
      <c r="K50" s="348"/>
      <c r="L50" s="368"/>
      <c r="M50" s="353"/>
      <c r="N50" s="228"/>
    </row>
    <row r="51" spans="1:14">
      <c r="A51" s="108"/>
      <c r="B51" s="43"/>
      <c r="C51" s="372"/>
      <c r="D51" s="372"/>
      <c r="E51" s="372"/>
      <c r="F51" s="372"/>
      <c r="G51" s="372"/>
      <c r="H51" s="372"/>
      <c r="I51" s="372"/>
      <c r="J51" s="268"/>
      <c r="K51" s="348"/>
      <c r="L51" s="368"/>
      <c r="M51" s="353"/>
      <c r="N51" s="228"/>
    </row>
    <row r="52" spans="1:14">
      <c r="B52" s="43"/>
      <c r="C52" s="47"/>
      <c r="D52" s="47"/>
      <c r="E52" s="47"/>
      <c r="F52" s="47"/>
      <c r="G52" s="47"/>
      <c r="H52" s="47"/>
      <c r="I52" s="47"/>
      <c r="J52" s="268"/>
      <c r="K52" s="151"/>
      <c r="L52" s="274"/>
      <c r="M52" s="353"/>
      <c r="N52" s="228"/>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159522.50795985552</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710</v>
      </c>
      <c r="B71" s="49" t="str">
        <f>VLOOKUP(A71,'MANO DE OBRA'!A8:D68,3,FALSE)</f>
        <v>Obrero (4)</v>
      </c>
      <c r="C71" s="47"/>
      <c r="D71" s="47"/>
      <c r="E71" s="47"/>
      <c r="F71" s="47"/>
      <c r="G71" s="47"/>
      <c r="H71" s="47"/>
      <c r="I71" s="248">
        <f>K71/J71*100</f>
        <v>135330.79999999999</v>
      </c>
      <c r="J71" s="249">
        <v>185</v>
      </c>
      <c r="K71" s="250">
        <f>VLOOKUP(A71,'MANO DE OBRA'!A8:D99,4,FALSE)</f>
        <v>250361.97999999998</v>
      </c>
      <c r="L71" s="50"/>
      <c r="M71" s="381">
        <v>50</v>
      </c>
      <c r="N71" s="346">
        <f>K71/M71</f>
        <v>5007.2395999999999</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50</v>
      </c>
      <c r="N72" s="346">
        <f>K72/M72</f>
        <v>2133.7248722881595</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7140.9644722881594</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177047.21834054097</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35409.443668108193</v>
      </c>
      <c r="M84" s="791"/>
      <c r="N84" s="51"/>
    </row>
    <row r="85" spans="1:14">
      <c r="B85" s="89" t="s">
        <v>2090</v>
      </c>
      <c r="C85" s="90"/>
      <c r="D85" s="90"/>
      <c r="E85" s="90"/>
      <c r="F85" s="90"/>
      <c r="G85" s="90"/>
      <c r="H85" s="90"/>
      <c r="I85" s="87"/>
      <c r="J85" s="88"/>
      <c r="K85" s="260">
        <v>0.05</v>
      </c>
      <c r="L85" s="790">
        <f>N79*K85</f>
        <v>8852.3609170270483</v>
      </c>
      <c r="M85" s="791"/>
      <c r="N85" s="51"/>
    </row>
    <row r="86" spans="1:14" ht="15.75" thickBot="1">
      <c r="B86" s="91" t="s">
        <v>2091</v>
      </c>
      <c r="C86" s="92"/>
      <c r="D86" s="92"/>
      <c r="E86" s="92"/>
      <c r="F86" s="92"/>
      <c r="G86" s="92"/>
      <c r="H86" s="92"/>
      <c r="I86" s="93"/>
      <c r="J86" s="94"/>
      <c r="K86" s="261">
        <v>0.05</v>
      </c>
      <c r="L86" s="792">
        <f>N79*K86</f>
        <v>8852.3609170270483</v>
      </c>
      <c r="M86" s="793"/>
      <c r="N86" s="51"/>
    </row>
    <row r="87" spans="1:14" ht="15.75" thickBot="1">
      <c r="B87" s="755" t="s">
        <v>2072</v>
      </c>
      <c r="C87" s="756"/>
      <c r="D87" s="756"/>
      <c r="E87" s="756"/>
      <c r="F87" s="756"/>
      <c r="G87" s="756"/>
      <c r="H87" s="756"/>
      <c r="I87" s="756"/>
      <c r="J87" s="756"/>
      <c r="K87" s="756"/>
      <c r="L87" s="756"/>
      <c r="M87" s="757"/>
      <c r="N87" s="52">
        <f>L84+L85+L86</f>
        <v>53114.165502162294</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230161.38384270328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ColWidth="11.42578125"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591</v>
      </c>
      <c r="C31" s="81" t="s">
        <v>2313</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0.01</v>
      </c>
      <c r="N41" s="296">
        <f>N77*M41</f>
        <v>41.726996666666665</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41.726996666666665</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1660</v>
      </c>
      <c r="B48" s="43" t="str">
        <f>VLOOKUP(A48,MATERIALES!A5:D373,3,FALSE)</f>
        <v>Sección final de defensa metálica</v>
      </c>
      <c r="C48" s="237"/>
      <c r="D48" s="237"/>
      <c r="E48" s="237"/>
      <c r="F48" s="237"/>
      <c r="G48" s="237"/>
      <c r="H48" s="237"/>
      <c r="I48" s="224"/>
      <c r="J48" s="201" t="str">
        <f>VLOOKUP(A48,MATERIALES!A4:D640,2,FALSE)</f>
        <v>u</v>
      </c>
      <c r="K48" s="238">
        <v>1</v>
      </c>
      <c r="L48" s="223"/>
      <c r="M48" s="353">
        <f>VLOOKUP(A48,MATERIALES!A5:D396,4,FALSE)</f>
        <v>83533.486660712399</v>
      </c>
      <c r="N48" s="228">
        <f>K48*M48</f>
        <v>83533.486660712399</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8"/>
      <c r="K50" s="348"/>
      <c r="L50" s="368"/>
      <c r="M50" s="353"/>
      <c r="N50" s="228"/>
    </row>
    <row r="51" spans="1:14">
      <c r="A51" s="108"/>
      <c r="B51" s="43"/>
      <c r="C51" s="372"/>
      <c r="D51" s="372"/>
      <c r="E51" s="372"/>
      <c r="F51" s="372"/>
      <c r="G51" s="372"/>
      <c r="H51" s="372"/>
      <c r="I51" s="372"/>
      <c r="J51" s="268"/>
      <c r="K51" s="348"/>
      <c r="L51" s="368"/>
      <c r="M51" s="353"/>
      <c r="N51" s="228"/>
    </row>
    <row r="52" spans="1:14">
      <c r="B52" s="43"/>
      <c r="C52" s="47"/>
      <c r="D52" s="47"/>
      <c r="E52" s="47"/>
      <c r="F52" s="47"/>
      <c r="G52" s="47"/>
      <c r="H52" s="47"/>
      <c r="I52" s="47"/>
      <c r="J52" s="268"/>
      <c r="K52" s="151"/>
      <c r="L52" s="274"/>
      <c r="M52" s="353"/>
      <c r="N52" s="228"/>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83533.486660712399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706</v>
      </c>
      <c r="B71" s="49" t="str">
        <f>VLOOKUP(A71,'MANO DE OBRA'!A8:D68,3,FALSE)</f>
        <v>Obrero (2)</v>
      </c>
      <c r="C71" s="47"/>
      <c r="D71" s="47"/>
      <c r="E71" s="47"/>
      <c r="F71" s="47"/>
      <c r="G71" s="47"/>
      <c r="H71" s="47"/>
      <c r="I71" s="248">
        <f>K71/J71*100</f>
        <v>67665.399999999994</v>
      </c>
      <c r="J71" s="249">
        <v>185</v>
      </c>
      <c r="K71" s="250">
        <f>VLOOKUP(A71,'MANO DE OBRA'!A8:D99,4,FALSE)</f>
        <v>125180.98999999999</v>
      </c>
      <c r="L71" s="50"/>
      <c r="M71" s="381">
        <v>30</v>
      </c>
      <c r="N71" s="346">
        <f>K71/M71</f>
        <v>4172.6996666666664</v>
      </c>
      <c r="O71" s="106"/>
    </row>
    <row r="72" spans="1:15">
      <c r="A72" s="141"/>
      <c r="B72" s="49"/>
      <c r="C72" s="47"/>
      <c r="D72" s="47"/>
      <c r="E72" s="47"/>
      <c r="F72" s="47"/>
      <c r="G72" s="47"/>
      <c r="H72" s="47"/>
      <c r="I72" s="248"/>
      <c r="J72" s="249"/>
      <c r="K72" s="250"/>
      <c r="L72" s="50"/>
      <c r="M72" s="381"/>
      <c r="N72" s="346"/>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4172.6996666666664</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87747.91332404573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17549.582664809146</v>
      </c>
      <c r="M84" s="791"/>
      <c r="N84" s="51"/>
    </row>
    <row r="85" spans="1:14">
      <c r="B85" s="89" t="s">
        <v>2090</v>
      </c>
      <c r="C85" s="90"/>
      <c r="D85" s="90"/>
      <c r="E85" s="90"/>
      <c r="F85" s="90"/>
      <c r="G85" s="90"/>
      <c r="H85" s="90"/>
      <c r="I85" s="87"/>
      <c r="J85" s="88"/>
      <c r="K85" s="260">
        <v>0.05</v>
      </c>
      <c r="L85" s="790">
        <f>N79*K85</f>
        <v>4387.3956662022865</v>
      </c>
      <c r="M85" s="791"/>
      <c r="N85" s="51"/>
    </row>
    <row r="86" spans="1:14" ht="15.75" thickBot="1">
      <c r="B86" s="91" t="s">
        <v>2091</v>
      </c>
      <c r="C86" s="92"/>
      <c r="D86" s="92"/>
      <c r="E86" s="92"/>
      <c r="F86" s="92"/>
      <c r="G86" s="92"/>
      <c r="H86" s="92"/>
      <c r="I86" s="93"/>
      <c r="J86" s="94"/>
      <c r="K86" s="261">
        <v>0.05</v>
      </c>
      <c r="L86" s="792">
        <f>N79*K86</f>
        <v>4387.3956662022865</v>
      </c>
      <c r="M86" s="793"/>
      <c r="N86" s="51"/>
    </row>
    <row r="87" spans="1:14" ht="15.75" thickBot="1">
      <c r="B87" s="755" t="s">
        <v>2072</v>
      </c>
      <c r="C87" s="756"/>
      <c r="D87" s="756"/>
      <c r="E87" s="756"/>
      <c r="F87" s="756"/>
      <c r="G87" s="756"/>
      <c r="H87" s="756"/>
      <c r="I87" s="756"/>
      <c r="J87" s="756"/>
      <c r="K87" s="756"/>
      <c r="L87" s="756"/>
      <c r="M87" s="757"/>
      <c r="N87" s="52">
        <f>L84+L85+L86</f>
        <v>26324.373997213719</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114072.28732125944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ColWidth="11.42578125"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593</v>
      </c>
      <c r="C31" s="81" t="s">
        <v>2314</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0.01</v>
      </c>
      <c r="N41" s="296">
        <f>N77*M41</f>
        <v>43.165858620689654</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43.165858620689654</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1662</v>
      </c>
      <c r="B48" s="43" t="str">
        <f>VLOOKUP(A48,MATERIALES!A5:D373,3,FALSE)</f>
        <v>Sección tope</v>
      </c>
      <c r="C48" s="237"/>
      <c r="D48" s="237"/>
      <c r="E48" s="237"/>
      <c r="F48" s="237"/>
      <c r="G48" s="237"/>
      <c r="H48" s="237"/>
      <c r="I48" s="224"/>
      <c r="J48" s="201" t="str">
        <f>VLOOKUP(A48,MATERIALES!A4:D640,2,FALSE)</f>
        <v>u</v>
      </c>
      <c r="K48" s="238">
        <v>1</v>
      </c>
      <c r="L48" s="223"/>
      <c r="M48" s="353">
        <f>VLOOKUP(A48,MATERIALES!A5:D396,4,FALSE)</f>
        <v>75809.402069011077</v>
      </c>
      <c r="N48" s="228">
        <f>K48*M48</f>
        <v>75809.402069011077</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8"/>
      <c r="K50" s="348"/>
      <c r="L50" s="368"/>
      <c r="M50" s="353"/>
      <c r="N50" s="228"/>
    </row>
    <row r="51" spans="1:14">
      <c r="A51" s="108"/>
      <c r="B51" s="43"/>
      <c r="C51" s="372"/>
      <c r="D51" s="372"/>
      <c r="E51" s="372"/>
      <c r="F51" s="372"/>
      <c r="G51" s="372"/>
      <c r="H51" s="372"/>
      <c r="I51" s="372"/>
      <c r="J51" s="268"/>
      <c r="K51" s="348"/>
      <c r="L51" s="368"/>
      <c r="M51" s="353"/>
      <c r="N51" s="228"/>
    </row>
    <row r="52" spans="1:14">
      <c r="B52" s="43"/>
      <c r="C52" s="47"/>
      <c r="D52" s="47"/>
      <c r="E52" s="47"/>
      <c r="F52" s="47"/>
      <c r="G52" s="47"/>
      <c r="H52" s="47"/>
      <c r="I52" s="47"/>
      <c r="J52" s="268"/>
      <c r="K52" s="151"/>
      <c r="L52" s="274"/>
      <c r="M52" s="353"/>
      <c r="N52" s="228"/>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75809.402069011077</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706</v>
      </c>
      <c r="B71" s="49" t="str">
        <f>VLOOKUP(A71,'MANO DE OBRA'!A8:D68,3,FALSE)</f>
        <v>Obrero (2)</v>
      </c>
      <c r="C71" s="47"/>
      <c r="D71" s="47"/>
      <c r="E71" s="47"/>
      <c r="F71" s="47"/>
      <c r="G71" s="47"/>
      <c r="H71" s="47"/>
      <c r="I71" s="248">
        <f>K71/J71*100</f>
        <v>67665.399999999994</v>
      </c>
      <c r="J71" s="249">
        <v>185</v>
      </c>
      <c r="K71" s="250">
        <f>VLOOKUP(A71,'MANO DE OBRA'!A8:D99,4,FALSE)</f>
        <v>125180.98999999999</v>
      </c>
      <c r="L71" s="50"/>
      <c r="M71" s="381">
        <v>29</v>
      </c>
      <c r="N71" s="346">
        <f>K71/M71</f>
        <v>4316.5858620689651</v>
      </c>
      <c r="O71" s="106"/>
    </row>
    <row r="72" spans="1:15">
      <c r="A72" s="141"/>
      <c r="B72" s="49"/>
      <c r="C72" s="47"/>
      <c r="D72" s="47"/>
      <c r="E72" s="47"/>
      <c r="F72" s="47"/>
      <c r="G72" s="47"/>
      <c r="H72" s="47"/>
      <c r="I72" s="248"/>
      <c r="J72" s="249"/>
      <c r="K72" s="250"/>
      <c r="L72" s="50"/>
      <c r="M72" s="381"/>
      <c r="N72" s="346"/>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4316.5858620689651</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80169.153789700737</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16033.830757940148</v>
      </c>
      <c r="M84" s="791"/>
      <c r="N84" s="51"/>
    </row>
    <row r="85" spans="1:14">
      <c r="B85" s="89" t="s">
        <v>2090</v>
      </c>
      <c r="C85" s="90"/>
      <c r="D85" s="90"/>
      <c r="E85" s="90"/>
      <c r="F85" s="90"/>
      <c r="G85" s="90"/>
      <c r="H85" s="90"/>
      <c r="I85" s="87"/>
      <c r="J85" s="88"/>
      <c r="K85" s="260">
        <v>0.05</v>
      </c>
      <c r="L85" s="790">
        <f>N79*K85</f>
        <v>4008.457689485037</v>
      </c>
      <c r="M85" s="791"/>
      <c r="N85" s="51"/>
    </row>
    <row r="86" spans="1:14" ht="15.75" thickBot="1">
      <c r="B86" s="91" t="s">
        <v>2091</v>
      </c>
      <c r="C86" s="92"/>
      <c r="D86" s="92"/>
      <c r="E86" s="92"/>
      <c r="F86" s="92"/>
      <c r="G86" s="92"/>
      <c r="H86" s="92"/>
      <c r="I86" s="93"/>
      <c r="J86" s="94"/>
      <c r="K86" s="261">
        <v>0.05</v>
      </c>
      <c r="L86" s="792">
        <f>N79*K86</f>
        <v>4008.457689485037</v>
      </c>
      <c r="M86" s="793"/>
      <c r="N86" s="51"/>
    </row>
    <row r="87" spans="1:14" ht="15.75" thickBot="1">
      <c r="B87" s="755" t="s">
        <v>2072</v>
      </c>
      <c r="C87" s="756"/>
      <c r="D87" s="756"/>
      <c r="E87" s="756"/>
      <c r="F87" s="756"/>
      <c r="G87" s="756"/>
      <c r="H87" s="756"/>
      <c r="I87" s="756"/>
      <c r="J87" s="756"/>
      <c r="K87" s="756"/>
      <c r="L87" s="756"/>
      <c r="M87" s="757"/>
      <c r="N87" s="52">
        <f>L84+L85+L86</f>
        <v>24050.74613691022</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104219.89992661096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ColWidth="11.42578125"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9.2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595</v>
      </c>
      <c r="C31" s="81" t="s">
        <v>2315</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0.01</v>
      </c>
      <c r="N41" s="296">
        <f>N77*M41</f>
        <v>43.165858620689654</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43.165858620689654</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1149</v>
      </c>
      <c r="B48" s="43" t="str">
        <f>VLOOKUP(A48,MATERIALES!A5:D373,3,FALSE)</f>
        <v>Amortiguadores (Para Defensas Metálicas), Incluye Tornillos</v>
      </c>
      <c r="C48" s="237"/>
      <c r="D48" s="237"/>
      <c r="E48" s="237"/>
      <c r="F48" s="237"/>
      <c r="G48" s="237"/>
      <c r="H48" s="237"/>
      <c r="I48" s="224"/>
      <c r="J48" s="201" t="str">
        <f>VLOOKUP(A48,MATERIALES!A4:D640,2,FALSE)</f>
        <v>u</v>
      </c>
      <c r="K48" s="238">
        <v>1</v>
      </c>
      <c r="L48" s="223"/>
      <c r="M48" s="353">
        <f>VLOOKUP(A48,MATERIALES!A5:D396,4,FALSE)</f>
        <v>55602.825127190736</v>
      </c>
      <c r="N48" s="228">
        <f>K48*M48</f>
        <v>55602.825127190736</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8"/>
      <c r="K50" s="348"/>
      <c r="L50" s="368"/>
      <c r="M50" s="353"/>
      <c r="N50" s="228"/>
    </row>
    <row r="51" spans="1:14">
      <c r="A51" s="108"/>
      <c r="B51" s="43"/>
      <c r="C51" s="372"/>
      <c r="D51" s="372"/>
      <c r="E51" s="372"/>
      <c r="F51" s="372"/>
      <c r="G51" s="372"/>
      <c r="H51" s="372"/>
      <c r="I51" s="372"/>
      <c r="J51" s="268"/>
      <c r="K51" s="348"/>
      <c r="L51" s="368"/>
      <c r="M51" s="353"/>
      <c r="N51" s="228"/>
    </row>
    <row r="52" spans="1:14">
      <c r="B52" s="43"/>
      <c r="C52" s="47"/>
      <c r="D52" s="47"/>
      <c r="E52" s="47"/>
      <c r="F52" s="47"/>
      <c r="G52" s="47"/>
      <c r="H52" s="47"/>
      <c r="I52" s="47"/>
      <c r="J52" s="268"/>
      <c r="K52" s="151"/>
      <c r="L52" s="274"/>
      <c r="M52" s="353"/>
      <c r="N52" s="228"/>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55602.825127190736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706</v>
      </c>
      <c r="B71" s="49" t="str">
        <f>VLOOKUP(A71,'MANO DE OBRA'!A8:D68,3,FALSE)</f>
        <v>Obrero (2)</v>
      </c>
      <c r="C71" s="47"/>
      <c r="D71" s="47"/>
      <c r="E71" s="47"/>
      <c r="F71" s="47"/>
      <c r="G71" s="47"/>
      <c r="H71" s="47"/>
      <c r="I71" s="248">
        <f>K71/J71*100</f>
        <v>67665.399999999994</v>
      </c>
      <c r="J71" s="249">
        <v>185</v>
      </c>
      <c r="K71" s="250">
        <f>VLOOKUP(A71,'MANO DE OBRA'!A8:D99,4,FALSE)</f>
        <v>125180.98999999999</v>
      </c>
      <c r="L71" s="50"/>
      <c r="M71" s="381">
        <v>29</v>
      </c>
      <c r="N71" s="346">
        <f>K71/M71</f>
        <v>4316.5858620689651</v>
      </c>
      <c r="O71" s="106"/>
    </row>
    <row r="72" spans="1:15">
      <c r="A72" s="141"/>
      <c r="B72" s="49"/>
      <c r="C72" s="47"/>
      <c r="D72" s="47"/>
      <c r="E72" s="47"/>
      <c r="F72" s="47"/>
      <c r="G72" s="47"/>
      <c r="H72" s="47"/>
      <c r="I72" s="248"/>
      <c r="J72" s="249"/>
      <c r="K72" s="250"/>
      <c r="L72" s="50"/>
      <c r="M72" s="381"/>
      <c r="N72" s="346"/>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4316.5858620689651</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59962.576847880395</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11992.51536957608</v>
      </c>
      <c r="M84" s="791"/>
      <c r="N84" s="51"/>
    </row>
    <row r="85" spans="1:14">
      <c r="B85" s="89" t="s">
        <v>2090</v>
      </c>
      <c r="C85" s="90"/>
      <c r="D85" s="90"/>
      <c r="E85" s="90"/>
      <c r="F85" s="90"/>
      <c r="G85" s="90"/>
      <c r="H85" s="90"/>
      <c r="I85" s="87"/>
      <c r="J85" s="88"/>
      <c r="K85" s="260">
        <v>0.05</v>
      </c>
      <c r="L85" s="790">
        <f>N79*K85</f>
        <v>2998.12884239402</v>
      </c>
      <c r="M85" s="791"/>
      <c r="N85" s="51"/>
    </row>
    <row r="86" spans="1:14" ht="15.75" thickBot="1">
      <c r="B86" s="91" t="s">
        <v>2091</v>
      </c>
      <c r="C86" s="92"/>
      <c r="D86" s="92"/>
      <c r="E86" s="92"/>
      <c r="F86" s="92"/>
      <c r="G86" s="92"/>
      <c r="H86" s="92"/>
      <c r="I86" s="93"/>
      <c r="J86" s="94"/>
      <c r="K86" s="261">
        <v>0.05</v>
      </c>
      <c r="L86" s="792">
        <f>N79*K86</f>
        <v>2998.12884239402</v>
      </c>
      <c r="M86" s="793"/>
      <c r="N86" s="51"/>
    </row>
    <row r="87" spans="1:14" ht="15.75" thickBot="1">
      <c r="B87" s="755" t="s">
        <v>2072</v>
      </c>
      <c r="C87" s="756"/>
      <c r="D87" s="756"/>
      <c r="E87" s="756"/>
      <c r="F87" s="756"/>
      <c r="G87" s="756"/>
      <c r="H87" s="756"/>
      <c r="I87" s="756"/>
      <c r="J87" s="756"/>
      <c r="K87" s="756"/>
      <c r="L87" s="756"/>
      <c r="M87" s="757"/>
      <c r="N87" s="52">
        <f>L84+L85+L86</f>
        <v>17988.773054364119</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77951.349902244518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ColWidth="11.42578125"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9.2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597</v>
      </c>
      <c r="C31" s="81" t="s">
        <v>2316</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1067</v>
      </c>
      <c r="B36" s="804" t="str">
        <f>VLOOKUP(A36,EQUIPOS!A6:D154,3,FALSE)</f>
        <v>Vibrador de concreto, Motor de 3 hp a 18.000 rpm Mangueras de 4 mt</v>
      </c>
      <c r="C36" s="805"/>
      <c r="D36" s="805"/>
      <c r="E36" s="805"/>
      <c r="F36" s="805"/>
      <c r="G36" s="805"/>
      <c r="H36" s="806"/>
      <c r="I36" s="223"/>
      <c r="J36" s="224"/>
      <c r="K36" s="225">
        <f>VLOOKUP(A36,EQUIPOS!A6:D163,4,FALSE)</f>
        <v>10560.661371051219</v>
      </c>
      <c r="L36" s="226"/>
      <c r="M36" s="292">
        <v>1.25</v>
      </c>
      <c r="N36" s="228">
        <f>K36/M36</f>
        <v>8448.5290968409754</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0.02</v>
      </c>
      <c r="N41" s="296">
        <f>N77*M41</f>
        <v>588.91545722881597</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9037.4445540697907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1086</v>
      </c>
      <c r="B48" s="43" t="str">
        <f>VLOOKUP(A48,MATERIALES!A5:D373,3,FALSE)</f>
        <v>Acero PDR-60</v>
      </c>
      <c r="C48" s="237"/>
      <c r="D48" s="237"/>
      <c r="E48" s="237"/>
      <c r="F48" s="237"/>
      <c r="G48" s="237"/>
      <c r="H48" s="237"/>
      <c r="I48" s="237"/>
      <c r="J48" s="267" t="str">
        <f>VLOOKUP(A48,MATERIALES!A4:D640,2,FALSE)</f>
        <v>kg</v>
      </c>
      <c r="K48" s="238">
        <v>9.6</v>
      </c>
      <c r="L48" s="223"/>
      <c r="M48" s="353">
        <f>VLOOKUP(A48,MATERIALES!A5:D396,4,FALSE)</f>
        <v>3963.8636002327676</v>
      </c>
      <c r="N48" s="228">
        <f>K48*M48</f>
        <v>38053.090562234567</v>
      </c>
    </row>
    <row r="49" spans="1:14">
      <c r="A49" s="108" t="s">
        <v>1280</v>
      </c>
      <c r="B49" s="43" t="str">
        <f>VLOOKUP(A49,MATERIALES!A6:D373,3,FALSE)</f>
        <v>Concreto Resistencia  21 (Mpa)</v>
      </c>
      <c r="C49" s="372"/>
      <c r="D49" s="372"/>
      <c r="E49" s="372"/>
      <c r="F49" s="372"/>
      <c r="G49" s="372"/>
      <c r="H49" s="372"/>
      <c r="I49" s="372"/>
      <c r="J49" s="268" t="str">
        <f>VLOOKUP(A49,MATERIALES!A5:D641,2,FALSE)</f>
        <v>m3</v>
      </c>
      <c r="K49" s="348">
        <v>0.12</v>
      </c>
      <c r="L49" s="368"/>
      <c r="M49" s="353">
        <f>VLOOKUP(A49,MATERIALES!A6:D397,4,FALSE)</f>
        <v>398137.78375108796</v>
      </c>
      <c r="N49" s="228">
        <f>K49*M49</f>
        <v>47776.534050130555</v>
      </c>
    </row>
    <row r="50" spans="1:14">
      <c r="A50" s="108" t="s">
        <v>1369</v>
      </c>
      <c r="B50" s="43" t="str">
        <f>VLOOKUP(A50,MATERIALES!A6:D373,3,FALSE)</f>
        <v>Formaleta para baranda de concreto</v>
      </c>
      <c r="C50" s="372"/>
      <c r="D50" s="372"/>
      <c r="E50" s="372"/>
      <c r="F50" s="372"/>
      <c r="G50" s="372"/>
      <c r="H50" s="372"/>
      <c r="I50" s="372"/>
      <c r="J50" s="268" t="str">
        <f>VLOOKUP(A50,MATERIALES!A6:D642,2,FALSE)</f>
        <v>m</v>
      </c>
      <c r="K50" s="348">
        <v>0.5</v>
      </c>
      <c r="L50" s="368"/>
      <c r="M50" s="353">
        <f>VLOOKUP(A50,MATERIALES!A6:D398,4,FALSE)</f>
        <v>41865.288309381729</v>
      </c>
      <c r="N50" s="228">
        <f>K50*M50</f>
        <v>20932.644154690865</v>
      </c>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106762.26876705598</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708</v>
      </c>
      <c r="B71" s="49" t="str">
        <f>VLOOKUP(A71,'MANO DE OBRA'!A8:D68,3,FALSE)</f>
        <v>Obrero (3)</v>
      </c>
      <c r="C71" s="47"/>
      <c r="D71" s="47"/>
      <c r="E71" s="47"/>
      <c r="F71" s="47"/>
      <c r="G71" s="47"/>
      <c r="H71" s="47"/>
      <c r="I71" s="248">
        <f>K71/J71*100</f>
        <v>101498.09999999999</v>
      </c>
      <c r="J71" s="249">
        <v>185</v>
      </c>
      <c r="K71" s="250">
        <f>VLOOKUP(A71,'MANO DE OBRA'!A8:D99,4,FALSE)</f>
        <v>187771.48499999999</v>
      </c>
      <c r="L71" s="50"/>
      <c r="M71" s="381">
        <v>10</v>
      </c>
      <c r="N71" s="346">
        <f>K71/M71</f>
        <v>18777.148499999999</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10</v>
      </c>
      <c r="N72" s="346">
        <f>K72/M72</f>
        <v>10668.624361440798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29445.772861440797</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145245.48618256656</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29049.097236513313</v>
      </c>
      <c r="M84" s="791"/>
      <c r="N84" s="51"/>
    </row>
    <row r="85" spans="1:14">
      <c r="B85" s="89" t="s">
        <v>2090</v>
      </c>
      <c r="C85" s="90"/>
      <c r="D85" s="90"/>
      <c r="E85" s="90"/>
      <c r="F85" s="90"/>
      <c r="G85" s="90"/>
      <c r="H85" s="90"/>
      <c r="I85" s="87"/>
      <c r="J85" s="88"/>
      <c r="K85" s="260">
        <v>0.05</v>
      </c>
      <c r="L85" s="790">
        <f>N79*K85</f>
        <v>7262.2743091283282</v>
      </c>
      <c r="M85" s="791"/>
      <c r="N85" s="51"/>
    </row>
    <row r="86" spans="1:14" ht="15.75" thickBot="1">
      <c r="B86" s="91" t="s">
        <v>2091</v>
      </c>
      <c r="C86" s="92"/>
      <c r="D86" s="92"/>
      <c r="E86" s="92"/>
      <c r="F86" s="92"/>
      <c r="G86" s="92"/>
      <c r="H86" s="92"/>
      <c r="I86" s="93"/>
      <c r="J86" s="94"/>
      <c r="K86" s="261">
        <v>0.05</v>
      </c>
      <c r="L86" s="792">
        <f>N79*K86</f>
        <v>7262.2743091283282</v>
      </c>
      <c r="M86" s="793"/>
      <c r="N86" s="51"/>
    </row>
    <row r="87" spans="1:14" ht="15.75" thickBot="1">
      <c r="B87" s="755" t="s">
        <v>2072</v>
      </c>
      <c r="C87" s="756"/>
      <c r="D87" s="756"/>
      <c r="E87" s="756"/>
      <c r="F87" s="756"/>
      <c r="G87" s="756"/>
      <c r="H87" s="756"/>
      <c r="I87" s="756"/>
      <c r="J87" s="756"/>
      <c r="K87" s="756"/>
      <c r="L87" s="756"/>
      <c r="M87" s="757"/>
      <c r="N87" s="52">
        <f>L84+L85+L86</f>
        <v>43573.645854769966</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188819.13203733653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ColWidth="11.42578125"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599</v>
      </c>
      <c r="C31" s="81" t="s">
        <v>2317</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0.01</v>
      </c>
      <c r="N41" s="296">
        <f>N77*M41</f>
        <v>8.9414992857142845</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8.9414992857142845</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1212</v>
      </c>
      <c r="B48" s="43" t="str">
        <f>VLOOKUP(A48,MATERIALES!A5:D373,3,FALSE)</f>
        <v>Captafaro, Incluye Tornillos</v>
      </c>
      <c r="C48" s="237"/>
      <c r="D48" s="237"/>
      <c r="E48" s="237"/>
      <c r="F48" s="237"/>
      <c r="G48" s="237"/>
      <c r="H48" s="237"/>
      <c r="I48" s="224"/>
      <c r="J48" s="201" t="str">
        <f>VLOOKUP(A48,MATERIALES!A4:D640,2,FALSE)</f>
        <v>u</v>
      </c>
      <c r="K48" s="238">
        <v>1</v>
      </c>
      <c r="L48" s="223"/>
      <c r="M48" s="353">
        <f>VLOOKUP(A48,MATERIALES!A5:D396,4,FALSE)</f>
        <v>14762.89723509447</v>
      </c>
      <c r="N48" s="228">
        <f>K48*M48</f>
        <v>14762.89723509447</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14762.89723509447</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769</v>
      </c>
      <c r="B71" s="49" t="str">
        <f>VLOOKUP(A71,'MANO DE OBRA'!A8:D68,3,FALSE)</f>
        <v xml:space="preserve">Obrero </v>
      </c>
      <c r="C71" s="47"/>
      <c r="D71" s="47"/>
      <c r="E71" s="47"/>
      <c r="F71" s="47"/>
      <c r="G71" s="47"/>
      <c r="H71" s="47"/>
      <c r="I71" s="248">
        <f>K71/J71*100</f>
        <v>33832.699999999997</v>
      </c>
      <c r="J71" s="249">
        <v>185</v>
      </c>
      <c r="K71" s="250">
        <f>VLOOKUP(A71,'MANO DE OBRA'!A8:D99,4,FALSE)</f>
        <v>62590.494999999995</v>
      </c>
      <c r="L71" s="50"/>
      <c r="M71" s="381">
        <v>70</v>
      </c>
      <c r="N71" s="346">
        <f>K71/M71</f>
        <v>894.14992857142852</v>
      </c>
      <c r="O71" s="106"/>
    </row>
    <row r="72" spans="1:15">
      <c r="A72" s="141"/>
      <c r="B72" s="49"/>
      <c r="C72" s="47"/>
      <c r="D72" s="47"/>
      <c r="E72" s="47"/>
      <c r="F72" s="47"/>
      <c r="G72" s="47"/>
      <c r="H72" s="47"/>
      <c r="I72" s="248"/>
      <c r="J72" s="249"/>
      <c r="K72" s="250"/>
      <c r="L72" s="50"/>
      <c r="M72" s="381"/>
      <c r="N72" s="346"/>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894.14992857142852</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15665.988662951613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3133.1977325903226</v>
      </c>
      <c r="M84" s="791"/>
      <c r="N84" s="51"/>
    </row>
    <row r="85" spans="1:14">
      <c r="B85" s="89" t="s">
        <v>2090</v>
      </c>
      <c r="C85" s="90"/>
      <c r="D85" s="90"/>
      <c r="E85" s="90"/>
      <c r="F85" s="90"/>
      <c r="G85" s="90"/>
      <c r="H85" s="90"/>
      <c r="I85" s="87"/>
      <c r="J85" s="88"/>
      <c r="K85" s="260">
        <v>0.05</v>
      </c>
      <c r="L85" s="790">
        <f>N79*K85</f>
        <v>783.29943314758066</v>
      </c>
      <c r="M85" s="791"/>
      <c r="N85" s="51"/>
    </row>
    <row r="86" spans="1:14" ht="15.75" thickBot="1">
      <c r="B86" s="91" t="s">
        <v>2091</v>
      </c>
      <c r="C86" s="92"/>
      <c r="D86" s="92"/>
      <c r="E86" s="92"/>
      <c r="F86" s="92"/>
      <c r="G86" s="92"/>
      <c r="H86" s="92"/>
      <c r="I86" s="93"/>
      <c r="J86" s="94"/>
      <c r="K86" s="261">
        <v>0.05</v>
      </c>
      <c r="L86" s="792">
        <f>N79*K86</f>
        <v>783.29943314758066</v>
      </c>
      <c r="M86" s="793"/>
      <c r="N86" s="51"/>
    </row>
    <row r="87" spans="1:14" ht="15.75" thickBot="1">
      <c r="B87" s="755" t="s">
        <v>2072</v>
      </c>
      <c r="C87" s="756"/>
      <c r="D87" s="756"/>
      <c r="E87" s="756"/>
      <c r="F87" s="756"/>
      <c r="G87" s="756"/>
      <c r="H87" s="756"/>
      <c r="I87" s="756"/>
      <c r="J87" s="756"/>
      <c r="K87" s="756"/>
      <c r="L87" s="756"/>
      <c r="M87" s="757"/>
      <c r="N87" s="52">
        <f>L84+L85+L86</f>
        <v>4699.7965988854839</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20365.785261837096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849"/>
      <c r="C1" s="861"/>
      <c r="D1" s="862"/>
      <c r="E1" s="862"/>
      <c r="F1" s="862"/>
      <c r="G1" s="862"/>
      <c r="H1" s="862"/>
      <c r="I1" s="862"/>
      <c r="J1" s="863"/>
      <c r="K1" s="864" t="s">
        <v>2036</v>
      </c>
      <c r="L1" s="866" t="s">
        <v>2037</v>
      </c>
      <c r="M1" s="867"/>
      <c r="N1" s="868"/>
    </row>
    <row r="2" spans="2:14" ht="24.75" customHeight="1">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601</v>
      </c>
      <c r="C31" s="81" t="s">
        <v>2318</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811</v>
      </c>
      <c r="B36" s="804" t="str">
        <f>VLOOKUP(A36,EQUIPOS!A6:D154,3,FALSE)</f>
        <v>Camioneta D-300</v>
      </c>
      <c r="C36" s="805"/>
      <c r="D36" s="805"/>
      <c r="E36" s="805"/>
      <c r="F36" s="805"/>
      <c r="G36" s="805"/>
      <c r="H36" s="806"/>
      <c r="I36" s="223"/>
      <c r="J36" s="224"/>
      <c r="K36" s="225">
        <f>VLOOKUP(A36,EQUIPOS!A6:D163,4,FALSE)</f>
        <v>50108.517401953366</v>
      </c>
      <c r="L36" s="226"/>
      <c r="M36" s="292">
        <v>160</v>
      </c>
      <c r="N36" s="228">
        <f>K36/M36</f>
        <v>313.17823376220855</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0.01</v>
      </c>
      <c r="N41" s="296">
        <f>N77*M41</f>
        <v>21.159592326800993</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334.33782608900952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1304</v>
      </c>
      <c r="B48" s="43" t="str">
        <f>VLOOKUP(A48,MATERIALES!A5:D373,3,FALSE)</f>
        <v>Delineador de corona en forma de A de lámina galvanizada calibre 16 de (1.55*25) cm</v>
      </c>
      <c r="C48" s="237"/>
      <c r="D48" s="237"/>
      <c r="E48" s="237"/>
      <c r="F48" s="237"/>
      <c r="G48" s="237"/>
      <c r="H48" s="237"/>
      <c r="I48" s="237"/>
      <c r="J48" s="267" t="str">
        <f>VLOOKUP(A48,MATERIALES!A4:D640,2,FALSE)</f>
        <v>u</v>
      </c>
      <c r="K48" s="238">
        <v>1</v>
      </c>
      <c r="L48" s="223"/>
      <c r="M48" s="353">
        <f>VLOOKUP(A48,MATERIALES!A5:D396,4,FALSE)</f>
        <v>72761.498569077055</v>
      </c>
      <c r="N48" s="228">
        <f>K48*M48</f>
        <v>72761.498569077055</v>
      </c>
    </row>
    <row r="49" spans="1:14">
      <c r="A49" s="108" t="s">
        <v>1278</v>
      </c>
      <c r="B49" s="43" t="str">
        <f>VLOOKUP(A49,MATERIALES!A6:D373,3,FALSE)</f>
        <v>Concreto Resistencia  14 (Mpa)</v>
      </c>
      <c r="C49" s="372"/>
      <c r="D49" s="372"/>
      <c r="E49" s="372"/>
      <c r="F49" s="372"/>
      <c r="G49" s="372"/>
      <c r="H49" s="372"/>
      <c r="I49" s="372"/>
      <c r="J49" s="268" t="str">
        <f>VLOOKUP(A49,MATERIALES!A5:D641,2,FALSE)</f>
        <v>m3</v>
      </c>
      <c r="K49" s="348">
        <v>0.03</v>
      </c>
      <c r="L49" s="368"/>
      <c r="M49" s="353">
        <f>VLOOKUP(A49,MATERIALES!A6:D397,4,FALSE)</f>
        <v>368577.90964025358</v>
      </c>
      <c r="N49" s="228">
        <f>K49*M49</f>
        <v>11057.337289207608</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83818.83585828467</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728</v>
      </c>
      <c r="B71" s="49" t="str">
        <f>VLOOKUP(A71,'MANO DE OBRA'!A8:D68,3,FALSE)</f>
        <v>Oficial</v>
      </c>
      <c r="C71" s="47"/>
      <c r="D71" s="47"/>
      <c r="E71" s="47"/>
      <c r="F71" s="47"/>
      <c r="G71" s="47"/>
      <c r="H71" s="47"/>
      <c r="I71" s="248">
        <f>K71/J71*100</f>
        <v>57668.23979157189</v>
      </c>
      <c r="J71" s="249">
        <v>185</v>
      </c>
      <c r="K71" s="250">
        <f>VLOOKUP(A71,'MANO DE OBRA'!A8:D99,4,FALSE)</f>
        <v>106686.24361440798</v>
      </c>
      <c r="L71" s="50"/>
      <c r="M71" s="381">
        <v>80</v>
      </c>
      <c r="N71" s="346">
        <f>K71/M71</f>
        <v>1333.5780451800997</v>
      </c>
      <c r="O71" s="106"/>
    </row>
    <row r="72" spans="1:15">
      <c r="A72" s="141" t="s">
        <v>769</v>
      </c>
      <c r="B72" s="49" t="str">
        <f>VLOOKUP(A72,'MANO DE OBRA'!A8:D69,3,FALSE)</f>
        <v xml:space="preserve">Obrero </v>
      </c>
      <c r="C72" s="47"/>
      <c r="D72" s="47"/>
      <c r="E72" s="47"/>
      <c r="F72" s="47"/>
      <c r="G72" s="47"/>
      <c r="H72" s="47"/>
      <c r="I72" s="248">
        <f>K72/J72*100</f>
        <v>33832.699999999997</v>
      </c>
      <c r="J72" s="249">
        <v>185</v>
      </c>
      <c r="K72" s="250">
        <f>VLOOKUP(A72,'MANO DE OBRA'!A8:D100,4,FALSE)</f>
        <v>62590.494999999995</v>
      </c>
      <c r="L72" s="50"/>
      <c r="M72" s="381">
        <v>80</v>
      </c>
      <c r="N72" s="346">
        <f>K72/M72</f>
        <v>782.3811874999999</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2115.9592326800994</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86269.132917053794</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17253.826583410759</v>
      </c>
      <c r="M84" s="791"/>
      <c r="N84" s="51"/>
    </row>
    <row r="85" spans="1:14">
      <c r="B85" s="89" t="s">
        <v>2090</v>
      </c>
      <c r="C85" s="90"/>
      <c r="D85" s="90"/>
      <c r="E85" s="90"/>
      <c r="F85" s="90"/>
      <c r="G85" s="90"/>
      <c r="H85" s="90"/>
      <c r="I85" s="87"/>
      <c r="J85" s="88"/>
      <c r="K85" s="260">
        <v>0.05</v>
      </c>
      <c r="L85" s="790">
        <f>N79*K85</f>
        <v>4313.4566458526897</v>
      </c>
      <c r="M85" s="791"/>
      <c r="N85" s="51"/>
    </row>
    <row r="86" spans="1:14" ht="15.75" thickBot="1">
      <c r="B86" s="91" t="s">
        <v>2091</v>
      </c>
      <c r="C86" s="92"/>
      <c r="D86" s="92"/>
      <c r="E86" s="92"/>
      <c r="F86" s="92"/>
      <c r="G86" s="92"/>
      <c r="H86" s="92"/>
      <c r="I86" s="93"/>
      <c r="J86" s="94"/>
      <c r="K86" s="261">
        <v>0.05</v>
      </c>
      <c r="L86" s="792">
        <f>N79*K86</f>
        <v>4313.4566458526897</v>
      </c>
      <c r="M86" s="793"/>
      <c r="N86" s="51"/>
    </row>
    <row r="87" spans="1:14" ht="15.75" thickBot="1">
      <c r="B87" s="755" t="s">
        <v>2072</v>
      </c>
      <c r="C87" s="756"/>
      <c r="D87" s="756"/>
      <c r="E87" s="756"/>
      <c r="F87" s="756"/>
      <c r="G87" s="756"/>
      <c r="H87" s="756"/>
      <c r="I87" s="756"/>
      <c r="J87" s="756"/>
      <c r="K87" s="756"/>
      <c r="L87" s="756"/>
      <c r="M87" s="757"/>
      <c r="N87" s="52">
        <f>L84+L85+L86</f>
        <v>25880.739875116138</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112149.87279216993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ColWidth="11.42578125"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7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603</v>
      </c>
      <c r="C31" s="81" t="s">
        <v>2319</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v>
      </c>
      <c r="N41" s="296">
        <f>N77*M41</f>
        <v>83.453993333333329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83.453993333333329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1432</v>
      </c>
      <c r="B48" s="43" t="str">
        <f>VLOOKUP(A48,MATERIALES!A5:D373,3,FALSE)</f>
        <v>Grapas</v>
      </c>
      <c r="C48" s="237"/>
      <c r="D48" s="237"/>
      <c r="E48" s="237"/>
      <c r="F48" s="237"/>
      <c r="G48" s="237"/>
      <c r="H48" s="237"/>
      <c r="I48" s="237"/>
      <c r="J48" s="267" t="str">
        <f>VLOOKUP(A48,MATERIALES!A4:D640,2,FALSE)</f>
        <v>kg</v>
      </c>
      <c r="K48" s="238">
        <v>0.04</v>
      </c>
      <c r="L48" s="223"/>
      <c r="M48" s="353">
        <f>VLOOKUP(A48,MATERIALES!A5:D396,4,FALSE)</f>
        <v>9078.3765306549431</v>
      </c>
      <c r="N48" s="228">
        <f>K48*M48</f>
        <v>363.13506122619771</v>
      </c>
    </row>
    <row r="49" spans="1:14">
      <c r="A49" s="108" t="s">
        <v>1636</v>
      </c>
      <c r="B49" s="43" t="str">
        <f>VLOOKUP(A49,MATERIALES!A6:D373,3,FALSE)</f>
        <v xml:space="preserve">Poste de madera para cercas </v>
      </c>
      <c r="C49" s="372"/>
      <c r="D49" s="372"/>
      <c r="E49" s="372"/>
      <c r="F49" s="372"/>
      <c r="G49" s="372"/>
      <c r="H49" s="372"/>
      <c r="I49" s="372"/>
      <c r="J49" s="268" t="str">
        <f>VLOOKUP(A49,MATERIALES!A5:D641,2,FALSE)</f>
        <v>u</v>
      </c>
      <c r="K49" s="348">
        <v>0.4</v>
      </c>
      <c r="L49" s="368"/>
      <c r="M49" s="353">
        <f>VLOOKUP(A49,MATERIALES!A6:D397,4,FALSE)</f>
        <v>11088.174878302943</v>
      </c>
      <c r="N49" s="228">
        <f>K49*M49</f>
        <v>4435.2699513211774</v>
      </c>
    </row>
    <row r="50" spans="1:14">
      <c r="A50" s="108" t="s">
        <v>1133</v>
      </c>
      <c r="B50" s="43" t="str">
        <f>VLOOKUP(A50,MATERIALES!A6:D373,3,FALSE)</f>
        <v>Alambre de púa calibre 12 (350 m)</v>
      </c>
      <c r="C50" s="372"/>
      <c r="D50" s="372"/>
      <c r="E50" s="372"/>
      <c r="F50" s="372"/>
      <c r="G50" s="372"/>
      <c r="H50" s="372"/>
      <c r="I50" s="372"/>
      <c r="J50" s="268" t="str">
        <f>VLOOKUP(A50,MATERIALES!A6:D642,2,FALSE)</f>
        <v>m</v>
      </c>
      <c r="K50" s="348">
        <v>3</v>
      </c>
      <c r="L50" s="368"/>
      <c r="M50" s="353">
        <f>VLOOKUP(A50,MATERIALES!A6:D398,4,FALSE)</f>
        <v>508.22215323327265</v>
      </c>
      <c r="N50" s="228">
        <f>K50*M50</f>
        <v>1524.666459699818</v>
      </c>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6323.071472247193</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706</v>
      </c>
      <c r="B71" s="49" t="str">
        <f>VLOOKUP(A71,'MANO DE OBRA'!A8:D68,3,FALSE)</f>
        <v>Obrero (2)</v>
      </c>
      <c r="C71" s="47"/>
      <c r="D71" s="47"/>
      <c r="E71" s="47"/>
      <c r="F71" s="47"/>
      <c r="G71" s="47"/>
      <c r="H71" s="47"/>
      <c r="I71" s="248">
        <f>K71/J71*100</f>
        <v>67665.399999999994</v>
      </c>
      <c r="J71" s="249">
        <v>185</v>
      </c>
      <c r="K71" s="250">
        <f>VLOOKUP(A71,'MANO DE OBRA'!A8:D99,4,FALSE)</f>
        <v>125180.98999999999</v>
      </c>
      <c r="L71" s="50"/>
      <c r="M71" s="381">
        <v>150</v>
      </c>
      <c r="N71" s="346">
        <f>K71/M71</f>
        <v>834.53993333333324</v>
      </c>
      <c r="O71" s="106"/>
    </row>
    <row r="72" spans="1:15">
      <c r="A72" s="141"/>
      <c r="B72" s="49"/>
      <c r="C72" s="47"/>
      <c r="D72" s="47"/>
      <c r="E72" s="47"/>
      <c r="F72" s="47"/>
      <c r="G72" s="47"/>
      <c r="H72" s="47"/>
      <c r="I72" s="248"/>
      <c r="J72" s="249"/>
      <c r="K72" s="250"/>
      <c r="L72" s="50"/>
      <c r="M72" s="381"/>
      <c r="N72" s="346"/>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834.53993333333324</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7241.06539891386</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1448.2130797827722</v>
      </c>
      <c r="M84" s="791"/>
      <c r="N84" s="51"/>
    </row>
    <row r="85" spans="1:14">
      <c r="B85" s="89" t="s">
        <v>2090</v>
      </c>
      <c r="C85" s="90"/>
      <c r="D85" s="90"/>
      <c r="E85" s="90"/>
      <c r="F85" s="90"/>
      <c r="G85" s="90"/>
      <c r="H85" s="90"/>
      <c r="I85" s="87"/>
      <c r="J85" s="88"/>
      <c r="K85" s="260">
        <v>0.05</v>
      </c>
      <c r="L85" s="790">
        <f>N79*K85</f>
        <v>362.05326994569305</v>
      </c>
      <c r="M85" s="791"/>
      <c r="N85" s="51"/>
    </row>
    <row r="86" spans="1:14" ht="15.75" thickBot="1">
      <c r="B86" s="91" t="s">
        <v>2091</v>
      </c>
      <c r="C86" s="92"/>
      <c r="D86" s="92"/>
      <c r="E86" s="92"/>
      <c r="F86" s="92"/>
      <c r="G86" s="92"/>
      <c r="H86" s="92"/>
      <c r="I86" s="93"/>
      <c r="J86" s="94"/>
      <c r="K86" s="261">
        <v>0.05</v>
      </c>
      <c r="L86" s="792">
        <f>N79*K86</f>
        <v>362.05326994569305</v>
      </c>
      <c r="M86" s="793"/>
      <c r="N86" s="51"/>
    </row>
    <row r="87" spans="1:14" ht="15.75" thickBot="1">
      <c r="B87" s="755" t="s">
        <v>2072</v>
      </c>
      <c r="C87" s="756"/>
      <c r="D87" s="756"/>
      <c r="E87" s="756"/>
      <c r="F87" s="756"/>
      <c r="G87" s="756"/>
      <c r="H87" s="756"/>
      <c r="I87" s="756"/>
      <c r="J87" s="756"/>
      <c r="K87" s="756"/>
      <c r="L87" s="756"/>
      <c r="M87" s="757"/>
      <c r="N87" s="52">
        <f>L84+L85+L86</f>
        <v>2172.3196196741583</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9413.3850185880183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ColWidth="11.42578125"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605</v>
      </c>
      <c r="C31" s="81" t="s">
        <v>2320</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v>
      </c>
      <c r="N41" s="296">
        <f>N77*M41</f>
        <v>83.453993333333329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83.453993333333329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1644</v>
      </c>
      <c r="B48" s="43" t="str">
        <f>VLOOKUP(A48,MATERIALES!A5:D373,3,FALSE)</f>
        <v>Postes de concreto para cercas</v>
      </c>
      <c r="C48" s="237"/>
      <c r="D48" s="237"/>
      <c r="E48" s="237"/>
      <c r="F48" s="237"/>
      <c r="G48" s="237"/>
      <c r="H48" s="237"/>
      <c r="I48" s="237"/>
      <c r="J48" s="267" t="str">
        <f>VLOOKUP(A48,MATERIALES!A4:D640,2,FALSE)</f>
        <v>u</v>
      </c>
      <c r="K48" s="238">
        <v>0.4</v>
      </c>
      <c r="L48" s="223"/>
      <c r="M48" s="353">
        <f>VLOOKUP(A48,MATERIALES!A5:D396,4,FALSE)</f>
        <v>34530.73605978804</v>
      </c>
      <c r="N48" s="228">
        <f>K48*M48</f>
        <v>13812.294423915217</v>
      </c>
    </row>
    <row r="49" spans="1:14">
      <c r="A49" s="108" t="s">
        <v>1133</v>
      </c>
      <c r="B49" s="43" t="str">
        <f>VLOOKUP(A49,MATERIALES!A6:D373,3,FALSE)</f>
        <v>Alambre de púa calibre 12 (350 m)</v>
      </c>
      <c r="C49" s="372"/>
      <c r="D49" s="372"/>
      <c r="E49" s="372"/>
      <c r="F49" s="372"/>
      <c r="G49" s="372"/>
      <c r="H49" s="372"/>
      <c r="I49" s="372"/>
      <c r="J49" s="268" t="str">
        <f>VLOOKUP(A49,MATERIALES!A5:D641,2,FALSE)</f>
        <v>m</v>
      </c>
      <c r="K49" s="348">
        <v>3</v>
      </c>
      <c r="L49" s="368"/>
      <c r="M49" s="353">
        <f>VLOOKUP(A49,MATERIALES!A6:D397,4,FALSE)</f>
        <v>508.22215323327265</v>
      </c>
      <c r="N49" s="228">
        <f>K49*M49</f>
        <v>1524.666459699818</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15336.960883615035</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706</v>
      </c>
      <c r="B71" s="49" t="str">
        <f>VLOOKUP(A71,'MANO DE OBRA'!A8:D68,3,FALSE)</f>
        <v>Obrero (2)</v>
      </c>
      <c r="C71" s="47"/>
      <c r="D71" s="47"/>
      <c r="E71" s="47"/>
      <c r="F71" s="47"/>
      <c r="G71" s="47"/>
      <c r="H71" s="47"/>
      <c r="I71" s="248">
        <f>K71/J71*100</f>
        <v>67665.399999999994</v>
      </c>
      <c r="J71" s="249">
        <v>185</v>
      </c>
      <c r="K71" s="250">
        <f>VLOOKUP(A71,'MANO DE OBRA'!A8:D99,4,FALSE)</f>
        <v>125180.98999999999</v>
      </c>
      <c r="L71" s="50"/>
      <c r="M71" s="381">
        <v>150</v>
      </c>
      <c r="N71" s="346">
        <f>K71/M71</f>
        <v>834.53993333333324</v>
      </c>
      <c r="O71" s="106"/>
    </row>
    <row r="72" spans="1:15">
      <c r="A72" s="141"/>
      <c r="B72" s="49"/>
      <c r="C72" s="47"/>
      <c r="D72" s="47"/>
      <c r="E72" s="47"/>
      <c r="F72" s="47"/>
      <c r="G72" s="47"/>
      <c r="H72" s="47"/>
      <c r="I72" s="248"/>
      <c r="J72" s="249"/>
      <c r="K72" s="250"/>
      <c r="L72" s="50"/>
      <c r="M72" s="381"/>
      <c r="N72" s="346"/>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834.53993333333324</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16254.954810281701</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3250.9909620563403</v>
      </c>
      <c r="M84" s="791"/>
      <c r="N84" s="51"/>
    </row>
    <row r="85" spans="1:14">
      <c r="B85" s="89" t="s">
        <v>2090</v>
      </c>
      <c r="C85" s="90"/>
      <c r="D85" s="90"/>
      <c r="E85" s="90"/>
      <c r="F85" s="90"/>
      <c r="G85" s="90"/>
      <c r="H85" s="90"/>
      <c r="I85" s="87"/>
      <c r="J85" s="88"/>
      <c r="K85" s="260">
        <v>0.05</v>
      </c>
      <c r="L85" s="790">
        <f>N79*K85</f>
        <v>812.74774051408508</v>
      </c>
      <c r="M85" s="791"/>
      <c r="N85" s="51"/>
    </row>
    <row r="86" spans="1:14" ht="15.75" thickBot="1">
      <c r="B86" s="91" t="s">
        <v>2091</v>
      </c>
      <c r="C86" s="92"/>
      <c r="D86" s="92"/>
      <c r="E86" s="92"/>
      <c r="F86" s="92"/>
      <c r="G86" s="92"/>
      <c r="H86" s="92"/>
      <c r="I86" s="93"/>
      <c r="J86" s="94"/>
      <c r="K86" s="261">
        <v>0.05</v>
      </c>
      <c r="L86" s="792">
        <f>N79*K86</f>
        <v>812.74774051408508</v>
      </c>
      <c r="M86" s="793"/>
      <c r="N86" s="51"/>
    </row>
    <row r="87" spans="1:14" ht="15.75" thickBot="1">
      <c r="B87" s="755" t="s">
        <v>2072</v>
      </c>
      <c r="C87" s="756"/>
      <c r="D87" s="756"/>
      <c r="E87" s="756"/>
      <c r="F87" s="756"/>
      <c r="G87" s="756"/>
      <c r="H87" s="756"/>
      <c r="I87" s="756"/>
      <c r="J87" s="756"/>
      <c r="K87" s="756"/>
      <c r="L87" s="756"/>
      <c r="M87" s="757"/>
      <c r="N87" s="52">
        <f>L84+L85+L86</f>
        <v>4876.4864430845109</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21131.441253366211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ColWidth="11.42578125"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607</v>
      </c>
      <c r="C31" s="81" t="s">
        <v>2321</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v>
      </c>
      <c r="N41" s="296">
        <f>N77*M41</f>
        <v>309.15631148587727</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309.15631148587727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1432</v>
      </c>
      <c r="B48" s="43" t="str">
        <f>VLOOKUP(A48,MATERIALES!A5:D373,3,FALSE)</f>
        <v>Grapas</v>
      </c>
      <c r="C48" s="237"/>
      <c r="D48" s="237"/>
      <c r="E48" s="237"/>
      <c r="F48" s="237"/>
      <c r="G48" s="237"/>
      <c r="H48" s="237"/>
      <c r="I48" s="237"/>
      <c r="J48" s="267" t="str">
        <f>VLOOKUP(A48,MATERIALES!A4:D640,2,FALSE)</f>
        <v>kg</v>
      </c>
      <c r="K48" s="238">
        <v>0.08</v>
      </c>
      <c r="L48" s="223"/>
      <c r="M48" s="353">
        <f>VLOOKUP(A48,MATERIALES!A5:D396,4,FALSE)</f>
        <v>9078.3765306549431</v>
      </c>
      <c r="N48" s="228">
        <f>K48*M48</f>
        <v>726.27012245239541</v>
      </c>
    </row>
    <row r="49" spans="1:14">
      <c r="A49" s="108" t="s">
        <v>1636</v>
      </c>
      <c r="B49" s="43" t="str">
        <f>VLOOKUP(A49,MATERIALES!A6:D373,3,FALSE)</f>
        <v xml:space="preserve">Poste de madera para cercas </v>
      </c>
      <c r="C49" s="372"/>
      <c r="D49" s="372"/>
      <c r="E49" s="372"/>
      <c r="F49" s="372"/>
      <c r="G49" s="372"/>
      <c r="H49" s="372"/>
      <c r="I49" s="372"/>
      <c r="J49" s="268" t="str">
        <f>VLOOKUP(A49,MATERIALES!A5:D641,2,FALSE)</f>
        <v>u</v>
      </c>
      <c r="K49" s="348">
        <v>0.4</v>
      </c>
      <c r="L49" s="368"/>
      <c r="M49" s="353">
        <f>VLOOKUP(A49,MATERIALES!A6:D397,4,FALSE)</f>
        <v>11088.174878302943</v>
      </c>
      <c r="N49" s="228">
        <f>K49*M49</f>
        <v>4435.2699513211774</v>
      </c>
    </row>
    <row r="50" spans="1:14">
      <c r="A50" s="108" t="s">
        <v>1133</v>
      </c>
      <c r="B50" s="43" t="str">
        <f>VLOOKUP(A50,MATERIALES!A6:D373,3,FALSE)</f>
        <v>Alambre de púa calibre 12 (350 m)</v>
      </c>
      <c r="C50" s="372"/>
      <c r="D50" s="372"/>
      <c r="E50" s="372"/>
      <c r="F50" s="372"/>
      <c r="G50" s="372"/>
      <c r="H50" s="372"/>
      <c r="I50" s="372"/>
      <c r="J50" s="268" t="str">
        <f>VLOOKUP(A50,MATERIALES!A6:D642,2,FALSE)</f>
        <v>m</v>
      </c>
      <c r="K50" s="348">
        <v>3</v>
      </c>
      <c r="L50" s="368"/>
      <c r="M50" s="353">
        <f>VLOOKUP(A50,MATERIALES!A6:D398,4,FALSE)</f>
        <v>508.22215323327265</v>
      </c>
      <c r="N50" s="228">
        <f>K50*M50</f>
        <v>1524.666459699818</v>
      </c>
    </row>
    <row r="51" spans="1:14">
      <c r="A51" s="108" t="s">
        <v>1472</v>
      </c>
      <c r="B51" s="43" t="str">
        <f>VLOOKUP(A51,MATERIALES!A6:D373,3,FALSE)</f>
        <v>Malla eslabonada, calibre 10, 6 ojos</v>
      </c>
      <c r="C51" s="372"/>
      <c r="D51" s="372"/>
      <c r="E51" s="372"/>
      <c r="F51" s="372"/>
      <c r="G51" s="372"/>
      <c r="H51" s="372"/>
      <c r="I51" s="372"/>
      <c r="J51" s="268" t="str">
        <f>VLOOKUP(A51,MATERIALES!A6:D643,2,FALSE)</f>
        <v>m2</v>
      </c>
      <c r="K51" s="348">
        <v>1.5</v>
      </c>
      <c r="L51" s="368"/>
      <c r="M51" s="353">
        <f>VLOOKUP(A51,MATERIALES!A6:D399,4,FALSE)</f>
        <v>17727.276299627174</v>
      </c>
      <c r="N51" s="228">
        <f>K51*M51</f>
        <v>26590.914449440759</v>
      </c>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33277.120982914152</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706</v>
      </c>
      <c r="B71" s="49" t="str">
        <f>VLOOKUP(A71,'MANO DE OBRA'!A8:D68,3,FALSE)</f>
        <v>Obrero (2)</v>
      </c>
      <c r="C71" s="47"/>
      <c r="D71" s="47"/>
      <c r="E71" s="47"/>
      <c r="F71" s="47"/>
      <c r="G71" s="47"/>
      <c r="H71" s="47"/>
      <c r="I71" s="248">
        <f>K71/J71*100</f>
        <v>67665.399999999994</v>
      </c>
      <c r="J71" s="249">
        <v>185</v>
      </c>
      <c r="K71" s="250">
        <f>VLOOKUP(A71,'MANO DE OBRA'!A8:D99,4,FALSE)</f>
        <v>125180.98999999999</v>
      </c>
      <c r="L71" s="50"/>
      <c r="M71" s="381">
        <v>75</v>
      </c>
      <c r="N71" s="346">
        <f>K71/M71</f>
        <v>1669.0798666666665</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75</v>
      </c>
      <c r="N72" s="346">
        <f>K72/M72</f>
        <v>1422.4832481921064</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5"/>
    </row>
    <row r="77" spans="1:15" ht="15.75" thickBot="1">
      <c r="B77" s="755" t="s">
        <v>2072</v>
      </c>
      <c r="C77" s="756"/>
      <c r="D77" s="756"/>
      <c r="E77" s="756"/>
      <c r="F77" s="756"/>
      <c r="G77" s="756"/>
      <c r="H77" s="756"/>
      <c r="I77" s="756"/>
      <c r="J77" s="756"/>
      <c r="K77" s="756"/>
      <c r="L77" s="756"/>
      <c r="M77" s="757"/>
      <c r="N77" s="257">
        <f>SUM(N71:N76)</f>
        <v>3091.5631148587727</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36677.840409258803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7335.5680818517612</v>
      </c>
      <c r="M84" s="791"/>
      <c r="N84" s="51"/>
    </row>
    <row r="85" spans="1:14">
      <c r="B85" s="89" t="s">
        <v>2090</v>
      </c>
      <c r="C85" s="90"/>
      <c r="D85" s="90"/>
      <c r="E85" s="90"/>
      <c r="F85" s="90"/>
      <c r="G85" s="90"/>
      <c r="H85" s="90"/>
      <c r="I85" s="87"/>
      <c r="J85" s="88"/>
      <c r="K85" s="260">
        <v>0.05</v>
      </c>
      <c r="L85" s="790">
        <f>N79*K85</f>
        <v>1833.8920204629403</v>
      </c>
      <c r="M85" s="791"/>
      <c r="N85" s="51"/>
    </row>
    <row r="86" spans="1:14" ht="15.75" thickBot="1">
      <c r="B86" s="91" t="s">
        <v>2091</v>
      </c>
      <c r="C86" s="92"/>
      <c r="D86" s="92"/>
      <c r="E86" s="92"/>
      <c r="F86" s="92"/>
      <c r="G86" s="92"/>
      <c r="H86" s="92"/>
      <c r="I86" s="93"/>
      <c r="J86" s="94"/>
      <c r="K86" s="261">
        <v>0.05</v>
      </c>
      <c r="L86" s="792">
        <f>N79*K86</f>
        <v>1833.8920204629403</v>
      </c>
      <c r="M86" s="793"/>
      <c r="N86" s="51"/>
    </row>
    <row r="87" spans="1:14" ht="15.75" thickBot="1">
      <c r="B87" s="755" t="s">
        <v>2072</v>
      </c>
      <c r="C87" s="756"/>
      <c r="D87" s="756"/>
      <c r="E87" s="756"/>
      <c r="F87" s="756"/>
      <c r="G87" s="756"/>
      <c r="H87" s="756"/>
      <c r="I87" s="756"/>
      <c r="J87" s="756"/>
      <c r="K87" s="756"/>
      <c r="L87" s="756"/>
      <c r="M87" s="757"/>
      <c r="N87" s="52">
        <f>L84+L85+L86</f>
        <v>11003.35212277764</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47681.192532036439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ColWidth="11.42578125"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7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609</v>
      </c>
      <c r="C31" s="81" t="s">
        <v>2322</v>
      </c>
      <c r="D31" s="82"/>
      <c r="E31" s="82"/>
      <c r="F31" s="82"/>
      <c r="G31" s="82"/>
      <c r="H31" s="82"/>
      <c r="I31" s="82"/>
      <c r="J31" s="82"/>
      <c r="K31" s="395"/>
      <c r="L31" s="262" t="s">
        <v>32</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v>
      </c>
      <c r="N41" s="296">
        <f>N77*M41</f>
        <v>309.15631148587727</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309.15631148587727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1644</v>
      </c>
      <c r="B48" s="43" t="str">
        <f>VLOOKUP(A48,MATERIALES!A5:D373,3,FALSE)</f>
        <v>Postes de concreto para cercas</v>
      </c>
      <c r="C48" s="237"/>
      <c r="D48" s="237"/>
      <c r="E48" s="237"/>
      <c r="F48" s="237"/>
      <c r="G48" s="237"/>
      <c r="H48" s="237"/>
      <c r="I48" s="237"/>
      <c r="J48" s="267" t="str">
        <f>VLOOKUP(A48,MATERIALES!A4:D640,2,FALSE)</f>
        <v>u</v>
      </c>
      <c r="K48" s="238">
        <v>0.4</v>
      </c>
      <c r="L48" s="223"/>
      <c r="M48" s="353">
        <f>VLOOKUP(A48,MATERIALES!A5:D396,4,FALSE)</f>
        <v>34530.73605978804</v>
      </c>
      <c r="N48" s="228">
        <f>K48*M48</f>
        <v>13812.294423915217</v>
      </c>
    </row>
    <row r="49" spans="1:14">
      <c r="A49" s="108" t="s">
        <v>1133</v>
      </c>
      <c r="B49" s="43" t="str">
        <f>VLOOKUP(A49,MATERIALES!A6:D373,3,FALSE)</f>
        <v>Alambre de púa calibre 12 (350 m)</v>
      </c>
      <c r="C49" s="372"/>
      <c r="D49" s="372"/>
      <c r="E49" s="372"/>
      <c r="F49" s="372"/>
      <c r="G49" s="372"/>
      <c r="H49" s="372"/>
      <c r="I49" s="372"/>
      <c r="J49" s="268" t="str">
        <f>VLOOKUP(A49,MATERIALES!A5:D641,2,FALSE)</f>
        <v>m</v>
      </c>
      <c r="K49" s="348">
        <v>3</v>
      </c>
      <c r="L49" s="368"/>
      <c r="M49" s="353">
        <f>VLOOKUP(A49,MATERIALES!A6:D397,4,FALSE)</f>
        <v>508.22215323327265</v>
      </c>
      <c r="N49" s="228">
        <f>K49*M49</f>
        <v>1524.666459699818</v>
      </c>
    </row>
    <row r="50" spans="1:14">
      <c r="A50" s="108" t="s">
        <v>1472</v>
      </c>
      <c r="B50" s="43" t="str">
        <f>VLOOKUP(A50,MATERIALES!A6:D373,3,FALSE)</f>
        <v>Malla eslabonada, calibre 10, 6 ojos</v>
      </c>
      <c r="C50" s="372"/>
      <c r="D50" s="372"/>
      <c r="E50" s="372"/>
      <c r="F50" s="372"/>
      <c r="G50" s="372"/>
      <c r="H50" s="372"/>
      <c r="I50" s="372"/>
      <c r="J50" s="268" t="str">
        <f>VLOOKUP(A50,MATERIALES!A6:D642,2,FALSE)</f>
        <v>m2</v>
      </c>
      <c r="K50" s="348">
        <v>1.5</v>
      </c>
      <c r="L50" s="368"/>
      <c r="M50" s="353">
        <f>VLOOKUP(A50,MATERIALES!A6:D398,4,FALSE)</f>
        <v>17727.276299627174</v>
      </c>
      <c r="N50" s="228">
        <f>K50*M50</f>
        <v>26590.914449440759</v>
      </c>
    </row>
    <row r="51" spans="1:14" ht="15.75" customHeight="1">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41927.875333055796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706</v>
      </c>
      <c r="B71" s="49" t="str">
        <f>VLOOKUP(A71,'MANO DE OBRA'!A8:D68,3,FALSE)</f>
        <v>Obrero (2)</v>
      </c>
      <c r="C71" s="47"/>
      <c r="D71" s="47"/>
      <c r="E71" s="47"/>
      <c r="F71" s="47"/>
      <c r="G71" s="47"/>
      <c r="H71" s="47"/>
      <c r="I71" s="248">
        <f>K71/J71*100</f>
        <v>67665.399999999994</v>
      </c>
      <c r="J71" s="249">
        <v>185</v>
      </c>
      <c r="K71" s="250">
        <f>VLOOKUP(A71,'MANO DE OBRA'!A8:D99,4,FALSE)</f>
        <v>125180.98999999999</v>
      </c>
      <c r="L71" s="50"/>
      <c r="M71" s="381">
        <v>75</v>
      </c>
      <c r="N71" s="346">
        <f>K71/M71</f>
        <v>1669.0798666666665</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75</v>
      </c>
      <c r="N72" s="346">
        <f>K72/M72</f>
        <v>1422.4832481921064</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3091.5631148587727</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45328.594759400446</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9065.7189518800897</v>
      </c>
      <c r="M84" s="791"/>
      <c r="N84" s="51"/>
    </row>
    <row r="85" spans="1:14">
      <c r="B85" s="89" t="s">
        <v>2090</v>
      </c>
      <c r="C85" s="90"/>
      <c r="D85" s="90"/>
      <c r="E85" s="90"/>
      <c r="F85" s="90"/>
      <c r="G85" s="90"/>
      <c r="H85" s="90"/>
      <c r="I85" s="87"/>
      <c r="J85" s="88"/>
      <c r="K85" s="260">
        <v>0.05</v>
      </c>
      <c r="L85" s="790">
        <f>N79*K85</f>
        <v>2266.4297379700224</v>
      </c>
      <c r="M85" s="791"/>
      <c r="N85" s="51"/>
    </row>
    <row r="86" spans="1:14" ht="15.75" thickBot="1">
      <c r="B86" s="91" t="s">
        <v>2091</v>
      </c>
      <c r="C86" s="92"/>
      <c r="D86" s="92"/>
      <c r="E86" s="92"/>
      <c r="F86" s="92"/>
      <c r="G86" s="92"/>
      <c r="H86" s="92"/>
      <c r="I86" s="93"/>
      <c r="J86" s="94"/>
      <c r="K86" s="261">
        <v>0.05</v>
      </c>
      <c r="L86" s="792">
        <f>N79*K86</f>
        <v>2266.4297379700224</v>
      </c>
      <c r="M86" s="793"/>
      <c r="N86" s="51"/>
    </row>
    <row r="87" spans="1:14" ht="15.75" thickBot="1">
      <c r="B87" s="755" t="s">
        <v>2072</v>
      </c>
      <c r="C87" s="756"/>
      <c r="D87" s="756"/>
      <c r="E87" s="756"/>
      <c r="F87" s="756"/>
      <c r="G87" s="756"/>
      <c r="H87" s="756"/>
      <c r="I87" s="756"/>
      <c r="J87" s="756"/>
      <c r="K87" s="756"/>
      <c r="L87" s="756"/>
      <c r="M87" s="757"/>
      <c r="N87" s="52">
        <f>L84+L85+L86</f>
        <v>13598.578427820134</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58927.173187220578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ColWidth="11.42578125"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7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611</v>
      </c>
      <c r="C31" s="81" t="s">
        <v>2323</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923</v>
      </c>
      <c r="B36" s="804" t="str">
        <f>VLOOKUP(A36,EQUIPOS!A6:D154,3,FALSE)</f>
        <v>Grúa (capacidad 15 ton)</v>
      </c>
      <c r="C36" s="805"/>
      <c r="D36" s="805"/>
      <c r="E36" s="805"/>
      <c r="F36" s="805"/>
      <c r="G36" s="805"/>
      <c r="H36" s="806"/>
      <c r="I36" s="223"/>
      <c r="J36" s="224"/>
      <c r="K36" s="225">
        <f>VLOOKUP(A36,EQUIPOS!A6:D163,4,FALSE)</f>
        <v>162103.55089751523</v>
      </c>
      <c r="L36" s="226"/>
      <c r="M36" s="292">
        <v>0.75</v>
      </c>
      <c r="N36" s="228">
        <f>K36/M36</f>
        <v>216138.06786335364</v>
      </c>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0.2</v>
      </c>
      <c r="N41" s="296">
        <f>N77*M41</f>
        <v>9815.2576204802663</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225953.32548383391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1252</v>
      </c>
      <c r="B48" s="43" t="str">
        <f>VLOOKUP(A48,MATERIALES!A5:D373,3,FALSE)</f>
        <v>Cicatrizante (para remoción de especies vegetales)</v>
      </c>
      <c r="C48" s="237"/>
      <c r="D48" s="237"/>
      <c r="E48" s="237"/>
      <c r="F48" s="237"/>
      <c r="G48" s="237"/>
      <c r="H48" s="237"/>
      <c r="I48" s="224"/>
      <c r="J48" s="201" t="str">
        <f>VLOOKUP(A48,MATERIALES!A4:D640,2,FALSE)</f>
        <v>kg</v>
      </c>
      <c r="K48" s="238">
        <v>1</v>
      </c>
      <c r="L48" s="223"/>
      <c r="M48" s="353">
        <f>VLOOKUP(A48,MATERIALES!A5:D396,4,FALSE)</f>
        <v>21741.964561794346</v>
      </c>
      <c r="N48" s="228">
        <f>K48*M48</f>
        <v>21741.964561794346</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21741.964561794346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728</v>
      </c>
      <c r="B71" s="49" t="str">
        <f>VLOOKUP(A71,'MANO DE OBRA'!A8:D68,3,FALSE)</f>
        <v>Oficial</v>
      </c>
      <c r="C71" s="47"/>
      <c r="D71" s="47"/>
      <c r="E71" s="47"/>
      <c r="F71" s="47"/>
      <c r="G71" s="47"/>
      <c r="H71" s="47"/>
      <c r="I71" s="248">
        <f>K71/J71*100</f>
        <v>57668.23979157189</v>
      </c>
      <c r="J71" s="249">
        <v>185</v>
      </c>
      <c r="K71" s="250">
        <f>VLOOKUP(A71,'MANO DE OBRA'!A8:D99,4,FALSE)</f>
        <v>106686.24361440798</v>
      </c>
      <c r="L71" s="50"/>
      <c r="M71" s="381">
        <v>6</v>
      </c>
      <c r="N71" s="346">
        <f>K71/M71</f>
        <v>17781.040602401332</v>
      </c>
      <c r="O71" s="106"/>
    </row>
    <row r="72" spans="1:15">
      <c r="A72" s="141" t="s">
        <v>708</v>
      </c>
      <c r="B72" s="49" t="str">
        <f>VLOOKUP(A72,'MANO DE OBRA'!A8:D69,3,FALSE)</f>
        <v>Obrero (3)</v>
      </c>
      <c r="C72" s="47"/>
      <c r="D72" s="47"/>
      <c r="E72" s="47"/>
      <c r="F72" s="47"/>
      <c r="G72" s="47"/>
      <c r="H72" s="47"/>
      <c r="I72" s="248">
        <f>K72/J72*100</f>
        <v>101498.09999999999</v>
      </c>
      <c r="J72" s="249">
        <v>185</v>
      </c>
      <c r="K72" s="250">
        <f>VLOOKUP(A72,'MANO DE OBRA'!A8:D100,4,FALSE)</f>
        <v>187771.48499999999</v>
      </c>
      <c r="L72" s="50"/>
      <c r="M72" s="381">
        <v>6</v>
      </c>
      <c r="N72" s="346">
        <f>K72/M72</f>
        <v>31295.247499999998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49076.288102401333</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296771.57814802963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59354.315629605931</v>
      </c>
      <c r="M84" s="791"/>
      <c r="N84" s="51"/>
    </row>
    <row r="85" spans="1:14">
      <c r="B85" s="89" t="s">
        <v>2090</v>
      </c>
      <c r="C85" s="90"/>
      <c r="D85" s="90"/>
      <c r="E85" s="90"/>
      <c r="F85" s="90"/>
      <c r="G85" s="90"/>
      <c r="H85" s="90"/>
      <c r="I85" s="87"/>
      <c r="J85" s="88"/>
      <c r="K85" s="260">
        <v>0.05</v>
      </c>
      <c r="L85" s="790">
        <f>N79*K85</f>
        <v>14838.578907401483</v>
      </c>
      <c r="M85" s="791"/>
      <c r="N85" s="51"/>
    </row>
    <row r="86" spans="1:14" ht="15.75" thickBot="1">
      <c r="B86" s="91" t="s">
        <v>2091</v>
      </c>
      <c r="C86" s="92"/>
      <c r="D86" s="92"/>
      <c r="E86" s="92"/>
      <c r="F86" s="92"/>
      <c r="G86" s="92"/>
      <c r="H86" s="92"/>
      <c r="I86" s="93"/>
      <c r="J86" s="94"/>
      <c r="K86" s="261">
        <v>0.05</v>
      </c>
      <c r="L86" s="792">
        <f>N79*K86</f>
        <v>14838.578907401483</v>
      </c>
      <c r="M86" s="793"/>
      <c r="N86" s="51"/>
    </row>
    <row r="87" spans="1:14" ht="15.75" thickBot="1">
      <c r="B87" s="755" t="s">
        <v>2072</v>
      </c>
      <c r="C87" s="756"/>
      <c r="D87" s="756"/>
      <c r="E87" s="756"/>
      <c r="F87" s="756"/>
      <c r="G87" s="756"/>
      <c r="H87" s="756"/>
      <c r="I87" s="756"/>
      <c r="J87" s="756"/>
      <c r="K87" s="756"/>
      <c r="L87" s="756"/>
      <c r="M87" s="757"/>
      <c r="N87" s="52">
        <f>L84+L85+L86</f>
        <v>89031.473444408883</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385803.05159243848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ColWidth="11.42578125"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7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613</v>
      </c>
      <c r="C31" s="81" t="s">
        <v>2324</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0.2</v>
      </c>
      <c r="N41" s="296">
        <f>N77*M41</f>
        <v>7361.4432153601992</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7361.4432153601992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1252</v>
      </c>
      <c r="B48" s="43" t="str">
        <f>VLOOKUP(A48,MATERIALES!A5:D373,3,FALSE)</f>
        <v>Cicatrizante (para remoción de especies vegetales)</v>
      </c>
      <c r="C48" s="237"/>
      <c r="D48" s="237"/>
      <c r="E48" s="237"/>
      <c r="F48" s="237"/>
      <c r="G48" s="237"/>
      <c r="H48" s="237"/>
      <c r="I48" s="224"/>
      <c r="J48" s="201" t="str">
        <f>VLOOKUP(A48,MATERIALES!A4:D640,2,FALSE)</f>
        <v>kg</v>
      </c>
      <c r="K48" s="238">
        <v>1</v>
      </c>
      <c r="L48" s="223"/>
      <c r="M48" s="353">
        <f>VLOOKUP(A48,MATERIALES!A5:D396,4,FALSE)</f>
        <v>21741.964561794346</v>
      </c>
      <c r="N48" s="228">
        <f>K48*M48</f>
        <v>21741.964561794346</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21741.964561794346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728</v>
      </c>
      <c r="B71" s="49" t="str">
        <f>VLOOKUP(A71,'MANO DE OBRA'!A8:D68,3,FALSE)</f>
        <v>Oficial</v>
      </c>
      <c r="C71" s="47"/>
      <c r="D71" s="47"/>
      <c r="E71" s="47"/>
      <c r="F71" s="47"/>
      <c r="G71" s="47"/>
      <c r="H71" s="47"/>
      <c r="I71" s="248">
        <f>K71/J71*100</f>
        <v>57668.23979157189</v>
      </c>
      <c r="J71" s="249">
        <v>185</v>
      </c>
      <c r="K71" s="250">
        <f>VLOOKUP(A71,'MANO DE OBRA'!A8:D99,4,FALSE)</f>
        <v>106686.24361440798</v>
      </c>
      <c r="L71" s="50"/>
      <c r="M71" s="381">
        <v>8</v>
      </c>
      <c r="N71" s="346">
        <f>K71/M71</f>
        <v>13335.780451800998</v>
      </c>
      <c r="O71" s="106"/>
    </row>
    <row r="72" spans="1:15">
      <c r="A72" s="141" t="s">
        <v>708</v>
      </c>
      <c r="B72" s="49" t="str">
        <f>VLOOKUP(A72,'MANO DE OBRA'!A8:D69,3,FALSE)</f>
        <v>Obrero (3)</v>
      </c>
      <c r="C72" s="47"/>
      <c r="D72" s="47"/>
      <c r="E72" s="47"/>
      <c r="F72" s="47"/>
      <c r="G72" s="47"/>
      <c r="H72" s="47"/>
      <c r="I72" s="248">
        <f>K72/J72*100</f>
        <v>101498.09999999999</v>
      </c>
      <c r="J72" s="249">
        <v>185</v>
      </c>
      <c r="K72" s="250">
        <f>VLOOKUP(A72,'MANO DE OBRA'!A8:D100,4,FALSE)</f>
        <v>187771.48499999999</v>
      </c>
      <c r="L72" s="50"/>
      <c r="M72" s="381">
        <v>8</v>
      </c>
      <c r="N72" s="346">
        <f>K72/M72</f>
        <v>23471.435624999998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5"/>
    </row>
    <row r="77" spans="1:15" ht="15.75" thickBot="1">
      <c r="B77" s="755" t="s">
        <v>2072</v>
      </c>
      <c r="C77" s="756"/>
      <c r="D77" s="756"/>
      <c r="E77" s="756"/>
      <c r="F77" s="756"/>
      <c r="G77" s="756"/>
      <c r="H77" s="756"/>
      <c r="I77" s="756"/>
      <c r="J77" s="756"/>
      <c r="K77" s="756"/>
      <c r="L77" s="756"/>
      <c r="M77" s="757"/>
      <c r="N77" s="257">
        <f>SUM(N71:N76)</f>
        <v>36807.216076800993</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65910.623853955534</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13182.124770791108</v>
      </c>
      <c r="M84" s="791"/>
      <c r="N84" s="51"/>
    </row>
    <row r="85" spans="1:14">
      <c r="B85" s="89" t="s">
        <v>2090</v>
      </c>
      <c r="C85" s="90"/>
      <c r="D85" s="90"/>
      <c r="E85" s="90"/>
      <c r="F85" s="90"/>
      <c r="G85" s="90"/>
      <c r="H85" s="90"/>
      <c r="I85" s="87"/>
      <c r="J85" s="88"/>
      <c r="K85" s="260">
        <v>0.05</v>
      </c>
      <c r="L85" s="790">
        <f>N79*K85</f>
        <v>3295.531192697777</v>
      </c>
      <c r="M85" s="791"/>
      <c r="N85" s="51"/>
    </row>
    <row r="86" spans="1:14" ht="15.75" thickBot="1">
      <c r="B86" s="91" t="s">
        <v>2091</v>
      </c>
      <c r="C86" s="92"/>
      <c r="D86" s="92"/>
      <c r="E86" s="92"/>
      <c r="F86" s="92"/>
      <c r="G86" s="92"/>
      <c r="H86" s="92"/>
      <c r="I86" s="93"/>
      <c r="J86" s="94"/>
      <c r="K86" s="261">
        <v>0.05</v>
      </c>
      <c r="L86" s="792">
        <f>N79*K86</f>
        <v>3295.531192697777</v>
      </c>
      <c r="M86" s="793"/>
      <c r="N86" s="51"/>
    </row>
    <row r="87" spans="1:14" ht="15.75" thickBot="1">
      <c r="B87" s="755" t="s">
        <v>2072</v>
      </c>
      <c r="C87" s="756"/>
      <c r="D87" s="756"/>
      <c r="E87" s="756"/>
      <c r="F87" s="756"/>
      <c r="G87" s="756"/>
      <c r="H87" s="756"/>
      <c r="I87" s="756"/>
      <c r="J87" s="756"/>
      <c r="K87" s="756"/>
      <c r="L87" s="756"/>
      <c r="M87" s="757"/>
      <c r="N87" s="52">
        <f>L84+L85+L86</f>
        <v>19773.187156186661</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85683.811010142192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ColWidth="11.42578125"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7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615</v>
      </c>
      <c r="C31" s="81" t="s">
        <v>2325</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0.15</v>
      </c>
      <c r="N41" s="296">
        <f>N77*M41</f>
        <v>2898.3404201801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2898.3404201801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1252</v>
      </c>
      <c r="B48" s="43" t="str">
        <f>VLOOKUP(A48,MATERIALES!A5:D373,3,FALSE)</f>
        <v>Cicatrizante (para remoción de especies vegetales)</v>
      </c>
      <c r="C48" s="237"/>
      <c r="D48" s="237"/>
      <c r="E48" s="237"/>
      <c r="F48" s="237"/>
      <c r="G48" s="237"/>
      <c r="H48" s="237"/>
      <c r="I48" s="224"/>
      <c r="J48" s="201" t="str">
        <f>VLOOKUP(A48,MATERIALES!A4:D640,2,FALSE)</f>
        <v>kg</v>
      </c>
      <c r="K48" s="238">
        <v>1</v>
      </c>
      <c r="L48" s="223"/>
      <c r="M48" s="353">
        <f>VLOOKUP(A48,MATERIALES!A5:D396,4,FALSE)</f>
        <v>21741.964561794346</v>
      </c>
      <c r="N48" s="228">
        <f>K48*M48</f>
        <v>21741.964561794346</v>
      </c>
    </row>
    <row r="49" spans="1:14">
      <c r="A49" s="108"/>
      <c r="B49" s="43"/>
      <c r="C49" s="372"/>
      <c r="D49" s="372"/>
      <c r="E49" s="372"/>
      <c r="F49" s="372"/>
      <c r="G49" s="372"/>
      <c r="H49" s="372"/>
      <c r="I49" s="372"/>
      <c r="J49" s="267"/>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21741.964561794346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728</v>
      </c>
      <c r="B71" s="49" t="str">
        <f>VLOOKUP(A71,'MANO DE OBRA'!A8:D68,3,FALSE)</f>
        <v>Oficial</v>
      </c>
      <c r="C71" s="47"/>
      <c r="D71" s="47"/>
      <c r="E71" s="47"/>
      <c r="F71" s="47"/>
      <c r="G71" s="47"/>
      <c r="H71" s="47"/>
      <c r="I71" s="248">
        <f>K71/J71*100</f>
        <v>57668.23979157189</v>
      </c>
      <c r="J71" s="249">
        <v>185</v>
      </c>
      <c r="K71" s="250">
        <f>VLOOKUP(A71,'MANO DE OBRA'!A8:D99,4,FALSE)</f>
        <v>106686.24361440798</v>
      </c>
      <c r="L71" s="50"/>
      <c r="M71" s="381">
        <v>12</v>
      </c>
      <c r="N71" s="346">
        <f>K71/M71</f>
        <v>8890.5203012006659</v>
      </c>
      <c r="O71" s="106"/>
    </row>
    <row r="72" spans="1:15">
      <c r="A72" s="141" t="s">
        <v>706</v>
      </c>
      <c r="B72" s="49" t="str">
        <f>VLOOKUP(A72,'MANO DE OBRA'!A8:D69,3,FALSE)</f>
        <v>Obrero (2)</v>
      </c>
      <c r="C72" s="47"/>
      <c r="D72" s="47"/>
      <c r="E72" s="47"/>
      <c r="F72" s="47"/>
      <c r="G72" s="47"/>
      <c r="H72" s="47"/>
      <c r="I72" s="248">
        <f>K72/J72*100</f>
        <v>67665.399999999994</v>
      </c>
      <c r="J72" s="249">
        <v>185</v>
      </c>
      <c r="K72" s="250">
        <f>VLOOKUP(A72,'MANO DE OBRA'!A8:D100,4,FALSE)</f>
        <v>125180.98999999999</v>
      </c>
      <c r="L72" s="50"/>
      <c r="M72" s="381">
        <v>12</v>
      </c>
      <c r="N72" s="346">
        <f>K72/M72</f>
        <v>10431.749166666666</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5"/>
    </row>
    <row r="77" spans="1:15" ht="15.75" thickBot="1">
      <c r="B77" s="755" t="s">
        <v>2072</v>
      </c>
      <c r="C77" s="756"/>
      <c r="D77" s="756"/>
      <c r="E77" s="756"/>
      <c r="F77" s="756"/>
      <c r="G77" s="756"/>
      <c r="H77" s="756"/>
      <c r="I77" s="756"/>
      <c r="J77" s="756"/>
      <c r="K77" s="756"/>
      <c r="L77" s="756"/>
      <c r="M77" s="757"/>
      <c r="N77" s="257">
        <f>SUM(N71:N76)</f>
        <v>19322.269467867332</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43962.574449841777</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8792.5148899683554</v>
      </c>
      <c r="M84" s="791"/>
      <c r="N84" s="51"/>
    </row>
    <row r="85" spans="1:14">
      <c r="B85" s="89" t="s">
        <v>2090</v>
      </c>
      <c r="C85" s="90"/>
      <c r="D85" s="90"/>
      <c r="E85" s="90"/>
      <c r="F85" s="90"/>
      <c r="G85" s="90"/>
      <c r="H85" s="90"/>
      <c r="I85" s="87"/>
      <c r="J85" s="88"/>
      <c r="K85" s="260">
        <v>0.05</v>
      </c>
      <c r="L85" s="790">
        <f>N79*K85</f>
        <v>2198.1287224920889</v>
      </c>
      <c r="M85" s="791"/>
      <c r="N85" s="51"/>
    </row>
    <row r="86" spans="1:14" ht="15.75" thickBot="1">
      <c r="B86" s="91" t="s">
        <v>2091</v>
      </c>
      <c r="C86" s="92"/>
      <c r="D86" s="92"/>
      <c r="E86" s="92"/>
      <c r="F86" s="92"/>
      <c r="G86" s="92"/>
      <c r="H86" s="92"/>
      <c r="I86" s="93"/>
      <c r="J86" s="94"/>
      <c r="K86" s="261">
        <v>0.05</v>
      </c>
      <c r="L86" s="792">
        <f>N79*K86</f>
        <v>2198.1287224920889</v>
      </c>
      <c r="M86" s="793"/>
      <c r="N86" s="51"/>
    </row>
    <row r="87" spans="1:14" ht="15.75" thickBot="1">
      <c r="B87" s="755" t="s">
        <v>2072</v>
      </c>
      <c r="C87" s="756"/>
      <c r="D87" s="756"/>
      <c r="E87" s="756"/>
      <c r="F87" s="756"/>
      <c r="G87" s="756"/>
      <c r="H87" s="756"/>
      <c r="I87" s="756"/>
      <c r="J87" s="756"/>
      <c r="K87" s="756"/>
      <c r="L87" s="756"/>
      <c r="M87" s="757"/>
      <c r="N87" s="52">
        <f>L84+L85+L86</f>
        <v>13188.772334952533</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57151.34678479431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ColWidth="11.42578125"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7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617</v>
      </c>
      <c r="C31" s="81" t="s">
        <v>2326</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0.15</v>
      </c>
      <c r="N41" s="296">
        <f>N77*M41</f>
        <v>2173.7553151350749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2173.7553151350749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1252</v>
      </c>
      <c r="B48" s="43" t="str">
        <f>VLOOKUP(A48,MATERIALES!A5:D373,3,FALSE)</f>
        <v>Cicatrizante (para remoción de especies vegetales)</v>
      </c>
      <c r="C48" s="237"/>
      <c r="D48" s="237"/>
      <c r="E48" s="237"/>
      <c r="F48" s="237"/>
      <c r="G48" s="237"/>
      <c r="H48" s="237"/>
      <c r="I48" s="237"/>
      <c r="J48" s="267" t="str">
        <f>VLOOKUP(A48,MATERIALES!A4:D640,2,FALSE)</f>
        <v>kg</v>
      </c>
      <c r="K48" s="238">
        <v>1</v>
      </c>
      <c r="L48" s="223"/>
      <c r="M48" s="353">
        <f>VLOOKUP(A48,MATERIALES!A5:D396,4,FALSE)</f>
        <v>21741.964561794346</v>
      </c>
      <c r="N48" s="228">
        <f>K48*M48</f>
        <v>21741.964561794346</v>
      </c>
    </row>
    <row r="49" spans="1:14">
      <c r="A49" s="108"/>
      <c r="B49" s="43"/>
      <c r="C49" s="372"/>
      <c r="D49" s="372"/>
      <c r="E49" s="372"/>
      <c r="F49" s="372"/>
      <c r="G49" s="372"/>
      <c r="H49" s="372"/>
      <c r="I49" s="372"/>
      <c r="J49" s="268"/>
      <c r="K49" s="348"/>
      <c r="L49" s="368"/>
      <c r="M49" s="353"/>
      <c r="N49" s="228"/>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21741.964561794346</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728</v>
      </c>
      <c r="B71" s="49" t="str">
        <f>VLOOKUP(A71,'MANO DE OBRA'!A8:D68,3,FALSE)</f>
        <v>Oficial</v>
      </c>
      <c r="C71" s="47"/>
      <c r="D71" s="47"/>
      <c r="E71" s="47"/>
      <c r="F71" s="47"/>
      <c r="G71" s="47"/>
      <c r="H71" s="47"/>
      <c r="I71" s="248">
        <f>K71/J71*100</f>
        <v>57668.23979157189</v>
      </c>
      <c r="J71" s="249">
        <v>185</v>
      </c>
      <c r="K71" s="250">
        <f>VLOOKUP(A71,'MANO DE OBRA'!A8:D99,4,FALSE)</f>
        <v>106686.24361440798</v>
      </c>
      <c r="L71" s="50"/>
      <c r="M71" s="381">
        <v>16</v>
      </c>
      <c r="N71" s="346">
        <f>K71/M71</f>
        <v>6667.890225900499</v>
      </c>
      <c r="O71" s="106"/>
    </row>
    <row r="72" spans="1:15">
      <c r="A72" s="141" t="s">
        <v>706</v>
      </c>
      <c r="B72" s="49" t="str">
        <f>VLOOKUP(A72,'MANO DE OBRA'!A8:D69,3,FALSE)</f>
        <v>Obrero (2)</v>
      </c>
      <c r="C72" s="47"/>
      <c r="D72" s="47"/>
      <c r="E72" s="47"/>
      <c r="F72" s="47"/>
      <c r="G72" s="47"/>
      <c r="H72" s="47"/>
      <c r="I72" s="248">
        <f>K72/J72*100</f>
        <v>67665.399999999994</v>
      </c>
      <c r="J72" s="249">
        <v>185</v>
      </c>
      <c r="K72" s="250">
        <f>VLOOKUP(A72,'MANO DE OBRA'!A8:D100,4,FALSE)</f>
        <v>125180.98999999999</v>
      </c>
      <c r="L72" s="50"/>
      <c r="M72" s="381">
        <v>16</v>
      </c>
      <c r="N72" s="346">
        <f>K72/M72</f>
        <v>7823.8118749999994</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14491.702100900498</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38407.421977829916</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7681.4843955659835</v>
      </c>
      <c r="M84" s="791"/>
      <c r="N84" s="51"/>
    </row>
    <row r="85" spans="1:14">
      <c r="B85" s="89" t="s">
        <v>2090</v>
      </c>
      <c r="C85" s="90"/>
      <c r="D85" s="90"/>
      <c r="E85" s="90"/>
      <c r="F85" s="90"/>
      <c r="G85" s="90"/>
      <c r="H85" s="90"/>
      <c r="I85" s="87"/>
      <c r="J85" s="88"/>
      <c r="K85" s="260">
        <v>0.05</v>
      </c>
      <c r="L85" s="790">
        <f>N79*K85</f>
        <v>1920.3710988914959</v>
      </c>
      <c r="M85" s="791"/>
      <c r="N85" s="51"/>
    </row>
    <row r="86" spans="1:14" ht="15.75" thickBot="1">
      <c r="B86" s="91" t="s">
        <v>2091</v>
      </c>
      <c r="C86" s="92"/>
      <c r="D86" s="92"/>
      <c r="E86" s="92"/>
      <c r="F86" s="92"/>
      <c r="G86" s="92"/>
      <c r="H86" s="92"/>
      <c r="I86" s="93"/>
      <c r="J86" s="94"/>
      <c r="K86" s="261">
        <v>0.05</v>
      </c>
      <c r="L86" s="792">
        <f>N79*K86</f>
        <v>1920.3710988914959</v>
      </c>
      <c r="M86" s="793"/>
      <c r="N86" s="51"/>
    </row>
    <row r="87" spans="1:14" ht="15.75" thickBot="1">
      <c r="B87" s="755" t="s">
        <v>2072</v>
      </c>
      <c r="C87" s="756"/>
      <c r="D87" s="756"/>
      <c r="E87" s="756"/>
      <c r="F87" s="756"/>
      <c r="G87" s="756"/>
      <c r="H87" s="756"/>
      <c r="I87" s="756"/>
      <c r="J87" s="756"/>
      <c r="K87" s="756"/>
      <c r="L87" s="756"/>
      <c r="M87" s="757"/>
      <c r="N87" s="52">
        <f>L84+L85+L86</f>
        <v>11522.226593348974</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49929.648571178892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ColWidth="11.42578125"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7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619</v>
      </c>
      <c r="C31" s="81" t="s">
        <v>2327</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0.15</v>
      </c>
      <c r="N41" s="296">
        <f>N77*M41</f>
        <v>12372.173471193613</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12372.173471193613</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1732</v>
      </c>
      <c r="B48" s="43" t="str">
        <f>VLOOKUP(A48,MATERIALES!A5:D373,3,FALSE)</f>
        <v xml:space="preserve">Tierra abonada </v>
      </c>
      <c r="C48" s="237"/>
      <c r="D48" s="237"/>
      <c r="E48" s="237"/>
      <c r="F48" s="237"/>
      <c r="G48" s="237"/>
      <c r="H48" s="237"/>
      <c r="I48" s="237"/>
      <c r="J48" s="267" t="str">
        <f>VLOOKUP(A48,MATERIALES!A4:D640,2,FALSE)</f>
        <v>m3</v>
      </c>
      <c r="K48" s="238">
        <v>2.1</v>
      </c>
      <c r="L48" s="223"/>
      <c r="M48" s="353">
        <f>VLOOKUP(A48,MATERIALES!A5:D396,4,FALSE)</f>
        <v>49851.551757096095</v>
      </c>
      <c r="N48" s="228">
        <f>K48*M48</f>
        <v>104688.25868990181</v>
      </c>
    </row>
    <row r="49" spans="1:14">
      <c r="A49" s="108" t="s">
        <v>1252</v>
      </c>
      <c r="B49" s="43" t="str">
        <f>VLOOKUP(A49,MATERIALES!A6:D373,3,FALSE)</f>
        <v>Cicatrizante (para remoción de especies vegetales)</v>
      </c>
      <c r="C49" s="372"/>
      <c r="D49" s="372"/>
      <c r="E49" s="372"/>
      <c r="F49" s="372"/>
      <c r="G49" s="372"/>
      <c r="H49" s="372"/>
      <c r="I49" s="372"/>
      <c r="J49" s="268" t="str">
        <f>VLOOKUP(A49,MATERIALES!A5:D641,2,FALSE)</f>
        <v>kg</v>
      </c>
      <c r="K49" s="348">
        <v>1</v>
      </c>
      <c r="L49" s="368"/>
      <c r="M49" s="353">
        <f>VLOOKUP(A49,MATERIALES!A6:D397,4,FALSE)</f>
        <v>21741.964561794346</v>
      </c>
      <c r="N49" s="228">
        <f>K49*M49</f>
        <v>21741.964561794346</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126430.22325169615</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728</v>
      </c>
      <c r="B71" s="49" t="str">
        <f>VLOOKUP(A71,'MANO DE OBRA'!A8:D68,3,FALSE)</f>
        <v>Oficial</v>
      </c>
      <c r="C71" s="47"/>
      <c r="D71" s="47"/>
      <c r="E71" s="47"/>
      <c r="F71" s="47"/>
      <c r="G71" s="47"/>
      <c r="H71" s="47"/>
      <c r="I71" s="248">
        <f>K71/J71*100</f>
        <v>57668.23979157189</v>
      </c>
      <c r="J71" s="249">
        <v>185</v>
      </c>
      <c r="K71" s="250">
        <f>VLOOKUP(A71,'MANO DE OBRA'!A8:D99,4,FALSE)</f>
        <v>106686.24361440798</v>
      </c>
      <c r="L71" s="50"/>
      <c r="M71" s="381">
        <v>3.57</v>
      </c>
      <c r="N71" s="346">
        <f>K71/M71</f>
        <v>29884.101852775348</v>
      </c>
      <c r="O71" s="106"/>
    </row>
    <row r="72" spans="1:15">
      <c r="A72" s="141" t="s">
        <v>708</v>
      </c>
      <c r="B72" s="49" t="str">
        <f>VLOOKUP(A72,'MANO DE OBRA'!A8:D69,3,FALSE)</f>
        <v>Obrero (3)</v>
      </c>
      <c r="C72" s="47"/>
      <c r="D72" s="47"/>
      <c r="E72" s="47"/>
      <c r="F72" s="47"/>
      <c r="G72" s="47"/>
      <c r="H72" s="47"/>
      <c r="I72" s="248">
        <f>K72/J72*100</f>
        <v>101498.09999999999</v>
      </c>
      <c r="J72" s="249">
        <v>185</v>
      </c>
      <c r="K72" s="250">
        <f>VLOOKUP(A72,'MANO DE OBRA'!A8:D100,4,FALSE)</f>
        <v>187771.48499999999</v>
      </c>
      <c r="L72" s="50"/>
      <c r="M72" s="381">
        <v>3.57</v>
      </c>
      <c r="N72" s="346">
        <f>K72/M72</f>
        <v>52597.054621848736</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82481.156474624091</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221283.55319751386</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44256.710639502773</v>
      </c>
      <c r="M84" s="791"/>
      <c r="N84" s="51"/>
    </row>
    <row r="85" spans="1:14">
      <c r="B85" s="89" t="s">
        <v>2090</v>
      </c>
      <c r="C85" s="90"/>
      <c r="D85" s="90"/>
      <c r="E85" s="90"/>
      <c r="F85" s="90"/>
      <c r="G85" s="90"/>
      <c r="H85" s="90"/>
      <c r="I85" s="87"/>
      <c r="J85" s="88"/>
      <c r="K85" s="260">
        <v>0.05</v>
      </c>
      <c r="L85" s="790">
        <f>N79*K85</f>
        <v>11064.177659875693</v>
      </c>
      <c r="M85" s="791"/>
      <c r="N85" s="51"/>
    </row>
    <row r="86" spans="1:14" ht="15.75" thickBot="1">
      <c r="B86" s="91" t="s">
        <v>2091</v>
      </c>
      <c r="C86" s="92"/>
      <c r="D86" s="92"/>
      <c r="E86" s="92"/>
      <c r="F86" s="92"/>
      <c r="G86" s="92"/>
      <c r="H86" s="92"/>
      <c r="I86" s="93"/>
      <c r="J86" s="94"/>
      <c r="K86" s="261">
        <v>0.05</v>
      </c>
      <c r="L86" s="792">
        <f>N79*K86</f>
        <v>11064.177659875693</v>
      </c>
      <c r="M86" s="793"/>
      <c r="N86" s="51"/>
    </row>
    <row r="87" spans="1:14" ht="15.75" thickBot="1">
      <c r="B87" s="755" t="s">
        <v>2072</v>
      </c>
      <c r="C87" s="756"/>
      <c r="D87" s="756"/>
      <c r="E87" s="756"/>
      <c r="F87" s="756"/>
      <c r="G87" s="756"/>
      <c r="H87" s="756"/>
      <c r="I87" s="756"/>
      <c r="J87" s="756"/>
      <c r="K87" s="756"/>
      <c r="L87" s="756"/>
      <c r="M87" s="757"/>
      <c r="N87" s="52">
        <f>L84+L85+L86</f>
        <v>66385.065959254163</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287668.61915676802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ColWidth="11.42578125"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621</v>
      </c>
      <c r="C31" s="81" t="s">
        <v>2328</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0.15</v>
      </c>
      <c r="N41" s="296">
        <f>N77*M41</f>
        <v>12372.173471193613</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12372.173471193613</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1732</v>
      </c>
      <c r="B48" s="43" t="str">
        <f>VLOOKUP(A48,MATERIALES!A5:D373,3,FALSE)</f>
        <v xml:space="preserve">Tierra abonada </v>
      </c>
      <c r="C48" s="237"/>
      <c r="D48" s="237"/>
      <c r="E48" s="237"/>
      <c r="F48" s="237"/>
      <c r="G48" s="237"/>
      <c r="H48" s="237"/>
      <c r="I48" s="237"/>
      <c r="J48" s="267" t="str">
        <f>VLOOKUP(A48,MATERIALES!A4:D640,2,FALSE)</f>
        <v>m3</v>
      </c>
      <c r="K48" s="238">
        <v>2</v>
      </c>
      <c r="L48" s="223"/>
      <c r="M48" s="353">
        <f>VLOOKUP(A48,MATERIALES!A5:D396,4,FALSE)</f>
        <v>49851.551757096095</v>
      </c>
      <c r="N48" s="228">
        <f>K48*M48</f>
        <v>99703.103514192189</v>
      </c>
    </row>
    <row r="49" spans="1:14">
      <c r="A49" s="108" t="s">
        <v>1252</v>
      </c>
      <c r="B49" s="43" t="str">
        <f>VLOOKUP(A49,MATERIALES!A6:D373,3,FALSE)</f>
        <v>Cicatrizante (para remoción de especies vegetales)</v>
      </c>
      <c r="C49" s="372"/>
      <c r="D49" s="372"/>
      <c r="E49" s="372"/>
      <c r="F49" s="372"/>
      <c r="G49" s="372"/>
      <c r="H49" s="372"/>
      <c r="I49" s="372"/>
      <c r="J49" s="268" t="str">
        <f>VLOOKUP(A49,MATERIALES!A5:D641,2,FALSE)</f>
        <v>kg</v>
      </c>
      <c r="K49" s="348">
        <v>1</v>
      </c>
      <c r="L49" s="368"/>
      <c r="M49" s="353">
        <f>VLOOKUP(A49,MATERIALES!A6:D397,4,FALSE)</f>
        <v>21741.964561794346</v>
      </c>
      <c r="N49" s="228">
        <f>K49*M49</f>
        <v>21741.964561794346</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121445.06807598654</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728</v>
      </c>
      <c r="B71" s="49" t="str">
        <f>VLOOKUP(A71,'MANO DE OBRA'!A8:D68,3,FALSE)</f>
        <v>Oficial</v>
      </c>
      <c r="C71" s="47"/>
      <c r="D71" s="47"/>
      <c r="E71" s="47"/>
      <c r="F71" s="47"/>
      <c r="G71" s="47"/>
      <c r="H71" s="47"/>
      <c r="I71" s="248">
        <f>K71/J71*100</f>
        <v>57668.23979157189</v>
      </c>
      <c r="J71" s="249">
        <v>185</v>
      </c>
      <c r="K71" s="250">
        <f>VLOOKUP(A71,'MANO DE OBRA'!A8:D99,4,FALSE)</f>
        <v>106686.24361440798</v>
      </c>
      <c r="L71" s="50"/>
      <c r="M71" s="381">
        <v>3.57</v>
      </c>
      <c r="N71" s="346">
        <f>K71/M71</f>
        <v>29884.101852775348</v>
      </c>
      <c r="O71" s="106"/>
    </row>
    <row r="72" spans="1:15">
      <c r="A72" s="141" t="s">
        <v>708</v>
      </c>
      <c r="B72" s="49" t="str">
        <f>VLOOKUP(A72,'MANO DE OBRA'!A8:D69,3,FALSE)</f>
        <v>Obrero (3)</v>
      </c>
      <c r="C72" s="47"/>
      <c r="D72" s="47"/>
      <c r="E72" s="47"/>
      <c r="F72" s="47"/>
      <c r="G72" s="47"/>
      <c r="H72" s="47"/>
      <c r="I72" s="248">
        <f>K72/J72*100</f>
        <v>101498.09999999999</v>
      </c>
      <c r="J72" s="249">
        <v>185</v>
      </c>
      <c r="K72" s="250">
        <f>VLOOKUP(A72,'MANO DE OBRA'!A8:D100,4,FALSE)</f>
        <v>187771.48499999999</v>
      </c>
      <c r="L72" s="50"/>
      <c r="M72" s="381">
        <v>3.57</v>
      </c>
      <c r="N72" s="346">
        <f>K72/M72</f>
        <v>52597.054621848736</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82481.156474624091</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216298.39802180423</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43259.679604360848</v>
      </c>
      <c r="M84" s="791"/>
      <c r="N84" s="51"/>
    </row>
    <row r="85" spans="1:14">
      <c r="B85" s="89" t="s">
        <v>2090</v>
      </c>
      <c r="C85" s="90"/>
      <c r="D85" s="90"/>
      <c r="E85" s="90"/>
      <c r="F85" s="90"/>
      <c r="G85" s="90"/>
      <c r="H85" s="90"/>
      <c r="I85" s="87"/>
      <c r="J85" s="88"/>
      <c r="K85" s="260">
        <v>0.05</v>
      </c>
      <c r="L85" s="790">
        <f>N79*K85</f>
        <v>10814.919901090212</v>
      </c>
      <c r="M85" s="791"/>
      <c r="N85" s="51"/>
    </row>
    <row r="86" spans="1:14" ht="15.75" thickBot="1">
      <c r="B86" s="91" t="s">
        <v>2091</v>
      </c>
      <c r="C86" s="92"/>
      <c r="D86" s="92"/>
      <c r="E86" s="92"/>
      <c r="F86" s="92"/>
      <c r="G86" s="92"/>
      <c r="H86" s="92"/>
      <c r="I86" s="93"/>
      <c r="J86" s="94"/>
      <c r="K86" s="261">
        <v>0.05</v>
      </c>
      <c r="L86" s="792">
        <f>N79*K86</f>
        <v>10814.919901090212</v>
      </c>
      <c r="M86" s="793"/>
      <c r="N86" s="51"/>
    </row>
    <row r="87" spans="1:14" ht="15.75" thickBot="1">
      <c r="B87" s="755" t="s">
        <v>2072</v>
      </c>
      <c r="C87" s="756"/>
      <c r="D87" s="756"/>
      <c r="E87" s="756"/>
      <c r="F87" s="756"/>
      <c r="G87" s="756"/>
      <c r="H87" s="756"/>
      <c r="I87" s="756"/>
      <c r="J87" s="756"/>
      <c r="K87" s="756"/>
      <c r="L87" s="756"/>
      <c r="M87" s="757"/>
      <c r="N87" s="52">
        <f>L84+L85+L86</f>
        <v>64889.519406541265</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281187.91742834548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ColWidth="11.42578125"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9.2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623</v>
      </c>
      <c r="C31" s="81" t="s">
        <v>2329</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v>
      </c>
      <c r="N41" s="296">
        <f>N77*M41</f>
        <v>5165.9250634106666</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5165.9250634106666</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1732</v>
      </c>
      <c r="B48" s="43" t="str">
        <f>VLOOKUP(A48,MATERIALES!A5:D373,3,FALSE)</f>
        <v xml:space="preserve">Tierra abonada </v>
      </c>
      <c r="C48" s="237"/>
      <c r="D48" s="237"/>
      <c r="E48" s="237"/>
      <c r="F48" s="237"/>
      <c r="G48" s="237"/>
      <c r="H48" s="237"/>
      <c r="I48" s="237"/>
      <c r="J48" s="267" t="str">
        <f>VLOOKUP(A48,MATERIALES!A4:D640,2,FALSE)</f>
        <v>m3</v>
      </c>
      <c r="K48" s="238">
        <v>1.31</v>
      </c>
      <c r="L48" s="223"/>
      <c r="M48" s="353">
        <f>VLOOKUP(A48,MATERIALES!A5:D396,4,FALSE)</f>
        <v>49851.551757096095</v>
      </c>
      <c r="N48" s="228">
        <f>K48*M48</f>
        <v>65305.532801795889</v>
      </c>
    </row>
    <row r="49" spans="1:14">
      <c r="A49" s="108" t="s">
        <v>1252</v>
      </c>
      <c r="B49" s="43" t="str">
        <f>VLOOKUP(A49,MATERIALES!A6:D373,3,FALSE)</f>
        <v>Cicatrizante (para remoción de especies vegetales)</v>
      </c>
      <c r="C49" s="372"/>
      <c r="D49" s="372"/>
      <c r="E49" s="372"/>
      <c r="F49" s="372"/>
      <c r="G49" s="372"/>
      <c r="H49" s="372"/>
      <c r="I49" s="372"/>
      <c r="J49" s="268" t="str">
        <f>VLOOKUP(A49,MATERIALES!A5:D641,2,FALSE)</f>
        <v>kg</v>
      </c>
      <c r="K49" s="348">
        <v>1</v>
      </c>
      <c r="L49" s="368"/>
      <c r="M49" s="353">
        <f>VLOOKUP(A49,MATERIALES!A6:D397,4,FALSE)</f>
        <v>21741.964561794346</v>
      </c>
      <c r="N49" s="228">
        <f>K49*M49</f>
        <v>21741.964561794346</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87047.497363590228</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728</v>
      </c>
      <c r="B71" s="49" t="str">
        <f>VLOOKUP(A71,'MANO DE OBRA'!A8:D68,3,FALSE)</f>
        <v>Oficial</v>
      </c>
      <c r="C71" s="47"/>
      <c r="D71" s="47"/>
      <c r="E71" s="47"/>
      <c r="F71" s="47"/>
      <c r="G71" s="47"/>
      <c r="H71" s="47"/>
      <c r="I71" s="248">
        <f>K71/J71*100</f>
        <v>57668.23979157189</v>
      </c>
      <c r="J71" s="249">
        <v>185</v>
      </c>
      <c r="K71" s="250">
        <f>VLOOKUP(A71,'MANO DE OBRA'!A8:D99,4,FALSE)</f>
        <v>106686.24361440798</v>
      </c>
      <c r="L71" s="50"/>
      <c r="M71" s="381">
        <v>5.7</v>
      </c>
      <c r="N71" s="346">
        <f>K71/M71</f>
        <v>18716.884844632979</v>
      </c>
      <c r="O71" s="106"/>
    </row>
    <row r="72" spans="1:15">
      <c r="A72" s="141" t="s">
        <v>708</v>
      </c>
      <c r="B72" s="49" t="str">
        <f>VLOOKUP(A72,'MANO DE OBRA'!A8:D69,3,FALSE)</f>
        <v>Obrero (3)</v>
      </c>
      <c r="C72" s="47"/>
      <c r="D72" s="47"/>
      <c r="E72" s="47"/>
      <c r="F72" s="47"/>
      <c r="G72" s="47"/>
      <c r="H72" s="47"/>
      <c r="I72" s="248">
        <f>K72/J72*100</f>
        <v>101498.09999999999</v>
      </c>
      <c r="J72" s="249">
        <v>185</v>
      </c>
      <c r="K72" s="250">
        <f>VLOOKUP(A72,'MANO DE OBRA'!A8:D100,4,FALSE)</f>
        <v>187771.48499999999</v>
      </c>
      <c r="L72" s="50"/>
      <c r="M72" s="381">
        <v>5.7</v>
      </c>
      <c r="N72" s="346">
        <f>K72/M72</f>
        <v>32942.365789473683</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51659.250634106662</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143872.67306110758</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28774.534612221516</v>
      </c>
      <c r="M84" s="791"/>
      <c r="N84" s="51"/>
    </row>
    <row r="85" spans="1:14">
      <c r="B85" s="89" t="s">
        <v>2090</v>
      </c>
      <c r="C85" s="90"/>
      <c r="D85" s="90"/>
      <c r="E85" s="90"/>
      <c r="F85" s="90"/>
      <c r="G85" s="90"/>
      <c r="H85" s="90"/>
      <c r="I85" s="87"/>
      <c r="J85" s="88"/>
      <c r="K85" s="260">
        <v>0.05</v>
      </c>
      <c r="L85" s="790">
        <f>N79*K85</f>
        <v>7193.633653055379</v>
      </c>
      <c r="M85" s="791"/>
      <c r="N85" s="51"/>
    </row>
    <row r="86" spans="1:14" ht="15.75" thickBot="1">
      <c r="B86" s="91" t="s">
        <v>2091</v>
      </c>
      <c r="C86" s="92"/>
      <c r="D86" s="92"/>
      <c r="E86" s="92"/>
      <c r="F86" s="92"/>
      <c r="G86" s="92"/>
      <c r="H86" s="92"/>
      <c r="I86" s="93"/>
      <c r="J86" s="94"/>
      <c r="K86" s="261">
        <v>0.05</v>
      </c>
      <c r="L86" s="792">
        <f>N79*K86</f>
        <v>7193.633653055379</v>
      </c>
      <c r="M86" s="793"/>
      <c r="N86" s="51"/>
    </row>
    <row r="87" spans="1:14" ht="15.75" thickBot="1">
      <c r="B87" s="755" t="s">
        <v>2072</v>
      </c>
      <c r="C87" s="756"/>
      <c r="D87" s="756"/>
      <c r="E87" s="756"/>
      <c r="F87" s="756"/>
      <c r="G87" s="756"/>
      <c r="H87" s="756"/>
      <c r="I87" s="756"/>
      <c r="J87" s="756"/>
      <c r="K87" s="756"/>
      <c r="L87" s="756"/>
      <c r="M87" s="757"/>
      <c r="N87" s="52">
        <f>L84+L85+L86</f>
        <v>43161.801918332276</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187034.47497943987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ColWidth="11.42578125"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625</v>
      </c>
      <c r="C31" s="81" t="s">
        <v>2330</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v>
      </c>
      <c r="N41" s="296">
        <f>N77*M41</f>
        <v>4330.2607149177647</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4330.2607149177647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1732</v>
      </c>
      <c r="B48" s="43" t="str">
        <f>VLOOKUP(A48,MATERIALES!A5:D373,3,FALSE)</f>
        <v xml:space="preserve">Tierra abonada </v>
      </c>
      <c r="C48" s="237"/>
      <c r="D48" s="237"/>
      <c r="E48" s="237"/>
      <c r="F48" s="237"/>
      <c r="G48" s="237"/>
      <c r="H48" s="237"/>
      <c r="I48" s="237"/>
      <c r="J48" s="267" t="str">
        <f>VLOOKUP(A48,MATERIALES!A4:D640,2,FALSE)</f>
        <v>m3</v>
      </c>
      <c r="K48" s="238">
        <v>1.1000000000000001</v>
      </c>
      <c r="L48" s="223"/>
      <c r="M48" s="353">
        <f>VLOOKUP(A48,MATERIALES!A5:D396,4,FALSE)</f>
        <v>49851.551757096095</v>
      </c>
      <c r="N48" s="228">
        <f>K48*M48</f>
        <v>54836.706932805711</v>
      </c>
    </row>
    <row r="49" spans="1:14">
      <c r="A49" s="108" t="s">
        <v>1252</v>
      </c>
      <c r="B49" s="43" t="str">
        <f>VLOOKUP(A49,MATERIALES!A6:D373,3,FALSE)</f>
        <v>Cicatrizante (para remoción de especies vegetales)</v>
      </c>
      <c r="C49" s="372"/>
      <c r="D49" s="372"/>
      <c r="E49" s="372"/>
      <c r="F49" s="372"/>
      <c r="G49" s="372"/>
      <c r="H49" s="372"/>
      <c r="I49" s="372"/>
      <c r="J49" s="268" t="str">
        <f>VLOOKUP(A49,MATERIALES!A5:D641,2,FALSE)</f>
        <v>kg</v>
      </c>
      <c r="K49" s="348">
        <v>1</v>
      </c>
      <c r="L49" s="368"/>
      <c r="M49" s="353">
        <f>VLOOKUP(A49,MATERIALES!A6:D397,4,FALSE)</f>
        <v>21741.964561794346</v>
      </c>
      <c r="N49" s="228">
        <f>K49*M49</f>
        <v>21741.964561794346</v>
      </c>
    </row>
    <row r="50" spans="1:14">
      <c r="A50" s="108"/>
      <c r="B50" s="43"/>
      <c r="C50" s="372"/>
      <c r="D50" s="372"/>
      <c r="E50" s="372"/>
      <c r="F50" s="372"/>
      <c r="G50" s="372"/>
      <c r="H50" s="372"/>
      <c r="I50" s="372"/>
      <c r="J50" s="267"/>
      <c r="K50" s="34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76578.671494600057</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728</v>
      </c>
      <c r="B71" s="49" t="str">
        <f>VLOOKUP(A71,'MANO DE OBRA'!A8:D68,3,FALSE)</f>
        <v>Oficial</v>
      </c>
      <c r="C71" s="47"/>
      <c r="D71" s="47"/>
      <c r="E71" s="47"/>
      <c r="F71" s="47"/>
      <c r="G71" s="47"/>
      <c r="H71" s="47"/>
      <c r="I71" s="248">
        <f>K71/J71*100</f>
        <v>57668.23979157189</v>
      </c>
      <c r="J71" s="249">
        <v>185</v>
      </c>
      <c r="K71" s="250">
        <f>VLOOKUP(A71,'MANO DE OBRA'!A8:D99,4,FALSE)</f>
        <v>106686.24361440798</v>
      </c>
      <c r="L71" s="50"/>
      <c r="M71" s="381">
        <v>6.8</v>
      </c>
      <c r="N71" s="346">
        <f>K71/M71</f>
        <v>15689.153472707058</v>
      </c>
      <c r="O71" s="106"/>
    </row>
    <row r="72" spans="1:15">
      <c r="A72" s="141" t="s">
        <v>708</v>
      </c>
      <c r="B72" s="49" t="str">
        <f>VLOOKUP(A72,'MANO DE OBRA'!A8:D69,3,FALSE)</f>
        <v>Obrero (3)</v>
      </c>
      <c r="C72" s="47"/>
      <c r="D72" s="47"/>
      <c r="E72" s="47"/>
      <c r="F72" s="47"/>
      <c r="G72" s="47"/>
      <c r="H72" s="47"/>
      <c r="I72" s="248">
        <f>K72/J72*100</f>
        <v>101498.09999999999</v>
      </c>
      <c r="J72" s="249">
        <v>185</v>
      </c>
      <c r="K72" s="250">
        <f>VLOOKUP(A72,'MANO DE OBRA'!A8:D100,4,FALSE)</f>
        <v>187771.48499999999</v>
      </c>
      <c r="L72" s="50"/>
      <c r="M72" s="381">
        <v>6.8</v>
      </c>
      <c r="N72" s="346">
        <f>K72/M72</f>
        <v>27613.453676470588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43302.607149177646</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124211.53935869547</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24842.307871739096</v>
      </c>
      <c r="M84" s="791"/>
      <c r="N84" s="51"/>
    </row>
    <row r="85" spans="1:14">
      <c r="B85" s="89" t="s">
        <v>2090</v>
      </c>
      <c r="C85" s="90"/>
      <c r="D85" s="90"/>
      <c r="E85" s="90"/>
      <c r="F85" s="90"/>
      <c r="G85" s="90"/>
      <c r="H85" s="90"/>
      <c r="I85" s="87"/>
      <c r="J85" s="88"/>
      <c r="K85" s="260">
        <v>0.05</v>
      </c>
      <c r="L85" s="790">
        <f>N79*K85</f>
        <v>6210.5769679347741</v>
      </c>
      <c r="M85" s="791"/>
      <c r="N85" s="51"/>
    </row>
    <row r="86" spans="1:14" ht="15.75" thickBot="1">
      <c r="B86" s="91" t="s">
        <v>2091</v>
      </c>
      <c r="C86" s="92"/>
      <c r="D86" s="92"/>
      <c r="E86" s="92"/>
      <c r="F86" s="92"/>
      <c r="G86" s="92"/>
      <c r="H86" s="92"/>
      <c r="I86" s="93"/>
      <c r="J86" s="94"/>
      <c r="K86" s="261">
        <v>0.05</v>
      </c>
      <c r="L86" s="792">
        <f>N79*K86</f>
        <v>6210.5769679347741</v>
      </c>
      <c r="M86" s="793"/>
      <c r="N86" s="51"/>
    </row>
    <row r="87" spans="1:14" ht="15.75" thickBot="1">
      <c r="B87" s="755" t="s">
        <v>2072</v>
      </c>
      <c r="C87" s="756"/>
      <c r="D87" s="756"/>
      <c r="E87" s="756"/>
      <c r="F87" s="756"/>
      <c r="G87" s="756"/>
      <c r="H87" s="756"/>
      <c r="I87" s="756"/>
      <c r="J87" s="756"/>
      <c r="K87" s="756"/>
      <c r="L87" s="756"/>
      <c r="M87" s="757"/>
      <c r="N87" s="52">
        <f>L84+L85+L86</f>
        <v>37263.461807608641</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161475.00116630411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ColWidth="11.42578125"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9.2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627</v>
      </c>
      <c r="C31" s="81" t="s">
        <v>2331</v>
      </c>
      <c r="D31" s="82"/>
      <c r="E31" s="82"/>
      <c r="F31" s="82"/>
      <c r="G31" s="82"/>
      <c r="H31" s="82"/>
      <c r="I31" s="82"/>
      <c r="J31" s="82"/>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A38" s="113"/>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v>
      </c>
      <c r="N41" s="296">
        <f>N77*M41</f>
        <v>294.45772861440798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294.45772861440798</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1732</v>
      </c>
      <c r="B48" s="43" t="str">
        <f>VLOOKUP(A48,MATERIALES!A5:D373,3,FALSE)</f>
        <v xml:space="preserve">Tierra abonada </v>
      </c>
      <c r="C48" s="237"/>
      <c r="D48" s="237"/>
      <c r="E48" s="237"/>
      <c r="F48" s="237"/>
      <c r="G48" s="237"/>
      <c r="H48" s="237"/>
      <c r="I48" s="237"/>
      <c r="J48" s="267" t="str">
        <f>VLOOKUP(A48,MATERIALES!A4:D640,2,FALSE)</f>
        <v>m3</v>
      </c>
      <c r="K48" s="238">
        <v>0.05</v>
      </c>
      <c r="L48" s="223"/>
      <c r="M48" s="353">
        <f>VLOOKUP(A48,MATERIALES!A5:D396,4,FALSE)</f>
        <v>49851.551757096095</v>
      </c>
      <c r="N48" s="228">
        <f>K48*M48</f>
        <v>2492.5775878548047</v>
      </c>
    </row>
    <row r="49" spans="1:14">
      <c r="A49" s="108" t="s">
        <v>1131</v>
      </c>
      <c r="B49" s="43" t="str">
        <f>VLOOKUP(A49,MATERIALES!A6:D373,3,FALSE)</f>
        <v>Agua</v>
      </c>
      <c r="C49" s="372"/>
      <c r="D49" s="372"/>
      <c r="E49" s="372"/>
      <c r="F49" s="372"/>
      <c r="G49" s="372"/>
      <c r="H49" s="372"/>
      <c r="I49" s="372"/>
      <c r="J49" s="268" t="str">
        <f>VLOOKUP(A49,MATERIALES!A5:D641,2,FALSE)</f>
        <v>lt</v>
      </c>
      <c r="K49" s="348">
        <v>5</v>
      </c>
      <c r="L49" s="368"/>
      <c r="M49" s="353">
        <f>VLOOKUP(A49,MATERIALES!A6:D397,4,FALSE)</f>
        <v>57.532296573537835</v>
      </c>
      <c r="N49" s="228">
        <f>K49*M49</f>
        <v>287.66148286768919</v>
      </c>
    </row>
    <row r="50" spans="1:14">
      <c r="A50" s="108" t="s">
        <v>1250</v>
      </c>
      <c r="B50" s="43" t="str">
        <f>VLOOKUP(A50,MATERIALES!A6:D373,3,FALSE)</f>
        <v>Cespedones</v>
      </c>
      <c r="C50" s="372"/>
      <c r="D50" s="372"/>
      <c r="E50" s="372"/>
      <c r="F50" s="372"/>
      <c r="G50" s="372"/>
      <c r="H50" s="372"/>
      <c r="I50" s="372"/>
      <c r="J50" s="268" t="str">
        <f>VLOOKUP(A50,MATERIALES!A6:D642,2,FALSE)</f>
        <v>m2</v>
      </c>
      <c r="K50" s="348">
        <v>1</v>
      </c>
      <c r="L50" s="368"/>
      <c r="M50" s="353">
        <f>VLOOKUP(A50,MATERIALES!A6:D398,4,FALSE)</f>
        <v>10993.432466281114</v>
      </c>
      <c r="N50" s="228">
        <f>K50*M50</f>
        <v>10993.432466281114</v>
      </c>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13773.671537003607</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728</v>
      </c>
      <c r="B71" s="49" t="str">
        <f>VLOOKUP(A71,'MANO DE OBRA'!A8:D68,3,FALSE)</f>
        <v>Oficial</v>
      </c>
      <c r="C71" s="47"/>
      <c r="D71" s="47"/>
      <c r="E71" s="47"/>
      <c r="F71" s="47"/>
      <c r="G71" s="47"/>
      <c r="H71" s="47"/>
      <c r="I71" s="248">
        <f>K71/J71*100</f>
        <v>57668.23979157189</v>
      </c>
      <c r="J71" s="249">
        <v>185</v>
      </c>
      <c r="K71" s="250">
        <f>VLOOKUP(A71,'MANO DE OBRA'!A8:D99,4,FALSE)</f>
        <v>106686.24361440798</v>
      </c>
      <c r="L71" s="50"/>
      <c r="M71" s="381">
        <v>100</v>
      </c>
      <c r="N71" s="346">
        <f>K71/M71</f>
        <v>1066.8624361440798</v>
      </c>
      <c r="O71" s="106"/>
    </row>
    <row r="72" spans="1:15">
      <c r="A72" s="141" t="s">
        <v>708</v>
      </c>
      <c r="B72" s="49" t="str">
        <f>VLOOKUP(A72,'MANO DE OBRA'!A8:D69,3,FALSE)</f>
        <v>Obrero (3)</v>
      </c>
      <c r="C72" s="47"/>
      <c r="D72" s="47"/>
      <c r="E72" s="47"/>
      <c r="F72" s="47"/>
      <c r="G72" s="47"/>
      <c r="H72" s="47"/>
      <c r="I72" s="248">
        <f>K72/J72*100</f>
        <v>101498.09999999999</v>
      </c>
      <c r="J72" s="249">
        <v>185</v>
      </c>
      <c r="K72" s="250">
        <f>VLOOKUP(A72,'MANO DE OBRA'!A8:D100,4,FALSE)</f>
        <v>187771.48499999999</v>
      </c>
      <c r="L72" s="50"/>
      <c r="M72" s="381">
        <v>100</v>
      </c>
      <c r="N72" s="346">
        <f>K72/M72</f>
        <v>1877.7148499999998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2944.5772861440796</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17012.706551762094</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3402.5413103524188</v>
      </c>
      <c r="M84" s="791"/>
      <c r="N84" s="51"/>
    </row>
    <row r="85" spans="1:14">
      <c r="B85" s="89" t="s">
        <v>2090</v>
      </c>
      <c r="C85" s="90"/>
      <c r="D85" s="90"/>
      <c r="E85" s="90"/>
      <c r="F85" s="90"/>
      <c r="G85" s="90"/>
      <c r="H85" s="90"/>
      <c r="I85" s="87"/>
      <c r="J85" s="88"/>
      <c r="K85" s="260">
        <v>0.05</v>
      </c>
      <c r="L85" s="790">
        <f>N79*K85</f>
        <v>850.6353275881047</v>
      </c>
      <c r="M85" s="791"/>
      <c r="N85" s="51"/>
    </row>
    <row r="86" spans="1:14" ht="15.75" thickBot="1">
      <c r="B86" s="91" t="s">
        <v>2091</v>
      </c>
      <c r="C86" s="92"/>
      <c r="D86" s="92"/>
      <c r="E86" s="92"/>
      <c r="F86" s="92"/>
      <c r="G86" s="92"/>
      <c r="H86" s="92"/>
      <c r="I86" s="93"/>
      <c r="J86" s="94"/>
      <c r="K86" s="261">
        <v>0.05</v>
      </c>
      <c r="L86" s="792">
        <f>N79*K86</f>
        <v>850.6353275881047</v>
      </c>
      <c r="M86" s="793"/>
      <c r="N86" s="51"/>
    </row>
    <row r="87" spans="1:14" ht="15.75" thickBot="1">
      <c r="B87" s="755" t="s">
        <v>2072</v>
      </c>
      <c r="C87" s="756"/>
      <c r="D87" s="756"/>
      <c r="E87" s="756"/>
      <c r="F87" s="756"/>
      <c r="G87" s="756"/>
      <c r="H87" s="756"/>
      <c r="I87" s="756"/>
      <c r="J87" s="756"/>
      <c r="K87" s="756"/>
      <c r="L87" s="756"/>
      <c r="M87" s="757"/>
      <c r="N87" s="52">
        <f>L84+L85+L86</f>
        <v>5103.8119655286282</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22116.518517290722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ColWidth="11.42578125"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7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629</v>
      </c>
      <c r="C31" s="81" t="s">
        <v>2332</v>
      </c>
      <c r="D31" s="82"/>
      <c r="E31" s="82"/>
      <c r="F31" s="82"/>
      <c r="G31" s="82"/>
      <c r="H31" s="82"/>
      <c r="I31" s="82"/>
      <c r="J31" s="82"/>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0.1</v>
      </c>
      <c r="N41" s="296">
        <f>N77*M41</f>
        <v>125.18099000000001</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125.18099000000001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1293</v>
      </c>
      <c r="B48" s="43" t="str">
        <f>VLOOKUP(A48,MATERIALES!A5:D373,3,FALSE)</f>
        <v>Costal de fibra o fique</v>
      </c>
      <c r="C48" s="237"/>
      <c r="D48" s="237"/>
      <c r="E48" s="237"/>
      <c r="F48" s="237"/>
      <c r="G48" s="237"/>
      <c r="H48" s="237"/>
      <c r="I48" s="237"/>
      <c r="J48" s="267" t="str">
        <f>VLOOKUP(A48,MATERIALES!A4:D640,2,FALSE)</f>
        <v>m2</v>
      </c>
      <c r="K48" s="238">
        <v>1</v>
      </c>
      <c r="L48" s="223"/>
      <c r="M48" s="353">
        <f>VLOOKUP(A48,MATERIALES!A5:D396,4,FALSE)</f>
        <v>1960.861904235675</v>
      </c>
      <c r="N48" s="228">
        <f>K48*M48</f>
        <v>1960.861904235675</v>
      </c>
    </row>
    <row r="49" spans="1:14">
      <c r="A49" s="108" t="s">
        <v>1668</v>
      </c>
      <c r="B49" s="43" t="str">
        <f>VLOOKUP(A49,MATERIALES!A6:D373,3,FALSE)</f>
        <v>Semillas para empradizar</v>
      </c>
      <c r="C49" s="372"/>
      <c r="D49" s="372"/>
      <c r="E49" s="372"/>
      <c r="F49" s="372"/>
      <c r="G49" s="372"/>
      <c r="H49" s="372"/>
      <c r="I49" s="372"/>
      <c r="J49" s="268" t="str">
        <f>VLOOKUP(A49,MATERIALES!A5:D641,2,FALSE)</f>
        <v>kg</v>
      </c>
      <c r="K49" s="348">
        <v>0.05</v>
      </c>
      <c r="L49" s="368"/>
      <c r="M49" s="353">
        <f>VLOOKUP(A49,MATERIALES!A6:D397,4,FALSE)</f>
        <v>37566.256569891855</v>
      </c>
      <c r="N49" s="228">
        <f>K49*M49</f>
        <v>1878.3128284945928</v>
      </c>
    </row>
    <row r="50" spans="1:14">
      <c r="A50" s="108" t="s">
        <v>1732</v>
      </c>
      <c r="B50" s="43" t="str">
        <f>VLOOKUP(A50,MATERIALES!A6:D373,3,FALSE)</f>
        <v xml:space="preserve">Tierra abonada </v>
      </c>
      <c r="C50" s="372"/>
      <c r="D50" s="372"/>
      <c r="E50" s="372"/>
      <c r="F50" s="372"/>
      <c r="G50" s="372"/>
      <c r="H50" s="372"/>
      <c r="I50" s="372"/>
      <c r="J50" s="268" t="str">
        <f>VLOOKUP(A50,MATERIALES!A6:D642,2,FALSE)</f>
        <v>m3</v>
      </c>
      <c r="K50" s="348">
        <v>7.4999999999999997E-2</v>
      </c>
      <c r="L50" s="368"/>
      <c r="M50" s="353">
        <f>VLOOKUP(A50,MATERIALES!A6:D398,4,FALSE)</f>
        <v>49851.551757096095</v>
      </c>
      <c r="N50" s="228">
        <f>K50*M50</f>
        <v>3738.8663817822071</v>
      </c>
    </row>
    <row r="51" spans="1:14">
      <c r="A51" s="108" t="s">
        <v>1131</v>
      </c>
      <c r="B51" s="43" t="str">
        <f>VLOOKUP(A51,MATERIALES!A6:D373,3,FALSE)</f>
        <v>Agua</v>
      </c>
      <c r="C51" s="372"/>
      <c r="D51" s="372"/>
      <c r="E51" s="372"/>
      <c r="F51" s="372"/>
      <c r="G51" s="372"/>
      <c r="H51" s="372"/>
      <c r="I51" s="372"/>
      <c r="J51" s="268" t="str">
        <f>VLOOKUP(A51,MATERIALES!A6:D643,2,FALSE)</f>
        <v>lt</v>
      </c>
      <c r="K51" s="348">
        <v>5</v>
      </c>
      <c r="L51" s="368"/>
      <c r="M51" s="353">
        <f>VLOOKUP(A51,MATERIALES!A6:D399,4,FALSE)</f>
        <v>57.532296573537835</v>
      </c>
      <c r="N51" s="228">
        <f>K51*M51</f>
        <v>287.66148286768919</v>
      </c>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7865.7025973801638</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706</v>
      </c>
      <c r="B71" s="49" t="str">
        <f>VLOOKUP(A71,'MANO DE OBRA'!A8:D68,3,FALSE)</f>
        <v>Obrero (2)</v>
      </c>
      <c r="C71" s="47"/>
      <c r="D71" s="47"/>
      <c r="E71" s="47"/>
      <c r="F71" s="47"/>
      <c r="G71" s="47"/>
      <c r="H71" s="47"/>
      <c r="I71" s="248">
        <f>K71/J71*100</f>
        <v>67665.399999999994</v>
      </c>
      <c r="J71" s="249">
        <v>185</v>
      </c>
      <c r="K71" s="250">
        <f>VLOOKUP(A71,'MANO DE OBRA'!A8:D99,4,FALSE)</f>
        <v>125180.98999999999</v>
      </c>
      <c r="L71" s="50"/>
      <c r="M71" s="381">
        <v>100</v>
      </c>
      <c r="N71" s="346">
        <f>K71/M71</f>
        <v>1251.8099</v>
      </c>
      <c r="O71" s="106"/>
    </row>
    <row r="72" spans="1:15">
      <c r="A72" s="141"/>
      <c r="B72" s="49"/>
      <c r="C72" s="47"/>
      <c r="D72" s="47"/>
      <c r="E72" s="47"/>
      <c r="F72" s="47"/>
      <c r="G72" s="47"/>
      <c r="H72" s="47"/>
      <c r="I72" s="248"/>
      <c r="J72" s="249"/>
      <c r="K72" s="250"/>
      <c r="L72" s="50"/>
      <c r="M72" s="381"/>
      <c r="N72" s="346"/>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1251.8099</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9242.6934873801638</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1848.5386974760329</v>
      </c>
      <c r="M84" s="791"/>
      <c r="N84" s="51"/>
    </row>
    <row r="85" spans="1:14">
      <c r="B85" s="89" t="s">
        <v>2090</v>
      </c>
      <c r="C85" s="90"/>
      <c r="D85" s="90"/>
      <c r="E85" s="90"/>
      <c r="F85" s="90"/>
      <c r="G85" s="90"/>
      <c r="H85" s="90"/>
      <c r="I85" s="87"/>
      <c r="J85" s="88"/>
      <c r="K85" s="260">
        <v>0.05</v>
      </c>
      <c r="L85" s="790">
        <f>N79*K85</f>
        <v>462.13467436900822</v>
      </c>
      <c r="M85" s="791"/>
      <c r="N85" s="51"/>
    </row>
    <row r="86" spans="1:14" ht="15.75" thickBot="1">
      <c r="B86" s="91" t="s">
        <v>2091</v>
      </c>
      <c r="C86" s="92"/>
      <c r="D86" s="92"/>
      <c r="E86" s="92"/>
      <c r="F86" s="92"/>
      <c r="G86" s="92"/>
      <c r="H86" s="92"/>
      <c r="I86" s="93"/>
      <c r="J86" s="94"/>
      <c r="K86" s="261">
        <v>0.05</v>
      </c>
      <c r="L86" s="792">
        <f>N79*K86</f>
        <v>462.13467436900822</v>
      </c>
      <c r="M86" s="793"/>
      <c r="N86" s="51"/>
    </row>
    <row r="87" spans="1:14" ht="15.75" thickBot="1">
      <c r="B87" s="755" t="s">
        <v>2072</v>
      </c>
      <c r="C87" s="756"/>
      <c r="D87" s="756"/>
      <c r="E87" s="756"/>
      <c r="F87" s="756"/>
      <c r="G87" s="756"/>
      <c r="H87" s="756"/>
      <c r="I87" s="756"/>
      <c r="J87" s="756"/>
      <c r="K87" s="756"/>
      <c r="L87" s="756"/>
      <c r="M87" s="757"/>
      <c r="N87" s="52">
        <f>L84+L85+L86</f>
        <v>2772.8080462140492</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12015.501533594213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ColWidth="11.42578125"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customHeight="1" thickBot="1">
      <c r="A31" t="s">
        <v>21</v>
      </c>
      <c r="B31" s="80" t="s">
        <v>631</v>
      </c>
      <c r="C31" s="81" t="s">
        <v>2333</v>
      </c>
      <c r="D31" s="82"/>
      <c r="E31" s="82"/>
      <c r="F31" s="82"/>
      <c r="G31" s="82"/>
      <c r="H31" s="82"/>
      <c r="I31" s="82"/>
      <c r="J31" s="82"/>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943</v>
      </c>
      <c r="B36" s="804" t="str">
        <f>VLOOKUP(A36,EQUIPOS!A6:D154,3,FALSE)</f>
        <v>Máquina hidrosembradora</v>
      </c>
      <c r="C36" s="805"/>
      <c r="D36" s="805"/>
      <c r="E36" s="805"/>
      <c r="F36" s="805"/>
      <c r="G36" s="805"/>
      <c r="H36" s="806"/>
      <c r="I36" s="223"/>
      <c r="J36" s="224"/>
      <c r="K36" s="225">
        <f>VLOOKUP(A36,EQUIPOS!A6:D163,4,FALSE)</f>
        <v>27832.284894149765</v>
      </c>
      <c r="L36" s="226"/>
      <c r="M36" s="292">
        <v>350</v>
      </c>
      <c r="N36" s="228">
        <f>K36/M36</f>
        <v>79.520813983285038</v>
      </c>
    </row>
    <row r="37" spans="1:14">
      <c r="A37" s="113" t="s">
        <v>811</v>
      </c>
      <c r="B37" s="804" t="str">
        <f>VLOOKUP(A37,EQUIPOS!A7:D154,3,FALSE)</f>
        <v>Camioneta D-300</v>
      </c>
      <c r="C37" s="805"/>
      <c r="D37" s="805"/>
      <c r="E37" s="805"/>
      <c r="F37" s="805"/>
      <c r="G37" s="805"/>
      <c r="H37" s="806"/>
      <c r="I37" s="368"/>
      <c r="J37" s="369"/>
      <c r="K37" s="225">
        <f>VLOOKUP(A37,EQUIPOS!A7:D164,4,FALSE)</f>
        <v>50108.517401953366</v>
      </c>
      <c r="L37" s="291"/>
      <c r="M37" s="292">
        <v>350</v>
      </c>
      <c r="N37" s="228">
        <f>K37/M37</f>
        <v>143.16719257700962</v>
      </c>
    </row>
    <row r="38" spans="1:14">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5.2581737252572855</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227.94618028555192</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1293</v>
      </c>
      <c r="B48" s="43" t="str">
        <f>VLOOKUP(A48,MATERIALES!A5:D373,3,FALSE)</f>
        <v>Costal de fibra o fique</v>
      </c>
      <c r="C48" s="237"/>
      <c r="D48" s="237"/>
      <c r="E48" s="237"/>
      <c r="F48" s="237"/>
      <c r="G48" s="237"/>
      <c r="H48" s="237"/>
      <c r="I48" s="237"/>
      <c r="J48" s="267" t="str">
        <f>VLOOKUP(A48,MATERIALES!A4:D640,2,FALSE)</f>
        <v>m2</v>
      </c>
      <c r="K48" s="238">
        <v>1</v>
      </c>
      <c r="L48" s="223"/>
      <c r="M48" s="353">
        <f>VLOOKUP(A48,MATERIALES!A5:D396,4,FALSE)</f>
        <v>1960.861904235675</v>
      </c>
      <c r="N48" s="228">
        <f>K48*M48</f>
        <v>1960.861904235675</v>
      </c>
    </row>
    <row r="49" spans="1:14">
      <c r="A49" s="108" t="s">
        <v>1589</v>
      </c>
      <c r="B49" s="43" t="str">
        <f>VLOOKUP(A49,MATERIALES!A6:D373,3,FALSE)</f>
        <v>Mulch Orgánico</v>
      </c>
      <c r="C49" s="372"/>
      <c r="D49" s="372"/>
      <c r="E49" s="372"/>
      <c r="F49" s="372"/>
      <c r="G49" s="372"/>
      <c r="H49" s="372"/>
      <c r="I49" s="372"/>
      <c r="J49" s="268" t="str">
        <f>VLOOKUP(A49,MATERIALES!A5:D641,2,FALSE)</f>
        <v>kg</v>
      </c>
      <c r="K49" s="348">
        <v>0.4</v>
      </c>
      <c r="L49" s="368"/>
      <c r="M49" s="353">
        <f>VLOOKUP(A49,MATERIALES!A6:D397,4,FALSE)</f>
        <v>3737.7477188577568</v>
      </c>
      <c r="N49" s="228">
        <f>K49*M49</f>
        <v>1495.0990875431028</v>
      </c>
    </row>
    <row r="50" spans="1:14">
      <c r="A50" s="108" t="s">
        <v>1131</v>
      </c>
      <c r="B50" s="43" t="str">
        <f>VLOOKUP(A50,MATERIALES!A6:D373,3,FALSE)</f>
        <v>Agua</v>
      </c>
      <c r="C50" s="372"/>
      <c r="D50" s="372"/>
      <c r="E50" s="372"/>
      <c r="F50" s="372"/>
      <c r="G50" s="372"/>
      <c r="H50" s="372"/>
      <c r="I50" s="372"/>
      <c r="J50" s="268" t="str">
        <f>VLOOKUP(A50,MATERIALES!A6:D642,2,FALSE)</f>
        <v>lt</v>
      </c>
      <c r="K50" s="348">
        <v>5</v>
      </c>
      <c r="L50" s="368"/>
      <c r="M50" s="353">
        <f>VLOOKUP(A50,MATERIALES!A6:D398,4,FALSE)</f>
        <v>57.532296573537835</v>
      </c>
      <c r="N50" s="228">
        <f>K50*M50</f>
        <v>287.66148286768919</v>
      </c>
    </row>
    <row r="51" spans="1:14">
      <c r="A51" s="108" t="s">
        <v>1668</v>
      </c>
      <c r="B51" s="43" t="str">
        <f>VLOOKUP(A51,MATERIALES!A6:D373,3,FALSE)</f>
        <v>Semillas para empradizar</v>
      </c>
      <c r="C51" s="372"/>
      <c r="D51" s="372"/>
      <c r="E51" s="372"/>
      <c r="F51" s="372"/>
      <c r="G51" s="372"/>
      <c r="H51" s="372"/>
      <c r="I51" s="372"/>
      <c r="J51" s="268" t="str">
        <f>VLOOKUP(A51,MATERIALES!A6:D643,2,FALSE)</f>
        <v>kg</v>
      </c>
      <c r="K51" s="348">
        <v>0.05</v>
      </c>
      <c r="L51" s="368"/>
      <c r="M51" s="353">
        <f>VLOOKUP(A51,MATERIALES!A6:D399,4,FALSE)</f>
        <v>37566.256569891855</v>
      </c>
      <c r="N51" s="228">
        <f>K51*M51</f>
        <v>1878.3128284945928</v>
      </c>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5621.9353031410592</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708</v>
      </c>
      <c r="B71" s="49" t="str">
        <f>VLOOKUP(A71,'MANO DE OBRA'!A8:D68,3,FALSE)</f>
        <v>Obrero (3)</v>
      </c>
      <c r="C71" s="47"/>
      <c r="D71" s="47"/>
      <c r="E71" s="47"/>
      <c r="F71" s="47"/>
      <c r="G71" s="47"/>
      <c r="H71" s="47"/>
      <c r="I71" s="248">
        <f>K71/J71*100</f>
        <v>101498.09999999999</v>
      </c>
      <c r="J71" s="249">
        <v>185</v>
      </c>
      <c r="K71" s="250">
        <f>VLOOKUP(A71,'MANO DE OBRA'!A8:D99,4,FALSE)</f>
        <v>187771.48499999999</v>
      </c>
      <c r="L71" s="50"/>
      <c r="M71" s="381">
        <v>2800</v>
      </c>
      <c r="N71" s="346">
        <f>K71/M71</f>
        <v>67.061244642857133</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2800</v>
      </c>
      <c r="N72" s="346">
        <f>K72/M72</f>
        <v>38.102229862288567</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105.1634745051457</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5955.0449579317574</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1191.0089915863516</v>
      </c>
      <c r="M84" s="791"/>
      <c r="N84" s="51"/>
    </row>
    <row r="85" spans="1:14">
      <c r="B85" s="89" t="s">
        <v>2090</v>
      </c>
      <c r="C85" s="90"/>
      <c r="D85" s="90"/>
      <c r="E85" s="90"/>
      <c r="F85" s="90"/>
      <c r="G85" s="90"/>
      <c r="H85" s="90"/>
      <c r="I85" s="87"/>
      <c r="J85" s="88"/>
      <c r="K85" s="260">
        <v>0.05</v>
      </c>
      <c r="L85" s="790">
        <f>N79*K85</f>
        <v>297.7522478965879</v>
      </c>
      <c r="M85" s="791"/>
      <c r="N85" s="51"/>
    </row>
    <row r="86" spans="1:14" ht="15.75" thickBot="1">
      <c r="B86" s="91" t="s">
        <v>2091</v>
      </c>
      <c r="C86" s="92"/>
      <c r="D86" s="92"/>
      <c r="E86" s="92"/>
      <c r="F86" s="92"/>
      <c r="G86" s="92"/>
      <c r="H86" s="92"/>
      <c r="I86" s="93"/>
      <c r="J86" s="94"/>
      <c r="K86" s="261">
        <v>0.05</v>
      </c>
      <c r="L86" s="792">
        <f>N79*K86</f>
        <v>297.7522478965879</v>
      </c>
      <c r="M86" s="793"/>
      <c r="N86" s="51"/>
    </row>
    <row r="87" spans="1:14" ht="15.75" thickBot="1">
      <c r="B87" s="755" t="s">
        <v>2072</v>
      </c>
      <c r="C87" s="756"/>
      <c r="D87" s="756"/>
      <c r="E87" s="756"/>
      <c r="F87" s="756"/>
      <c r="G87" s="756"/>
      <c r="H87" s="756"/>
      <c r="I87" s="756"/>
      <c r="J87" s="756"/>
      <c r="K87" s="756"/>
      <c r="L87" s="756"/>
      <c r="M87" s="757"/>
      <c r="N87" s="52">
        <f>L84+L85+L86</f>
        <v>1786.5134873795275</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7741.5584453112851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ColWidth="11.42578125"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29.25" customHeight="1" thickBot="1">
      <c r="A31" t="s">
        <v>21</v>
      </c>
      <c r="B31" s="80" t="s">
        <v>633</v>
      </c>
      <c r="C31" s="897" t="s">
        <v>2334</v>
      </c>
      <c r="D31" s="898"/>
      <c r="E31" s="898"/>
      <c r="F31" s="898"/>
      <c r="G31" s="898"/>
      <c r="H31" s="898"/>
      <c r="I31" s="898"/>
      <c r="J31" s="898"/>
      <c r="K31" s="410"/>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811</v>
      </c>
      <c r="B36" s="804" t="str">
        <f>VLOOKUP(A36,EQUIPOS!A6:D154,3,FALSE)</f>
        <v>Camioneta D-300</v>
      </c>
      <c r="C36" s="805"/>
      <c r="D36" s="805"/>
      <c r="E36" s="805"/>
      <c r="F36" s="805"/>
      <c r="G36" s="805"/>
      <c r="H36" s="806"/>
      <c r="I36" s="223"/>
      <c r="J36" s="224"/>
      <c r="K36" s="225">
        <f>VLOOKUP(A36,EQUIPOS!A6:D163,4,FALSE)</f>
        <v>50108.517401953366</v>
      </c>
      <c r="L36" s="226"/>
      <c r="M36" s="292">
        <v>8000</v>
      </c>
      <c r="N36" s="228">
        <f>K36/M36</f>
        <v>6.2635646752441705</v>
      </c>
    </row>
    <row r="37" spans="1:14">
      <c r="A37" s="113"/>
      <c r="B37" s="804"/>
      <c r="C37" s="805"/>
      <c r="D37" s="805"/>
      <c r="E37" s="805"/>
      <c r="F37" s="805"/>
      <c r="G37" s="805"/>
      <c r="H37" s="806"/>
      <c r="I37" s="368"/>
      <c r="J37" s="369"/>
      <c r="K37" s="225"/>
      <c r="L37" s="291"/>
      <c r="M37" s="292"/>
      <c r="N37" s="228"/>
    </row>
    <row r="38" spans="1:14">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0.01</v>
      </c>
      <c r="N41" s="296">
        <f>N77*M41</f>
        <v>29.445772861440798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35.70933753668497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1488</v>
      </c>
      <c r="B48" s="43" t="str">
        <f>VLOOKUP(A48,MATERIALES!A5:D373,3,FALSE)</f>
        <v>Manto Temporal (Protección de Taludes)</v>
      </c>
      <c r="C48" s="237"/>
      <c r="D48" s="237"/>
      <c r="E48" s="237"/>
      <c r="F48" s="237"/>
      <c r="G48" s="237"/>
      <c r="H48" s="237"/>
      <c r="I48" s="237"/>
      <c r="J48" s="267" t="str">
        <f>VLOOKUP(A48,MATERIALES!A4:D640,2,FALSE)</f>
        <v>m2</v>
      </c>
      <c r="K48" s="428">
        <v>1.05</v>
      </c>
      <c r="L48" s="223"/>
      <c r="M48" s="353">
        <f>VLOOKUP(A48,MATERIALES!A5:D396,4,FALSE)</f>
        <v>8601.9944571160959</v>
      </c>
      <c r="N48" s="228">
        <f>K48*M48</f>
        <v>9032.0941799719003</v>
      </c>
    </row>
    <row r="49" spans="1:14">
      <c r="A49" s="108" t="s">
        <v>1575</v>
      </c>
      <c r="B49" s="43" t="str">
        <f>VLOOKUP(A49,MATERIALES!A6:D373,3,FALSE)</f>
        <v>Mezcla Fértil</v>
      </c>
      <c r="C49" s="372"/>
      <c r="D49" s="372"/>
      <c r="E49" s="372"/>
      <c r="F49" s="372"/>
      <c r="G49" s="372"/>
      <c r="H49" s="372"/>
      <c r="I49" s="372"/>
      <c r="J49" s="268" t="str">
        <f>VLOOKUP(A49,MATERIALES!A5:D641,2,FALSE)</f>
        <v>m2</v>
      </c>
      <c r="K49" s="428">
        <v>1</v>
      </c>
      <c r="L49" s="368"/>
      <c r="M49" s="353">
        <f>VLOOKUP(A49,MATERIALES!A6:D397,4,FALSE)</f>
        <v>25794.83665643269</v>
      </c>
      <c r="N49" s="228">
        <f>K49*M49</f>
        <v>25794.83665643269</v>
      </c>
    </row>
    <row r="50" spans="1:14">
      <c r="A50" s="108" t="s">
        <v>1151</v>
      </c>
      <c r="B50" s="43" t="str">
        <f>VLOOKUP(A50,MATERIALES!A6:D373,3,FALSE)</f>
        <v>Anclaje para fijación del manto</v>
      </c>
      <c r="C50" s="372"/>
      <c r="D50" s="372"/>
      <c r="E50" s="372"/>
      <c r="F50" s="372"/>
      <c r="G50" s="372"/>
      <c r="H50" s="372"/>
      <c r="I50" s="372"/>
      <c r="J50" s="268" t="str">
        <f>VLOOKUP(A50,MATERIALES!A6:D642,2,FALSE)</f>
        <v>u</v>
      </c>
      <c r="K50" s="428">
        <v>2</v>
      </c>
      <c r="L50" s="368"/>
      <c r="M50" s="353">
        <f>VLOOKUP(A50,MATERIALES!A6:D398,4,FALSE)</f>
        <v>1478.6565662977191</v>
      </c>
      <c r="N50" s="228">
        <f>K50*M50</f>
        <v>2957.3131325954382</v>
      </c>
    </row>
    <row r="51" spans="1:14">
      <c r="A51" s="108"/>
      <c r="B51" s="43"/>
      <c r="C51" s="372"/>
      <c r="D51" s="372"/>
      <c r="E51" s="372"/>
      <c r="F51" s="372"/>
      <c r="G51" s="372"/>
      <c r="H51" s="372"/>
      <c r="I51" s="372"/>
      <c r="J51" s="267"/>
      <c r="K51" s="350"/>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37784.243969000025</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708</v>
      </c>
      <c r="B71" s="49" t="str">
        <f>VLOOKUP(A71,'MANO DE OBRA'!A8:D68,3,FALSE)</f>
        <v>Obrero (3)</v>
      </c>
      <c r="C71" s="47"/>
      <c r="D71" s="47"/>
      <c r="E71" s="47"/>
      <c r="F71" s="47"/>
      <c r="G71" s="47"/>
      <c r="H71" s="47"/>
      <c r="I71" s="248">
        <f>K71/J71*100</f>
        <v>101498.09999999999</v>
      </c>
      <c r="J71" s="249">
        <v>185</v>
      </c>
      <c r="K71" s="250">
        <f>VLOOKUP(A71,'MANO DE OBRA'!A8:D99,4,FALSE)</f>
        <v>187771.48499999999</v>
      </c>
      <c r="L71" s="50"/>
      <c r="M71" s="381">
        <v>100</v>
      </c>
      <c r="N71" s="346">
        <f>K71/M71</f>
        <v>1877.7148499999998</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100</v>
      </c>
      <c r="N72" s="346">
        <f>K72/M72</f>
        <v>1066.8624361440798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2944.5772861440796</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40764.530592680785</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8152.906118536157</v>
      </c>
      <c r="M84" s="791"/>
      <c r="N84" s="51"/>
    </row>
    <row r="85" spans="1:14">
      <c r="B85" s="89" t="s">
        <v>2090</v>
      </c>
      <c r="C85" s="90"/>
      <c r="D85" s="90"/>
      <c r="E85" s="90"/>
      <c r="F85" s="90"/>
      <c r="G85" s="90"/>
      <c r="H85" s="90"/>
      <c r="I85" s="87"/>
      <c r="J85" s="88"/>
      <c r="K85" s="260">
        <v>0.05</v>
      </c>
      <c r="L85" s="790">
        <f>N79*K85</f>
        <v>2038.2265296340393</v>
      </c>
      <c r="M85" s="791"/>
      <c r="N85" s="51"/>
    </row>
    <row r="86" spans="1:14" ht="15.75" thickBot="1">
      <c r="B86" s="91" t="s">
        <v>2091</v>
      </c>
      <c r="C86" s="92"/>
      <c r="D86" s="92"/>
      <c r="E86" s="92"/>
      <c r="F86" s="92"/>
      <c r="G86" s="92"/>
      <c r="H86" s="92"/>
      <c r="I86" s="93"/>
      <c r="J86" s="94"/>
      <c r="K86" s="261">
        <v>0.05</v>
      </c>
      <c r="L86" s="792">
        <f>N79*K86</f>
        <v>2038.2265296340393</v>
      </c>
      <c r="M86" s="793"/>
      <c r="N86" s="51"/>
    </row>
    <row r="87" spans="1:14" ht="15.75" thickBot="1">
      <c r="B87" s="755" t="s">
        <v>2072</v>
      </c>
      <c r="C87" s="756"/>
      <c r="D87" s="756"/>
      <c r="E87" s="756"/>
      <c r="F87" s="756"/>
      <c r="G87" s="756"/>
      <c r="H87" s="756"/>
      <c r="I87" s="756"/>
      <c r="J87" s="756"/>
      <c r="K87" s="756"/>
      <c r="L87" s="756"/>
      <c r="M87" s="757"/>
      <c r="N87" s="52">
        <f>L84+L85+L86</f>
        <v>12229.359177804236</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52993.889770485024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ColWidth="11.42578125"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28.5" customHeight="1" thickBot="1">
      <c r="A31" t="s">
        <v>21</v>
      </c>
      <c r="B31" s="80" t="s">
        <v>635</v>
      </c>
      <c r="C31" s="897" t="s">
        <v>2335</v>
      </c>
      <c r="D31" s="898"/>
      <c r="E31" s="898"/>
      <c r="F31" s="898"/>
      <c r="G31" s="898"/>
      <c r="H31" s="898"/>
      <c r="I31" s="898"/>
      <c r="J31" s="898"/>
      <c r="K31" s="410"/>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811</v>
      </c>
      <c r="B36" s="804" t="str">
        <f>VLOOKUP(A36,EQUIPOS!A6:D154,3,FALSE)</f>
        <v>Camioneta D-300</v>
      </c>
      <c r="C36" s="805"/>
      <c r="D36" s="805"/>
      <c r="E36" s="805"/>
      <c r="F36" s="805"/>
      <c r="G36" s="805"/>
      <c r="H36" s="806"/>
      <c r="I36" s="223"/>
      <c r="J36" s="224"/>
      <c r="K36" s="225">
        <f>VLOOKUP(A36,EQUIPOS!A6:D163,4,FALSE)</f>
        <v>50108.517401953366</v>
      </c>
      <c r="L36" s="226"/>
      <c r="M36" s="292">
        <v>8000</v>
      </c>
      <c r="N36" s="228">
        <f>K36/M36</f>
        <v>6.2635646752441705</v>
      </c>
    </row>
    <row r="37" spans="1:14">
      <c r="A37" s="113"/>
      <c r="B37" s="804"/>
      <c r="C37" s="805"/>
      <c r="D37" s="805"/>
      <c r="E37" s="805"/>
      <c r="F37" s="805"/>
      <c r="G37" s="805"/>
      <c r="H37" s="806"/>
      <c r="I37" s="368"/>
      <c r="J37" s="369"/>
      <c r="K37" s="225"/>
      <c r="L37" s="291"/>
      <c r="M37" s="292"/>
      <c r="N37" s="228"/>
    </row>
    <row r="38" spans="1:14">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0.01</v>
      </c>
      <c r="N41" s="296">
        <f>N77*M41</f>
        <v>29.445772861440798</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35.70933753668497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1486</v>
      </c>
      <c r="B48" s="43" t="str">
        <f>VLOOKUP(A48,MATERIALES!A5:D373,3,FALSE)</f>
        <v>Manto Permanente (Protección de Taludes)</v>
      </c>
      <c r="C48" s="237"/>
      <c r="D48" s="237"/>
      <c r="E48" s="237"/>
      <c r="F48" s="237"/>
      <c r="G48" s="237"/>
      <c r="H48" s="237"/>
      <c r="I48" s="237"/>
      <c r="J48" s="267" t="str">
        <f>VLOOKUP(A48,MATERIALES!A4:D640,2,FALSE)</f>
        <v>m2</v>
      </c>
      <c r="K48" s="428">
        <v>1.05</v>
      </c>
      <c r="L48" s="223"/>
      <c r="M48" s="353">
        <f>VLOOKUP(A48,MATERIALES!A5:D396,4,FALSE)</f>
        <v>17761.355940272646</v>
      </c>
      <c r="N48" s="228">
        <f>K48*M48</f>
        <v>18649.423737286281</v>
      </c>
    </row>
    <row r="49" spans="1:14">
      <c r="A49" s="108" t="s">
        <v>1575</v>
      </c>
      <c r="B49" s="43" t="str">
        <f>VLOOKUP(A49,MATERIALES!A6:D373,3,FALSE)</f>
        <v>Mezcla Fértil</v>
      </c>
      <c r="C49" s="372"/>
      <c r="D49" s="372"/>
      <c r="E49" s="372"/>
      <c r="F49" s="372"/>
      <c r="G49" s="372"/>
      <c r="H49" s="372"/>
      <c r="I49" s="372"/>
      <c r="J49" s="268" t="str">
        <f>VLOOKUP(A49,MATERIALES!A5:D641,2,FALSE)</f>
        <v>m2</v>
      </c>
      <c r="K49" s="428">
        <v>1</v>
      </c>
      <c r="L49" s="368"/>
      <c r="M49" s="353">
        <f>VLOOKUP(A49,MATERIALES!A6:D397,4,FALSE)</f>
        <v>25794.83665643269</v>
      </c>
      <c r="N49" s="228">
        <f>K49*M49</f>
        <v>25794.83665643269</v>
      </c>
    </row>
    <row r="50" spans="1:14">
      <c r="A50" s="108" t="s">
        <v>1151</v>
      </c>
      <c r="B50" s="43" t="str">
        <f>VLOOKUP(A50,MATERIALES!A6:D373,3,FALSE)</f>
        <v>Anclaje para fijación del manto</v>
      </c>
      <c r="C50" s="372"/>
      <c r="D50" s="372"/>
      <c r="E50" s="372"/>
      <c r="F50" s="372"/>
      <c r="G50" s="372"/>
      <c r="H50" s="372"/>
      <c r="I50" s="372"/>
      <c r="J50" s="268" t="str">
        <f>VLOOKUP(A50,MATERIALES!A6:D642,2,FALSE)</f>
        <v>u</v>
      </c>
      <c r="K50" s="428">
        <v>2</v>
      </c>
      <c r="L50" s="368"/>
      <c r="M50" s="353">
        <f>VLOOKUP(A50,MATERIALES!A6:D398,4,FALSE)</f>
        <v>1478.6565662977191</v>
      </c>
      <c r="N50" s="228">
        <f>K50*M50</f>
        <v>2957.3131325954382</v>
      </c>
    </row>
    <row r="51" spans="1:14">
      <c r="A51" s="108"/>
      <c r="B51" s="43"/>
      <c r="C51" s="372"/>
      <c r="D51" s="372"/>
      <c r="E51" s="372"/>
      <c r="F51" s="372"/>
      <c r="G51" s="372"/>
      <c r="H51" s="372"/>
      <c r="I51" s="372"/>
      <c r="J51" s="267"/>
      <c r="K51" s="350"/>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47401.573526314409</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708</v>
      </c>
      <c r="B71" s="49" t="str">
        <f>VLOOKUP(A71,'MANO DE OBRA'!A8:D68,3,FALSE)</f>
        <v>Obrero (3)</v>
      </c>
      <c r="C71" s="47"/>
      <c r="D71" s="47"/>
      <c r="E71" s="47"/>
      <c r="F71" s="47"/>
      <c r="G71" s="47"/>
      <c r="H71" s="47"/>
      <c r="I71" s="248">
        <f>K71/J71*100</f>
        <v>101498.09999999999</v>
      </c>
      <c r="J71" s="249">
        <v>185</v>
      </c>
      <c r="K71" s="250">
        <f>VLOOKUP(A71,'MANO DE OBRA'!A8:D99,4,FALSE)</f>
        <v>187771.48499999999</v>
      </c>
      <c r="L71" s="50"/>
      <c r="M71" s="381">
        <v>100</v>
      </c>
      <c r="N71" s="346">
        <f>K71/M71</f>
        <v>1877.7148499999998</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100</v>
      </c>
      <c r="N72" s="346">
        <f>K72/M72</f>
        <v>1066.8624361440798</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2944.5772861440796</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50381.860149995169</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10076.372029999035</v>
      </c>
      <c r="M84" s="791"/>
      <c r="N84" s="51"/>
    </row>
    <row r="85" spans="1:14">
      <c r="B85" s="89" t="s">
        <v>2090</v>
      </c>
      <c r="C85" s="90"/>
      <c r="D85" s="90"/>
      <c r="E85" s="90"/>
      <c r="F85" s="90"/>
      <c r="G85" s="90"/>
      <c r="H85" s="90"/>
      <c r="I85" s="87"/>
      <c r="J85" s="88"/>
      <c r="K85" s="260">
        <v>0.05</v>
      </c>
      <c r="L85" s="790">
        <f>N79*K85</f>
        <v>2519.0930074997586</v>
      </c>
      <c r="M85" s="791"/>
      <c r="N85" s="51"/>
    </row>
    <row r="86" spans="1:14" ht="15.75" thickBot="1">
      <c r="B86" s="91" t="s">
        <v>2091</v>
      </c>
      <c r="C86" s="92"/>
      <c r="D86" s="92"/>
      <c r="E86" s="92"/>
      <c r="F86" s="92"/>
      <c r="G86" s="92"/>
      <c r="H86" s="92"/>
      <c r="I86" s="93"/>
      <c r="J86" s="94"/>
      <c r="K86" s="261">
        <v>0.05</v>
      </c>
      <c r="L86" s="792">
        <f>N79*K86</f>
        <v>2519.0930074997586</v>
      </c>
      <c r="M86" s="793"/>
      <c r="N86" s="51"/>
    </row>
    <row r="87" spans="1:14" ht="15.75" thickBot="1">
      <c r="B87" s="755" t="s">
        <v>2072</v>
      </c>
      <c r="C87" s="756"/>
      <c r="D87" s="756"/>
      <c r="E87" s="756"/>
      <c r="F87" s="756"/>
      <c r="G87" s="756"/>
      <c r="H87" s="756"/>
      <c r="I87" s="756"/>
      <c r="J87" s="756"/>
      <c r="K87" s="756"/>
      <c r="L87" s="756"/>
      <c r="M87" s="757"/>
      <c r="N87" s="52">
        <f>L84+L85+L86</f>
        <v>15114.558044998554</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65496.418194993719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ColWidth="11.42578125"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30"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637</v>
      </c>
      <c r="C31" s="81" t="s">
        <v>2336</v>
      </c>
      <c r="D31" s="82"/>
      <c r="E31" s="82"/>
      <c r="F31" s="82"/>
      <c r="G31" s="82"/>
      <c r="H31" s="82"/>
      <c r="I31" s="82"/>
      <c r="J31" s="82"/>
      <c r="K31" s="395"/>
      <c r="L31" s="262" t="s">
        <v>27</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t="s">
        <v>787</v>
      </c>
      <c r="B36" s="804" t="str">
        <f>VLOOKUP(A36,EQUIPOS!A6:D154,3,FALSE)</f>
        <v xml:space="preserve">Bomba de concreto, Producción: 30 m3/h, POTENCIA: 67 HP, MAX PRESION DE CONCRETO: 1150 PSI
</v>
      </c>
      <c r="C36" s="805"/>
      <c r="D36" s="805"/>
      <c r="E36" s="805"/>
      <c r="F36" s="805"/>
      <c r="G36" s="805"/>
      <c r="H36" s="806"/>
      <c r="I36" s="223"/>
      <c r="J36" s="224"/>
      <c r="K36" s="225">
        <f>VLOOKUP(A36,EQUIPOS!A6:D163,4,FALSE)</f>
        <v>60513.109885747668</v>
      </c>
      <c r="L36" s="226"/>
      <c r="M36" s="292">
        <v>100</v>
      </c>
      <c r="N36" s="228">
        <f>K36/M36</f>
        <v>605.13109885747667</v>
      </c>
    </row>
    <row r="37" spans="1:14">
      <c r="A37" s="113" t="s">
        <v>811</v>
      </c>
      <c r="B37" s="804" t="str">
        <f>VLOOKUP(A37,EQUIPOS!A7:D154,3,FALSE)</f>
        <v>Camioneta D-300</v>
      </c>
      <c r="C37" s="805"/>
      <c r="D37" s="805"/>
      <c r="E37" s="805"/>
      <c r="F37" s="805"/>
      <c r="G37" s="805"/>
      <c r="H37" s="806"/>
      <c r="I37" s="368"/>
      <c r="J37" s="369"/>
      <c r="K37" s="225">
        <f>VLOOKUP(A37,EQUIPOS!A7:D164,4,FALSE)</f>
        <v>50108.517401953366</v>
      </c>
      <c r="L37" s="291"/>
      <c r="M37" s="292">
        <v>1000</v>
      </c>
      <c r="N37" s="228">
        <f>K37/M37</f>
        <v>50.108517401953364</v>
      </c>
    </row>
    <row r="38" spans="1:14">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0.01</v>
      </c>
      <c r="N41" s="296">
        <f>N77*M41</f>
        <v>4.4631027951800997</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659.70271905461016</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1581</v>
      </c>
      <c r="B48" s="43" t="str">
        <f>VLOOKUP(A48,MATERIALES!A5:D373,3,FALSE)</f>
        <v>Mortero 1:3</v>
      </c>
      <c r="C48" s="237"/>
      <c r="D48" s="237"/>
      <c r="E48" s="237"/>
      <c r="F48" s="237"/>
      <c r="G48" s="237"/>
      <c r="H48" s="237"/>
      <c r="I48" s="237"/>
      <c r="J48" s="267" t="str">
        <f>VLOOKUP(A48,MATERIALES!A4:D640,2,FALSE)</f>
        <v>m3</v>
      </c>
      <c r="K48" s="428">
        <v>0.1</v>
      </c>
      <c r="L48" s="223"/>
      <c r="M48" s="353">
        <f>VLOOKUP(A48,MATERIALES!A5:D396,4,FALSE)</f>
        <v>472617.51332116808</v>
      </c>
      <c r="N48" s="228">
        <f>K48*M48</f>
        <v>47261.751332116808</v>
      </c>
    </row>
    <row r="49" spans="1:14">
      <c r="A49" s="108" t="s">
        <v>1812</v>
      </c>
      <c r="B49" s="43" t="str">
        <f>VLOOKUP(A49,MATERIALES!A6:D373,3,FALSE)</f>
        <v>Varilla 5/8</v>
      </c>
      <c r="C49" s="372"/>
      <c r="D49" s="372"/>
      <c r="E49" s="372"/>
      <c r="F49" s="372"/>
      <c r="G49" s="372"/>
      <c r="H49" s="372"/>
      <c r="I49" s="372"/>
      <c r="J49" s="268" t="str">
        <f>VLOOKUP(A49,MATERIALES!A5:D641,2,FALSE)</f>
        <v>kg</v>
      </c>
      <c r="K49" s="428">
        <v>1.1000000000000001</v>
      </c>
      <c r="L49" s="368"/>
      <c r="M49" s="353">
        <f>VLOOKUP(A49,MATERIALES!A6:D397,4,FALSE)</f>
        <v>3200.5546386833084</v>
      </c>
      <c r="N49" s="228">
        <f>K49*M49</f>
        <v>3520.6101025516396</v>
      </c>
    </row>
    <row r="50" spans="1:14">
      <c r="A50" s="108" t="s">
        <v>1470</v>
      </c>
      <c r="B50" s="43" t="str">
        <f>VLOOKUP(A50,MATERIALES!A6:D373,3,FALSE)</f>
        <v>Malla Electrosoldada de 5/16</v>
      </c>
      <c r="C50" s="372"/>
      <c r="D50" s="372"/>
      <c r="E50" s="372"/>
      <c r="F50" s="372"/>
      <c r="G50" s="372"/>
      <c r="H50" s="372"/>
      <c r="I50" s="372"/>
      <c r="J50" s="268" t="str">
        <f>VLOOKUP(A50,MATERIALES!A6:D642,2,FALSE)</f>
        <v>m2</v>
      </c>
      <c r="K50" s="428">
        <v>1</v>
      </c>
      <c r="L50" s="368"/>
      <c r="M50" s="353">
        <f>VLOOKUP(A50,MATERIALES!A6:D398,4,FALSE)</f>
        <v>19414.079261433435</v>
      </c>
      <c r="N50" s="228">
        <f>K50*M50</f>
        <v>19414.079261433435</v>
      </c>
    </row>
    <row r="51" spans="1:14">
      <c r="A51" s="108"/>
      <c r="B51" s="43"/>
      <c r="C51" s="372"/>
      <c r="D51" s="372"/>
      <c r="E51" s="372"/>
      <c r="F51" s="372"/>
      <c r="G51" s="372"/>
      <c r="H51" s="372"/>
      <c r="I51" s="372"/>
      <c r="J51" s="267"/>
      <c r="K51" s="350"/>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70196.440696101883</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710</v>
      </c>
      <c r="B71" s="49" t="str">
        <f>VLOOKUP(A71,'MANO DE OBRA'!A8:D68,3,FALSE)</f>
        <v>Obrero (4)</v>
      </c>
      <c r="C71" s="47"/>
      <c r="D71" s="47"/>
      <c r="E71" s="47"/>
      <c r="F71" s="47"/>
      <c r="G71" s="47"/>
      <c r="H71" s="47"/>
      <c r="I71" s="248">
        <f>K71/J71*100</f>
        <v>135330.79999999999</v>
      </c>
      <c r="J71" s="249">
        <v>185</v>
      </c>
      <c r="K71" s="250">
        <f>VLOOKUP(A71,'MANO DE OBRA'!A8:D99,4,FALSE)</f>
        <v>250361.97999999998</v>
      </c>
      <c r="L71" s="50"/>
      <c r="M71" s="381">
        <v>800</v>
      </c>
      <c r="N71" s="346">
        <f>K71/M71</f>
        <v>312.95247499999999</v>
      </c>
      <c r="O71" s="106"/>
    </row>
    <row r="72" spans="1:15">
      <c r="A72" s="141" t="s">
        <v>728</v>
      </c>
      <c r="B72" s="49" t="str">
        <f>VLOOKUP(A72,'MANO DE OBRA'!A8:D69,3,FALSE)</f>
        <v>Oficial</v>
      </c>
      <c r="C72" s="47"/>
      <c r="D72" s="47"/>
      <c r="E72" s="47"/>
      <c r="F72" s="47"/>
      <c r="G72" s="47"/>
      <c r="H72" s="47"/>
      <c r="I72" s="248">
        <f>K72/J72*100</f>
        <v>57668.23979157189</v>
      </c>
      <c r="J72" s="249">
        <v>185</v>
      </c>
      <c r="K72" s="250">
        <f>VLOOKUP(A72,'MANO DE OBRA'!A8:D100,4,FALSE)</f>
        <v>106686.24361440798</v>
      </c>
      <c r="L72" s="50"/>
      <c r="M72" s="381">
        <v>800</v>
      </c>
      <c r="N72" s="346">
        <f>K72/M72</f>
        <v>133.35780451800997</v>
      </c>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446.31027951800996</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71302.453694674507</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14260.490738934903</v>
      </c>
      <c r="M84" s="791"/>
      <c r="N84" s="51"/>
    </row>
    <row r="85" spans="1:14">
      <c r="B85" s="89" t="s">
        <v>2090</v>
      </c>
      <c r="C85" s="90"/>
      <c r="D85" s="90"/>
      <c r="E85" s="90"/>
      <c r="F85" s="90"/>
      <c r="G85" s="90"/>
      <c r="H85" s="90"/>
      <c r="I85" s="87"/>
      <c r="J85" s="88"/>
      <c r="K85" s="260">
        <v>0.05</v>
      </c>
      <c r="L85" s="790">
        <f>N79*K85</f>
        <v>3565.1226847337257</v>
      </c>
      <c r="M85" s="791"/>
      <c r="N85" s="51"/>
    </row>
    <row r="86" spans="1:14" ht="15.75" thickBot="1">
      <c r="B86" s="91" t="s">
        <v>2091</v>
      </c>
      <c r="C86" s="92"/>
      <c r="D86" s="92"/>
      <c r="E86" s="92"/>
      <c r="F86" s="92"/>
      <c r="G86" s="92"/>
      <c r="H86" s="92"/>
      <c r="I86" s="93"/>
      <c r="J86" s="94"/>
      <c r="K86" s="261">
        <v>0.05</v>
      </c>
      <c r="L86" s="792">
        <f>N79*K86</f>
        <v>3565.1226847337257</v>
      </c>
      <c r="M86" s="793"/>
      <c r="N86" s="51"/>
    </row>
    <row r="87" spans="1:14" ht="15.75" thickBot="1">
      <c r="B87" s="755" t="s">
        <v>2072</v>
      </c>
      <c r="C87" s="756"/>
      <c r="D87" s="756"/>
      <c r="E87" s="756"/>
      <c r="F87" s="756"/>
      <c r="G87" s="756"/>
      <c r="H87" s="756"/>
      <c r="I87" s="756"/>
      <c r="J87" s="756"/>
      <c r="K87" s="756"/>
      <c r="L87" s="756"/>
      <c r="M87" s="757"/>
      <c r="N87" s="52">
        <f>L84+L85+L86</f>
        <v>21390.736108402351</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92693.18980307685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30"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ColWidth="11.42578125"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9.25" customHeight="1" thickBot="1">
      <c r="B29" s="71" t="s">
        <v>1</v>
      </c>
      <c r="C29" s="734" t="s">
        <v>2063</v>
      </c>
      <c r="D29" s="735"/>
      <c r="E29" s="735"/>
      <c r="F29" s="735"/>
      <c r="G29" s="735"/>
      <c r="H29" s="735"/>
      <c r="I29" s="735"/>
      <c r="J29" s="72"/>
      <c r="K29" s="295" t="s">
        <v>2064</v>
      </c>
      <c r="L29" s="731" t="s">
        <v>2065</v>
      </c>
      <c r="M29" s="732"/>
      <c r="N29" s="71" t="s">
        <v>2066</v>
      </c>
    </row>
    <row r="30" spans="1:14" ht="17.25" hidden="1" customHeight="1">
      <c r="B30" s="71" t="s">
        <v>1</v>
      </c>
      <c r="C30" s="734" t="s">
        <v>2063</v>
      </c>
      <c r="D30" s="735"/>
      <c r="E30" s="735"/>
      <c r="F30" s="735"/>
      <c r="G30" s="735"/>
      <c r="H30" s="735"/>
      <c r="I30" s="735"/>
      <c r="J30" s="72"/>
      <c r="K30" s="263"/>
      <c r="L30" s="731" t="s">
        <v>2065</v>
      </c>
      <c r="M30" s="732"/>
      <c r="N30" s="71" t="s">
        <v>2066</v>
      </c>
    </row>
    <row r="31" spans="1:14" ht="15.75" thickBot="1">
      <c r="A31" t="s">
        <v>21</v>
      </c>
      <c r="B31" s="80" t="s">
        <v>639</v>
      </c>
      <c r="C31" s="81" t="s">
        <v>2337</v>
      </c>
      <c r="D31" s="82"/>
      <c r="E31" s="82"/>
      <c r="F31" s="82"/>
      <c r="G31" s="82"/>
      <c r="H31" s="82"/>
      <c r="I31" s="82"/>
      <c r="J31" s="82"/>
      <c r="K31" s="395"/>
      <c r="L31" s="262" t="s">
        <v>2065</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N77*M41</f>
        <v>312.95247499999999</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312.95247499999999</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1732</v>
      </c>
      <c r="B48" s="43" t="str">
        <f>VLOOKUP(A48,MATERIALES!A5:D373,3,FALSE)</f>
        <v xml:space="preserve">Tierra abonada </v>
      </c>
      <c r="C48" s="237"/>
      <c r="D48" s="237"/>
      <c r="E48" s="237"/>
      <c r="F48" s="237"/>
      <c r="G48" s="237"/>
      <c r="H48" s="237"/>
      <c r="I48" s="237"/>
      <c r="J48" s="267" t="str">
        <f>VLOOKUP(A48,MATERIALES!A4:D640,2,FALSE)</f>
        <v>m3</v>
      </c>
      <c r="K48" s="428">
        <v>0.5</v>
      </c>
      <c r="L48" s="223"/>
      <c r="M48" s="353">
        <f>VLOOKUP(A48,MATERIALES!A5:D396,4,FALSE)</f>
        <v>49851.551757096095</v>
      </c>
      <c r="N48" s="228">
        <f>K48*M48</f>
        <v>24925.775878548047</v>
      </c>
    </row>
    <row r="49" spans="1:14">
      <c r="A49" s="108" t="s">
        <v>1163</v>
      </c>
      <c r="B49" s="43" t="str">
        <f>VLOOKUP(A49,MATERIALES!A6:D373,3,FALSE)</f>
        <v>Árbol de 1.2 m (Paisajístico)</v>
      </c>
      <c r="C49" s="372"/>
      <c r="D49" s="372"/>
      <c r="E49" s="372"/>
      <c r="F49" s="372"/>
      <c r="G49" s="372"/>
      <c r="H49" s="372"/>
      <c r="I49" s="372"/>
      <c r="J49" s="268" t="str">
        <f>VLOOKUP(A49,MATERIALES!A5:D641,2,FALSE)</f>
        <v>u</v>
      </c>
      <c r="K49" s="428">
        <v>1</v>
      </c>
      <c r="L49" s="368"/>
      <c r="M49" s="353">
        <f>VLOOKUP(A49,MATERIALES!A6:D397,4,FALSE)</f>
        <v>16238.399095943834</v>
      </c>
      <c r="N49" s="228">
        <f>K49*M49</f>
        <v>16238.399095943834</v>
      </c>
    </row>
    <row r="50" spans="1:14">
      <c r="A50" s="108"/>
      <c r="B50" s="43"/>
      <c r="C50" s="372"/>
      <c r="D50" s="372"/>
      <c r="E50" s="372"/>
      <c r="F50" s="372"/>
      <c r="G50" s="372"/>
      <c r="H50" s="372"/>
      <c r="I50" s="372"/>
      <c r="J50" s="274"/>
      <c r="K50" s="428"/>
      <c r="L50" s="368"/>
      <c r="M50" s="353"/>
      <c r="N50" s="228"/>
    </row>
    <row r="51" spans="1:14">
      <c r="A51" s="108"/>
      <c r="B51" s="43"/>
      <c r="C51" s="372"/>
      <c r="D51" s="372"/>
      <c r="E51" s="372"/>
      <c r="F51" s="372"/>
      <c r="G51" s="372"/>
      <c r="H51" s="372"/>
      <c r="I51" s="372"/>
      <c r="J51" s="267"/>
      <c r="K51" s="348"/>
      <c r="L51" s="368"/>
      <c r="M51" s="353"/>
      <c r="N51" s="228"/>
    </row>
    <row r="52" spans="1:14">
      <c r="B52" s="276"/>
      <c r="C52" s="47"/>
      <c r="D52" s="47"/>
      <c r="E52" s="47"/>
      <c r="F52" s="47"/>
      <c r="G52" s="47"/>
      <c r="H52" s="47"/>
      <c r="I52" s="47"/>
      <c r="J52" s="244"/>
      <c r="K52" s="151"/>
      <c r="L52" s="274"/>
      <c r="M52" s="373"/>
      <c r="N52" s="229"/>
    </row>
    <row r="53" spans="1:14">
      <c r="B53" s="150"/>
      <c r="C53" s="273"/>
      <c r="D53" s="273"/>
      <c r="E53" s="273"/>
      <c r="F53" s="273"/>
      <c r="G53" s="273"/>
      <c r="H53" s="273"/>
      <c r="I53" s="273"/>
      <c r="J53" s="267"/>
      <c r="K53" s="44"/>
      <c r="L53" s="274"/>
      <c r="M53" s="373"/>
      <c r="N53" s="229"/>
    </row>
    <row r="54" spans="1:14" ht="15.75" thickBot="1">
      <c r="B54" s="420"/>
      <c r="C54" s="47"/>
      <c r="D54" s="47"/>
      <c r="E54" s="47"/>
      <c r="F54" s="47"/>
      <c r="G54" s="47"/>
      <c r="H54" s="47"/>
      <c r="I54" s="47"/>
      <c r="J54" s="244"/>
      <c r="K54" s="151"/>
      <c r="L54" s="421"/>
      <c r="M54" s="422"/>
      <c r="N54" s="423"/>
    </row>
    <row r="55" spans="1:14" ht="15.75" thickBot="1">
      <c r="B55" s="755" t="s">
        <v>2072</v>
      </c>
      <c r="C55" s="756"/>
      <c r="D55" s="756"/>
      <c r="E55" s="756"/>
      <c r="F55" s="756"/>
      <c r="G55" s="756"/>
      <c r="H55" s="756"/>
      <c r="I55" s="756"/>
      <c r="J55" s="756"/>
      <c r="K55" s="756"/>
      <c r="L55" s="756"/>
      <c r="M55" s="757"/>
      <c r="N55" s="345">
        <f>SUM(N48:N54)</f>
        <v>41164.174974491878</v>
      </c>
    </row>
    <row r="56" spans="1:14">
      <c r="B56" s="33"/>
      <c r="C56" s="34"/>
      <c r="D56" s="34"/>
      <c r="E56" s="34"/>
      <c r="F56" s="34"/>
      <c r="G56" s="34"/>
      <c r="H56" s="34"/>
      <c r="I56" s="34"/>
      <c r="J56" s="34"/>
      <c r="K56" s="34"/>
      <c r="L56" s="34"/>
      <c r="M56" s="34"/>
      <c r="N56" s="35"/>
    </row>
    <row r="57" spans="1:14">
      <c r="B57" s="64" t="s">
        <v>2075</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269" t="s">
        <v>2076</v>
      </c>
      <c r="C59" s="270"/>
      <c r="D59" s="270"/>
      <c r="E59" s="270"/>
      <c r="F59" s="270"/>
      <c r="G59" s="270"/>
      <c r="H59" s="73" t="s">
        <v>2065</v>
      </c>
      <c r="I59" s="74" t="s">
        <v>2077</v>
      </c>
      <c r="J59" s="75" t="s">
        <v>2106</v>
      </c>
      <c r="K59" s="73" t="s">
        <v>2107</v>
      </c>
      <c r="L59" s="841" t="s">
        <v>2080</v>
      </c>
      <c r="M59" s="820"/>
      <c r="N59" s="76" t="s">
        <v>2071</v>
      </c>
    </row>
    <row r="60" spans="1:14">
      <c r="B60" s="46"/>
      <c r="C60" s="273"/>
      <c r="D60" s="273"/>
      <c r="E60" s="273"/>
      <c r="F60" s="273"/>
      <c r="G60" s="273"/>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67"/>
      <c r="I63" s="235"/>
      <c r="J63" s="242"/>
      <c r="K63" s="235"/>
      <c r="L63" s="842"/>
      <c r="M63" s="843"/>
      <c r="N63" s="243"/>
    </row>
    <row r="64" spans="1:14">
      <c r="B64" s="46"/>
      <c r="C64" s="47"/>
      <c r="D64" s="47"/>
      <c r="E64" s="47"/>
      <c r="F64" s="47"/>
      <c r="G64" s="47"/>
      <c r="H64" s="244"/>
      <c r="I64" s="235"/>
      <c r="J64" s="235"/>
      <c r="K64" s="235"/>
      <c r="L64" s="245"/>
      <c r="M64" s="246"/>
      <c r="N64" s="247"/>
    </row>
    <row r="65" spans="1:15" ht="15.75" thickBot="1">
      <c r="B65" s="49"/>
      <c r="C65" s="47"/>
      <c r="D65" s="47"/>
      <c r="E65" s="47"/>
      <c r="F65" s="47"/>
      <c r="G65" s="47"/>
      <c r="H65" s="426"/>
      <c r="I65" s="151"/>
      <c r="J65" s="151"/>
      <c r="K65" s="151"/>
      <c r="L65" s="915"/>
      <c r="M65" s="916"/>
      <c r="N65" s="427"/>
    </row>
    <row r="66" spans="1:15" ht="15.75" thickBot="1">
      <c r="B66" s="755" t="s">
        <v>2072</v>
      </c>
      <c r="C66" s="756"/>
      <c r="D66" s="756"/>
      <c r="E66" s="756"/>
      <c r="F66" s="756"/>
      <c r="G66" s="756"/>
      <c r="H66" s="756"/>
      <c r="I66" s="756"/>
      <c r="J66" s="756"/>
      <c r="K66" s="756"/>
      <c r="L66" s="756"/>
      <c r="M66" s="757"/>
      <c r="N66" s="345"/>
    </row>
    <row r="67" spans="1:15">
      <c r="B67" s="33"/>
      <c r="C67" s="34"/>
      <c r="D67" s="34"/>
      <c r="E67" s="34"/>
      <c r="F67" s="34"/>
      <c r="G67" s="34"/>
      <c r="H67" s="34"/>
      <c r="I67" s="34"/>
      <c r="J67" s="34"/>
      <c r="K67" s="34"/>
      <c r="L67" s="34"/>
      <c r="M67" s="34"/>
      <c r="N67" s="35"/>
    </row>
    <row r="68" spans="1:15">
      <c r="B68" s="64" t="s">
        <v>2081</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794" t="s">
        <v>2108</v>
      </c>
      <c r="C70" s="795"/>
      <c r="D70" s="795"/>
      <c r="E70" s="795"/>
      <c r="F70" s="795"/>
      <c r="G70" s="795"/>
      <c r="H70" s="795"/>
      <c r="I70" s="73" t="s">
        <v>2082</v>
      </c>
      <c r="J70" s="75" t="s">
        <v>2109</v>
      </c>
      <c r="K70" s="74" t="s">
        <v>2084</v>
      </c>
      <c r="L70" s="796" t="s">
        <v>2070</v>
      </c>
      <c r="M70" s="899"/>
      <c r="N70" s="98" t="s">
        <v>2071</v>
      </c>
    </row>
    <row r="71" spans="1:15">
      <c r="A71" s="141" t="s">
        <v>769</v>
      </c>
      <c r="B71" s="49" t="str">
        <f>VLOOKUP(A71,'MANO DE OBRA'!A8:D68,3,FALSE)</f>
        <v xml:space="preserve">Obrero </v>
      </c>
      <c r="C71" s="47"/>
      <c r="D71" s="47"/>
      <c r="E71" s="47"/>
      <c r="F71" s="47"/>
      <c r="G71" s="47"/>
      <c r="H71" s="47"/>
      <c r="I71" s="248">
        <f>K71/J71*100</f>
        <v>33832.699999999997</v>
      </c>
      <c r="J71" s="249">
        <v>185</v>
      </c>
      <c r="K71" s="250">
        <f>VLOOKUP(A71,'MANO DE OBRA'!A8:D99,4,FALSE)</f>
        <v>62590.494999999995</v>
      </c>
      <c r="L71" s="50"/>
      <c r="M71" s="429">
        <v>10</v>
      </c>
      <c r="N71" s="346">
        <f>K71/M71</f>
        <v>6259.0494999999992</v>
      </c>
      <c r="O71" s="106"/>
    </row>
    <row r="72" spans="1:15">
      <c r="A72" s="141"/>
      <c r="B72" s="49"/>
      <c r="C72" s="47"/>
      <c r="D72" s="47"/>
      <c r="E72" s="47"/>
      <c r="F72" s="47"/>
      <c r="G72" s="47"/>
      <c r="H72" s="47"/>
      <c r="I72" s="248"/>
      <c r="J72" s="249"/>
      <c r="K72" s="250"/>
      <c r="L72" s="50"/>
      <c r="M72" s="381"/>
      <c r="N72" s="346"/>
    </row>
    <row r="73" spans="1:15">
      <c r="B73" s="49"/>
      <c r="C73" s="47"/>
      <c r="D73" s="47"/>
      <c r="E73" s="47"/>
      <c r="F73" s="47"/>
      <c r="G73" s="47"/>
      <c r="H73" s="47"/>
      <c r="I73" s="248"/>
      <c r="J73" s="249"/>
      <c r="K73" s="250"/>
      <c r="L73" s="50"/>
      <c r="M73" s="379"/>
      <c r="N73" s="346"/>
    </row>
    <row r="74" spans="1:15">
      <c r="B74" s="49"/>
      <c r="C74" s="47"/>
      <c r="D74" s="47"/>
      <c r="E74" s="47"/>
      <c r="F74" s="47"/>
      <c r="G74" s="47"/>
      <c r="H74" s="47"/>
      <c r="I74" s="235"/>
      <c r="J74" s="253"/>
      <c r="K74" s="254"/>
      <c r="L74" s="274"/>
      <c r="M74" s="256"/>
      <c r="N74" s="252"/>
    </row>
    <row r="75" spans="1:15">
      <c r="B75" s="49"/>
      <c r="C75" s="47"/>
      <c r="D75" s="47"/>
      <c r="E75" s="47"/>
      <c r="F75" s="47"/>
      <c r="G75" s="47"/>
      <c r="H75" s="47"/>
      <c r="I75" s="235"/>
      <c r="J75" s="253"/>
      <c r="K75" s="254"/>
      <c r="L75" s="274"/>
      <c r="M75" s="256"/>
      <c r="N75" s="252"/>
    </row>
    <row r="76" spans="1:15" ht="15.75" thickBot="1">
      <c r="B76" s="917"/>
      <c r="C76" s="918"/>
      <c r="D76" s="918"/>
      <c r="E76" s="918"/>
      <c r="F76" s="918"/>
      <c r="G76" s="918"/>
      <c r="H76" s="918"/>
      <c r="I76" s="151"/>
      <c r="J76" s="151"/>
      <c r="K76" s="151"/>
      <c r="L76" s="919"/>
      <c r="M76" s="920"/>
      <c r="N76" s="427"/>
    </row>
    <row r="77" spans="1:15" ht="15.75" thickBot="1">
      <c r="B77" s="755" t="s">
        <v>2072</v>
      </c>
      <c r="C77" s="756"/>
      <c r="D77" s="756"/>
      <c r="E77" s="756"/>
      <c r="F77" s="756"/>
      <c r="G77" s="756"/>
      <c r="H77" s="756"/>
      <c r="I77" s="756"/>
      <c r="J77" s="756"/>
      <c r="K77" s="756"/>
      <c r="L77" s="756"/>
      <c r="M77" s="757"/>
      <c r="N77" s="257">
        <f>SUM(N71:N76)</f>
        <v>6259.0494999999992</v>
      </c>
    </row>
    <row r="78" spans="1:15" ht="15.75" thickBot="1">
      <c r="B78" s="33"/>
      <c r="C78" s="34"/>
      <c r="D78" s="34"/>
      <c r="E78" s="34"/>
      <c r="F78" s="34"/>
      <c r="G78" s="34"/>
      <c r="H78" s="34"/>
      <c r="I78" s="34"/>
      <c r="J78" s="34"/>
      <c r="K78" s="34"/>
      <c r="L78" s="34"/>
      <c r="M78" s="34"/>
      <c r="N78" s="35"/>
    </row>
    <row r="79" spans="1:15" ht="15.75" thickBot="1">
      <c r="B79" s="755" t="s">
        <v>2085</v>
      </c>
      <c r="C79" s="756"/>
      <c r="D79" s="756"/>
      <c r="E79" s="756"/>
      <c r="F79" s="756"/>
      <c r="G79" s="756"/>
      <c r="H79" s="756"/>
      <c r="I79" s="756"/>
      <c r="J79" s="756"/>
      <c r="K79" s="756"/>
      <c r="L79" s="756"/>
      <c r="M79" s="757"/>
      <c r="N79" s="99">
        <f>N43+N55+N66+N77</f>
        <v>47736.176949491877</v>
      </c>
    </row>
    <row r="80" spans="1:15">
      <c r="B80" s="33"/>
      <c r="C80" s="34"/>
      <c r="D80" s="34"/>
      <c r="E80" s="34"/>
      <c r="F80" s="34"/>
      <c r="G80" s="34"/>
      <c r="H80" s="34"/>
      <c r="I80" s="34"/>
      <c r="J80" s="34"/>
      <c r="K80" s="34"/>
      <c r="L80" s="34"/>
      <c r="M80" s="34"/>
      <c r="N80" s="35"/>
    </row>
    <row r="81" spans="1:14">
      <c r="B81" s="64" t="s">
        <v>2086</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00" t="s">
        <v>2110</v>
      </c>
      <c r="C83" s="801"/>
      <c r="D83" s="801"/>
      <c r="E83" s="801"/>
      <c r="F83" s="801"/>
      <c r="G83" s="801"/>
      <c r="H83" s="801"/>
      <c r="I83" s="270"/>
      <c r="J83" s="290"/>
      <c r="K83" s="258" t="s">
        <v>2087</v>
      </c>
      <c r="L83" s="802" t="s">
        <v>2088</v>
      </c>
      <c r="M83" s="803"/>
      <c r="N83" s="259"/>
    </row>
    <row r="84" spans="1:14">
      <c r="B84" s="788" t="s">
        <v>2111</v>
      </c>
      <c r="C84" s="789"/>
      <c r="D84" s="789"/>
      <c r="E84" s="789"/>
      <c r="F84" s="789"/>
      <c r="G84" s="789"/>
      <c r="H84" s="789"/>
      <c r="I84" s="87"/>
      <c r="J84" s="88"/>
      <c r="K84" s="260">
        <v>0.2</v>
      </c>
      <c r="L84" s="790">
        <f>N79*K84</f>
        <v>9547.2353898983765</v>
      </c>
      <c r="M84" s="791"/>
      <c r="N84" s="51"/>
    </row>
    <row r="85" spans="1:14">
      <c r="B85" s="89" t="s">
        <v>2090</v>
      </c>
      <c r="C85" s="90"/>
      <c r="D85" s="90"/>
      <c r="E85" s="90"/>
      <c r="F85" s="90"/>
      <c r="G85" s="90"/>
      <c r="H85" s="90"/>
      <c r="I85" s="87"/>
      <c r="J85" s="88"/>
      <c r="K85" s="260">
        <v>0.05</v>
      </c>
      <c r="L85" s="790">
        <f>N79*K85</f>
        <v>2386.8088474745941</v>
      </c>
      <c r="M85" s="791"/>
      <c r="N85" s="51"/>
    </row>
    <row r="86" spans="1:14" ht="15.75" thickBot="1">
      <c r="B86" s="91" t="s">
        <v>2091</v>
      </c>
      <c r="C86" s="92"/>
      <c r="D86" s="92"/>
      <c r="E86" s="92"/>
      <c r="F86" s="92"/>
      <c r="G86" s="92"/>
      <c r="H86" s="92"/>
      <c r="I86" s="93"/>
      <c r="J86" s="94"/>
      <c r="K86" s="261">
        <v>0.05</v>
      </c>
      <c r="L86" s="792">
        <f>N79*K86</f>
        <v>2386.8088474745941</v>
      </c>
      <c r="M86" s="793"/>
      <c r="N86" s="51"/>
    </row>
    <row r="87" spans="1:14" ht="15.75" thickBot="1">
      <c r="B87" s="755" t="s">
        <v>2072</v>
      </c>
      <c r="C87" s="756"/>
      <c r="D87" s="756"/>
      <c r="E87" s="756"/>
      <c r="F87" s="756"/>
      <c r="G87" s="756"/>
      <c r="H87" s="756"/>
      <c r="I87" s="756"/>
      <c r="J87" s="756"/>
      <c r="K87" s="756"/>
      <c r="L87" s="756"/>
      <c r="M87" s="757"/>
      <c r="N87" s="52">
        <f>L84+L85+L86</f>
        <v>14320.853084847566</v>
      </c>
    </row>
    <row r="88" spans="1:14" ht="15.75" thickBot="1">
      <c r="B88" s="33"/>
      <c r="C88" s="34"/>
      <c r="D88" s="34"/>
      <c r="E88" s="34"/>
      <c r="F88" s="34"/>
      <c r="G88" s="34"/>
      <c r="H88" s="34"/>
      <c r="I88" s="34"/>
      <c r="J88" s="34"/>
      <c r="K88" s="34"/>
      <c r="L88" s="34"/>
      <c r="M88" s="34"/>
      <c r="N88" s="35"/>
    </row>
    <row r="89" spans="1:14" ht="15.75" thickBot="1">
      <c r="A89" t="s">
        <v>2114</v>
      </c>
      <c r="B89" s="755" t="s">
        <v>2113</v>
      </c>
      <c r="C89" s="756"/>
      <c r="D89" s="756"/>
      <c r="E89" s="756"/>
      <c r="F89" s="756"/>
      <c r="G89" s="756"/>
      <c r="H89" s="756"/>
      <c r="I89" s="756"/>
      <c r="J89" s="756"/>
      <c r="K89" s="756"/>
      <c r="L89" s="756"/>
      <c r="M89" s="757"/>
      <c r="N89" s="166">
        <f>N79+N87</f>
        <v>62057.030034339441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2093</v>
      </c>
      <c r="F94" s="53"/>
      <c r="G94" s="53"/>
      <c r="H94" s="53"/>
      <c r="I94" s="53"/>
      <c r="J94" s="53"/>
      <c r="K94" s="12"/>
      <c r="L94" s="12"/>
      <c r="M94" s="12"/>
      <c r="N94" s="17"/>
    </row>
    <row r="95" spans="1:14">
      <c r="B95" s="16"/>
      <c r="C95" s="12"/>
      <c r="D95" s="12"/>
      <c r="E95" s="12" t="s">
        <v>2094</v>
      </c>
      <c r="F95" s="12"/>
      <c r="G95" s="12"/>
      <c r="H95" s="12"/>
      <c r="I95" s="12"/>
      <c r="J95" s="12"/>
      <c r="K95" s="12"/>
      <c r="L95" s="12"/>
      <c r="M95" s="12"/>
      <c r="N95" s="17"/>
    </row>
    <row r="96" spans="1:14">
      <c r="B96" s="16"/>
      <c r="C96" s="12"/>
      <c r="D96" s="12"/>
      <c r="E96" s="12" t="s">
        <v>2095</v>
      </c>
      <c r="F96" s="12"/>
      <c r="G96" s="12"/>
      <c r="H96" s="12"/>
      <c r="I96" s="12"/>
      <c r="J96" s="12"/>
      <c r="K96" s="12"/>
      <c r="L96" s="12"/>
      <c r="M96" s="12"/>
      <c r="N96" s="17"/>
    </row>
    <row r="97" spans="2:14">
      <c r="B97" s="16"/>
      <c r="C97" s="12"/>
      <c r="D97" s="12"/>
      <c r="E97" s="12" t="s">
        <v>2096</v>
      </c>
      <c r="F97" s="12"/>
      <c r="G97" s="12"/>
      <c r="H97" s="12"/>
      <c r="I97" s="12"/>
      <c r="J97" s="12"/>
      <c r="K97" s="12"/>
      <c r="L97" s="12"/>
      <c r="M97" s="12"/>
      <c r="N97" s="17"/>
    </row>
    <row r="98" spans="2:14" ht="15.75" thickBot="1">
      <c r="B98" s="16"/>
      <c r="C98" s="12"/>
      <c r="D98" s="12"/>
      <c r="E98" s="12"/>
      <c r="F98" s="12" t="s">
        <v>7</v>
      </c>
      <c r="G98" s="12"/>
      <c r="H98" s="12"/>
      <c r="I98" s="12"/>
      <c r="J98" s="12"/>
      <c r="K98" s="12"/>
      <c r="L98" s="12"/>
      <c r="M98" s="12"/>
      <c r="N98" s="17"/>
    </row>
    <row r="99" spans="2:14">
      <c r="B99" s="204" t="s">
        <v>2097</v>
      </c>
      <c r="C99" s="205"/>
      <c r="D99" s="205"/>
      <c r="E99" s="205"/>
      <c r="F99" s="205"/>
      <c r="G99" s="205"/>
      <c r="H99" s="205"/>
      <c r="I99" s="205"/>
      <c r="J99" s="205"/>
      <c r="K99" s="205"/>
      <c r="L99" s="205"/>
      <c r="M99" s="205"/>
      <c r="N99" s="206"/>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c r="B102" s="207"/>
      <c r="C102" s="208"/>
      <c r="D102" s="208"/>
      <c r="E102" s="208"/>
      <c r="F102" s="208"/>
      <c r="G102" s="208"/>
      <c r="H102" s="208"/>
      <c r="I102" s="208"/>
      <c r="J102" s="208"/>
      <c r="K102" s="208"/>
      <c r="L102" s="208"/>
      <c r="M102" s="208"/>
      <c r="N102" s="209"/>
    </row>
    <row r="103" spans="2:14" ht="15.75" thickBot="1">
      <c r="B103" s="210"/>
      <c r="C103" s="211"/>
      <c r="D103" s="211"/>
      <c r="E103" s="211"/>
      <c r="F103" s="211"/>
      <c r="G103" s="211"/>
      <c r="H103" s="211"/>
      <c r="I103" s="211"/>
      <c r="J103" s="211"/>
      <c r="K103" s="211"/>
      <c r="L103" s="211"/>
      <c r="M103" s="211"/>
      <c r="N103" s="212"/>
    </row>
    <row r="104" spans="2:14">
      <c r="B104" s="213"/>
      <c r="C104" s="214"/>
      <c r="D104" s="214"/>
      <c r="E104" s="214"/>
      <c r="F104" s="214"/>
      <c r="G104" s="214"/>
      <c r="H104" s="214"/>
      <c r="I104" s="214"/>
      <c r="J104" s="214"/>
      <c r="K104" s="214"/>
      <c r="L104" s="214"/>
      <c r="M104" s="214"/>
      <c r="N104" s="215"/>
    </row>
    <row r="105" spans="2:14">
      <c r="B105" s="199" t="s">
        <v>2098</v>
      </c>
      <c r="C105" s="31"/>
      <c r="D105" s="31"/>
      <c r="E105" s="31"/>
      <c r="F105" s="31"/>
      <c r="G105" s="31"/>
      <c r="H105" s="31"/>
      <c r="I105" s="31"/>
      <c r="J105" s="31"/>
      <c r="K105" s="31"/>
      <c r="L105" s="31"/>
      <c r="M105" s="31"/>
      <c r="N105" s="32"/>
    </row>
    <row r="106" spans="2:14" ht="15" customHeight="1">
      <c r="B106" s="758" t="s">
        <v>2099</v>
      </c>
      <c r="C106" s="759"/>
      <c r="D106" s="759"/>
      <c r="E106" s="759"/>
      <c r="F106" s="759"/>
      <c r="G106" s="759"/>
      <c r="H106" s="759"/>
      <c r="I106" s="759"/>
      <c r="J106" s="759"/>
      <c r="K106" s="759"/>
      <c r="L106" s="759"/>
      <c r="M106" s="759"/>
      <c r="N106" s="760"/>
    </row>
    <row r="107" spans="2:14" ht="15" customHeight="1">
      <c r="B107" s="758"/>
      <c r="C107" s="759"/>
      <c r="D107" s="759"/>
      <c r="E107" s="759"/>
      <c r="F107" s="759"/>
      <c r="G107" s="759"/>
      <c r="H107" s="759"/>
      <c r="I107" s="759"/>
      <c r="J107" s="759"/>
      <c r="K107" s="759"/>
      <c r="L107" s="759"/>
      <c r="M107" s="759"/>
      <c r="N107" s="760"/>
    </row>
    <row r="108" spans="2:14" ht="29.25" customHeight="1">
      <c r="B108" s="761" t="s">
        <v>2100</v>
      </c>
      <c r="C108" s="762"/>
      <c r="D108" s="762"/>
      <c r="E108" s="762"/>
      <c r="F108" s="762"/>
      <c r="G108" s="762"/>
      <c r="H108" s="762"/>
      <c r="I108" s="762"/>
      <c r="J108" s="762"/>
      <c r="K108" s="762"/>
      <c r="L108" s="762"/>
      <c r="M108" s="762"/>
      <c r="N108" s="763"/>
    </row>
    <row r="109" spans="2:14">
      <c r="B109" s="761"/>
      <c r="C109" s="762"/>
      <c r="D109" s="762"/>
      <c r="E109" s="762"/>
      <c r="F109" s="762"/>
      <c r="G109" s="762"/>
      <c r="H109" s="762"/>
      <c r="I109" s="762"/>
      <c r="J109" s="762"/>
      <c r="K109" s="762"/>
      <c r="L109" s="762"/>
      <c r="M109" s="762"/>
      <c r="N109" s="763"/>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287"/>
      <c r="C112" s="288"/>
      <c r="D112" s="288"/>
      <c r="E112" s="288"/>
      <c r="F112" s="288"/>
      <c r="G112" s="288"/>
      <c r="H112" s="288"/>
      <c r="I112" s="288"/>
      <c r="J112" s="288"/>
      <c r="K112" s="288"/>
      <c r="L112" s="288"/>
      <c r="M112" s="288"/>
      <c r="N112" s="289"/>
    </row>
    <row r="113" spans="2:14">
      <c r="B113" s="199"/>
      <c r="C113" s="31"/>
      <c r="D113" s="31"/>
      <c r="E113" s="31"/>
      <c r="F113" s="31"/>
      <c r="G113" s="31"/>
      <c r="H113" s="31"/>
      <c r="I113" s="31"/>
      <c r="J113" s="31"/>
      <c r="K113" s="31"/>
      <c r="L113" s="31"/>
      <c r="M113" s="31"/>
      <c r="N113" s="32"/>
    </row>
    <row r="114" spans="2:14">
      <c r="B114" s="16"/>
      <c r="C114" s="12"/>
      <c r="D114" s="12"/>
      <c r="E114" s="12" t="s">
        <v>2093</v>
      </c>
      <c r="F114" s="53"/>
      <c r="G114" s="53"/>
      <c r="H114" s="12"/>
      <c r="I114" s="12"/>
      <c r="J114" s="12"/>
      <c r="K114" s="12"/>
      <c r="L114" s="12"/>
      <c r="M114" s="12"/>
      <c r="N114" s="17"/>
    </row>
    <row r="115" spans="2:14">
      <c r="B115" s="16"/>
      <c r="C115" s="12"/>
      <c r="D115" s="12"/>
      <c r="E115" s="54" t="s">
        <v>2094</v>
      </c>
      <c r="F115" s="12"/>
      <c r="G115" s="12"/>
      <c r="H115" s="54"/>
      <c r="I115" s="54"/>
      <c r="J115" s="54"/>
      <c r="K115" s="12"/>
      <c r="L115" s="12"/>
      <c r="M115" s="12"/>
      <c r="N115" s="17"/>
    </row>
    <row r="116" spans="2:14">
      <c r="B116" s="16"/>
      <c r="C116" s="12"/>
      <c r="D116" s="12"/>
      <c r="E116" s="55" t="s">
        <v>2101</v>
      </c>
      <c r="F116" s="12"/>
      <c r="G116" s="12"/>
      <c r="H116" s="55"/>
      <c r="I116" s="55"/>
      <c r="J116" s="55"/>
      <c r="K116" s="12"/>
      <c r="L116" s="12"/>
      <c r="M116" s="12"/>
      <c r="N116" s="17"/>
    </row>
    <row r="117" spans="2:14">
      <c r="B117" s="56"/>
      <c r="C117" s="31"/>
      <c r="D117" s="31"/>
      <c r="E117" s="12" t="s">
        <v>2096</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2102</v>
      </c>
      <c r="C119" s="55"/>
      <c r="D119" s="55"/>
      <c r="E119" s="12"/>
      <c r="F119" s="12"/>
      <c r="G119" s="12"/>
      <c r="H119" s="12"/>
      <c r="I119" s="12"/>
      <c r="J119" s="821"/>
      <c r="K119" s="821"/>
      <c r="L119" s="821"/>
      <c r="M119" s="821"/>
      <c r="N119" s="822"/>
    </row>
    <row r="120" spans="2:14" ht="15.75" thickBot="1">
      <c r="B120" s="217" t="s">
        <v>2103</v>
      </c>
      <c r="C120" s="344"/>
      <c r="D120" s="344"/>
      <c r="E120" s="57"/>
      <c r="F120" s="57"/>
      <c r="G120" s="57"/>
      <c r="H120" s="57"/>
      <c r="I120" s="57"/>
      <c r="J120" s="823"/>
      <c r="K120" s="823"/>
      <c r="L120" s="823"/>
      <c r="M120" s="823"/>
      <c r="N120" s="82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ColWidth="11.42578125"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t="17.25" hidden="1" customHeight="1" thickBot="1">
      <c r="B30" s="71" t="s">
        <v>1</v>
      </c>
      <c r="C30" s="734" t="s">
        <v>2063</v>
      </c>
      <c r="D30" s="735"/>
      <c r="E30" s="735"/>
      <c r="F30" s="735"/>
      <c r="G30" s="735"/>
      <c r="H30" s="735"/>
      <c r="I30" s="735"/>
      <c r="J30" s="72"/>
      <c r="K30" s="263"/>
      <c r="L30" s="731" t="s">
        <v>2065</v>
      </c>
      <c r="M30" s="732"/>
      <c r="N30" s="71" t="s">
        <v>2066</v>
      </c>
    </row>
    <row r="31" spans="1:14" ht="15.75" thickBot="1">
      <c r="A31" t="s">
        <v>21</v>
      </c>
      <c r="B31" s="80" t="s">
        <v>641</v>
      </c>
      <c r="C31" s="81" t="s">
        <v>2338</v>
      </c>
      <c r="D31" s="82"/>
      <c r="E31" s="82"/>
      <c r="F31" s="82"/>
      <c r="G31" s="82"/>
      <c r="H31" s="82"/>
      <c r="I31" s="82"/>
      <c r="J31" s="82"/>
      <c r="K31" s="395"/>
      <c r="L31" s="262" t="s">
        <v>10</v>
      </c>
      <c r="M31" s="181"/>
      <c r="N31" s="84"/>
    </row>
    <row r="32" spans="1:14" ht="6"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13"/>
      <c r="B36" s="804"/>
      <c r="C36" s="805"/>
      <c r="D36" s="805"/>
      <c r="E36" s="805"/>
      <c r="F36" s="805"/>
      <c r="G36" s="805"/>
      <c r="H36" s="806"/>
      <c r="I36" s="223"/>
      <c r="J36" s="224"/>
      <c r="K36" s="225"/>
      <c r="L36" s="226"/>
      <c r="M36" s="292"/>
      <c r="N36" s="228"/>
    </row>
    <row r="37" spans="1:14">
      <c r="A37" s="113"/>
      <c r="B37" s="804"/>
      <c r="C37" s="805"/>
      <c r="D37" s="805"/>
      <c r="E37" s="805"/>
      <c r="F37" s="805"/>
      <c r="G37" s="805"/>
      <c r="H37" s="806"/>
      <c r="I37" s="368"/>
      <c r="J37" s="369"/>
      <c r="K37" s="225"/>
      <c r="L37" s="291"/>
      <c r="M37" s="292"/>
      <c r="N37" s="228"/>
    </row>
    <row r="38" spans="1:14">
      <c r="B38" s="804"/>
      <c r="C38" s="805"/>
      <c r="D38" s="805"/>
      <c r="E38" s="805"/>
      <c r="F38" s="805"/>
      <c r="G38" s="805"/>
      <c r="H38" s="806"/>
      <c r="I38" s="284"/>
      <c r="J38" s="286"/>
      <c r="K38" s="225"/>
      <c r="L38" s="370"/>
      <c r="M38" s="371"/>
      <c r="N38" s="228"/>
    </row>
    <row r="39" spans="1:14">
      <c r="B39" s="804"/>
      <c r="C39" s="805"/>
      <c r="D39" s="805"/>
      <c r="E39" s="805"/>
      <c r="F39" s="805"/>
      <c r="G39" s="805"/>
      <c r="H39" s="806"/>
      <c r="I39" s="36"/>
      <c r="J39" s="37"/>
      <c r="K39" s="225"/>
      <c r="L39" s="232"/>
      <c r="M39" s="292"/>
      <c r="N39" s="228"/>
    </row>
    <row r="40" spans="1:14">
      <c r="B40" s="276"/>
      <c r="C40" s="277"/>
      <c r="D40" s="277"/>
      <c r="E40" s="277"/>
      <c r="F40" s="279"/>
      <c r="G40" s="279"/>
      <c r="H40" s="123"/>
      <c r="I40" s="36"/>
      <c r="J40" s="37"/>
      <c r="K40" s="225"/>
      <c r="L40" s="232"/>
      <c r="M40" s="233"/>
      <c r="N40" s="229"/>
    </row>
    <row r="41" spans="1:14">
      <c r="B41" s="812" t="s">
        <v>2105</v>
      </c>
      <c r="C41" s="813"/>
      <c r="D41" s="813"/>
      <c r="E41" s="38"/>
      <c r="F41" s="39"/>
      <c r="G41" s="39"/>
      <c r="H41" s="40"/>
      <c r="I41" s="36"/>
      <c r="J41" s="37"/>
      <c r="K41" s="235"/>
      <c r="L41" s="232"/>
      <c r="M41" s="352">
        <v>0.05</v>
      </c>
      <c r="N41" s="296">
        <f>N76*M41</f>
        <v>104317.49166666667</v>
      </c>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345">
        <f>SUM(N36:N42)</f>
        <v>104317.49166666667</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A48" s="108" t="s">
        <v>1161</v>
      </c>
      <c r="B48" s="43" t="str">
        <f>VLOOKUP(A48,MATERIALES!A6:D373,3,FALSE)</f>
        <v>Árbol de 0.6 m (Protector)</v>
      </c>
      <c r="C48" s="372"/>
      <c r="D48" s="372"/>
      <c r="E48" s="372"/>
      <c r="F48" s="372"/>
      <c r="G48" s="372"/>
      <c r="H48" s="372"/>
      <c r="I48" s="372"/>
      <c r="J48" s="274" t="str">
        <f>VLOOKUP(A48,MATERIALES!A4:D640,2,FALSE)</f>
        <v>u</v>
      </c>
      <c r="K48" s="428">
        <v>1100</v>
      </c>
      <c r="L48" s="368"/>
      <c r="M48" s="353">
        <f>VLOOKUP(A48,MATERIALES!A6:D397,4,FALSE)</f>
        <v>3298.0297398843345</v>
      </c>
      <c r="N48" s="228">
        <f>K48*M48</f>
        <v>3627832.713872768</v>
      </c>
    </row>
    <row r="49" spans="1:14">
      <c r="A49" s="108"/>
      <c r="B49" s="43"/>
      <c r="C49" s="372"/>
      <c r="D49" s="372"/>
      <c r="E49" s="372"/>
      <c r="F49" s="372"/>
      <c r="G49" s="372"/>
      <c r="H49" s="372"/>
      <c r="I49" s="372"/>
      <c r="J49" s="274"/>
      <c r="K49" s="392"/>
      <c r="L49" s="368"/>
      <c r="M49" s="353"/>
      <c r="N49" s="228"/>
    </row>
    <row r="50" spans="1:14">
      <c r="A50" s="108"/>
      <c r="B50" s="43"/>
      <c r="C50" s="372"/>
      <c r="D50" s="372"/>
      <c r="E50" s="372"/>
      <c r="F50" s="372"/>
      <c r="G50" s="372"/>
      <c r="H50" s="372"/>
      <c r="I50" s="372"/>
      <c r="J50" s="267"/>
      <c r="K50" s="348"/>
      <c r="L50" s="368"/>
      <c r="M50" s="353"/>
      <c r="N50" s="228"/>
    </row>
    <row r="51" spans="1:14">
      <c r="B51" s="276"/>
      <c r="C51" s="47"/>
      <c r="D51" s="47"/>
      <c r="E51" s="47"/>
      <c r="F51" s="47"/>
      <c r="G51" s="47"/>
      <c r="H51" s="47"/>
      <c r="I51" s="47"/>
      <c r="J51" s="244"/>
      <c r="K51" s="151"/>
      <c r="L51" s="274"/>
      <c r="M51" s="373"/>
      <c r="N51" s="229"/>
    </row>
    <row r="52" spans="1:14">
      <c r="B52" s="150"/>
      <c r="C52" s="273"/>
      <c r="D52" s="273"/>
      <c r="E52" s="273"/>
      <c r="F52" s="273"/>
      <c r="G52" s="273"/>
      <c r="H52" s="273"/>
      <c r="I52" s="273"/>
      <c r="J52" s="267"/>
      <c r="K52" s="44"/>
      <c r="L52" s="274"/>
      <c r="M52" s="373"/>
      <c r="N52" s="229"/>
    </row>
    <row r="53" spans="1:14" ht="15.75" thickBot="1">
      <c r="B53" s="420"/>
      <c r="C53" s="47"/>
      <c r="D53" s="47"/>
      <c r="E53" s="47"/>
      <c r="F53" s="47"/>
      <c r="G53" s="47"/>
      <c r="H53" s="47"/>
      <c r="I53" s="47"/>
      <c r="J53" s="244"/>
      <c r="K53" s="151"/>
      <c r="L53" s="421"/>
      <c r="M53" s="422"/>
      <c r="N53" s="423"/>
    </row>
    <row r="54" spans="1:14" ht="15.75" thickBot="1">
      <c r="B54" s="755" t="s">
        <v>2072</v>
      </c>
      <c r="C54" s="756"/>
      <c r="D54" s="756"/>
      <c r="E54" s="756"/>
      <c r="F54" s="756"/>
      <c r="G54" s="756"/>
      <c r="H54" s="756"/>
      <c r="I54" s="756"/>
      <c r="J54" s="756"/>
      <c r="K54" s="756"/>
      <c r="L54" s="756"/>
      <c r="M54" s="757"/>
      <c r="N54" s="345">
        <f>SUM(N48:N53)</f>
        <v>3627832.713872768</v>
      </c>
    </row>
    <row r="55" spans="1:14">
      <c r="B55" s="33"/>
      <c r="C55" s="34"/>
      <c r="D55" s="34"/>
      <c r="E55" s="34"/>
      <c r="F55" s="34"/>
      <c r="G55" s="34"/>
      <c r="H55" s="34"/>
      <c r="I55" s="34"/>
      <c r="J55" s="34"/>
      <c r="K55" s="34"/>
      <c r="L55" s="34"/>
      <c r="M55" s="34"/>
      <c r="N55" s="35"/>
    </row>
    <row r="56" spans="1:14">
      <c r="B56" s="64" t="s">
        <v>2075</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269" t="s">
        <v>2076</v>
      </c>
      <c r="C58" s="270"/>
      <c r="D58" s="270"/>
      <c r="E58" s="270"/>
      <c r="F58" s="270"/>
      <c r="G58" s="270"/>
      <c r="H58" s="73" t="s">
        <v>2065</v>
      </c>
      <c r="I58" s="74" t="s">
        <v>2077</v>
      </c>
      <c r="J58" s="75" t="s">
        <v>2106</v>
      </c>
      <c r="K58" s="73" t="s">
        <v>2107</v>
      </c>
      <c r="L58" s="841" t="s">
        <v>2080</v>
      </c>
      <c r="M58" s="820"/>
      <c r="N58" s="76" t="s">
        <v>2071</v>
      </c>
    </row>
    <row r="59" spans="1:14">
      <c r="B59" s="46"/>
      <c r="C59" s="273"/>
      <c r="D59" s="273"/>
      <c r="E59" s="273"/>
      <c r="F59" s="273"/>
      <c r="G59" s="273"/>
      <c r="H59" s="267"/>
      <c r="I59" s="235"/>
      <c r="J59" s="242"/>
      <c r="K59" s="235"/>
      <c r="L59" s="842"/>
      <c r="M59" s="843"/>
      <c r="N59" s="243"/>
    </row>
    <row r="60" spans="1:14">
      <c r="B60" s="46"/>
      <c r="C60" s="47"/>
      <c r="D60" s="47"/>
      <c r="E60" s="47"/>
      <c r="F60" s="47"/>
      <c r="G60" s="47"/>
      <c r="H60" s="267"/>
      <c r="I60" s="235"/>
      <c r="J60" s="242"/>
      <c r="K60" s="235"/>
      <c r="L60" s="842"/>
      <c r="M60" s="843"/>
      <c r="N60" s="243"/>
    </row>
    <row r="61" spans="1:14">
      <c r="B61" s="46"/>
      <c r="C61" s="47"/>
      <c r="D61" s="47"/>
      <c r="E61" s="47"/>
      <c r="F61" s="47"/>
      <c r="G61" s="47"/>
      <c r="H61" s="267"/>
      <c r="I61" s="235"/>
      <c r="J61" s="242"/>
      <c r="K61" s="235"/>
      <c r="L61" s="842"/>
      <c r="M61" s="843"/>
      <c r="N61" s="243"/>
    </row>
    <row r="62" spans="1:14">
      <c r="B62" s="46"/>
      <c r="C62" s="47"/>
      <c r="D62" s="47"/>
      <c r="E62" s="47"/>
      <c r="F62" s="47"/>
      <c r="G62" s="47"/>
      <c r="H62" s="267"/>
      <c r="I62" s="235"/>
      <c r="J62" s="242"/>
      <c r="K62" s="235"/>
      <c r="L62" s="842"/>
      <c r="M62" s="843"/>
      <c r="N62" s="243"/>
    </row>
    <row r="63" spans="1:14">
      <c r="B63" s="46"/>
      <c r="C63" s="47"/>
      <c r="D63" s="47"/>
      <c r="E63" s="47"/>
      <c r="F63" s="47"/>
      <c r="G63" s="47"/>
      <c r="H63" s="244"/>
      <c r="I63" s="235"/>
      <c r="J63" s="235"/>
      <c r="K63" s="235"/>
      <c r="L63" s="245"/>
      <c r="M63" s="246"/>
      <c r="N63" s="247"/>
    </row>
    <row r="64" spans="1:14" ht="15.75" thickBot="1">
      <c r="B64" s="49"/>
      <c r="C64" s="47"/>
      <c r="D64" s="47"/>
      <c r="E64" s="47"/>
      <c r="F64" s="47"/>
      <c r="G64" s="47"/>
      <c r="H64" s="426"/>
      <c r="I64" s="151"/>
      <c r="J64" s="151"/>
      <c r="K64" s="151"/>
      <c r="L64" s="915"/>
      <c r="M64" s="916"/>
      <c r="N64" s="427"/>
    </row>
    <row r="65" spans="1:15" ht="15.75" thickBot="1">
      <c r="B65" s="755" t="s">
        <v>2072</v>
      </c>
      <c r="C65" s="756"/>
      <c r="D65" s="756"/>
      <c r="E65" s="756"/>
      <c r="F65" s="756"/>
      <c r="G65" s="756"/>
      <c r="H65" s="756"/>
      <c r="I65" s="756"/>
      <c r="J65" s="756"/>
      <c r="K65" s="756"/>
      <c r="L65" s="756"/>
      <c r="M65" s="757"/>
      <c r="N65" s="345"/>
    </row>
    <row r="66" spans="1:15">
      <c r="B66" s="33"/>
      <c r="C66" s="34"/>
      <c r="D66" s="34"/>
      <c r="E66" s="34"/>
      <c r="F66" s="34"/>
      <c r="G66" s="34"/>
      <c r="H66" s="34"/>
      <c r="I66" s="34"/>
      <c r="J66" s="34"/>
      <c r="K66" s="34"/>
      <c r="L66" s="34"/>
      <c r="M66" s="34"/>
      <c r="N66" s="35"/>
    </row>
    <row r="67" spans="1:15">
      <c r="B67" s="64" t="s">
        <v>2081</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794" t="s">
        <v>2108</v>
      </c>
      <c r="C69" s="795"/>
      <c r="D69" s="795"/>
      <c r="E69" s="795"/>
      <c r="F69" s="795"/>
      <c r="G69" s="795"/>
      <c r="H69" s="795"/>
      <c r="I69" s="73" t="s">
        <v>2082</v>
      </c>
      <c r="J69" s="75" t="s">
        <v>2109</v>
      </c>
      <c r="K69" s="74" t="s">
        <v>2084</v>
      </c>
      <c r="L69" s="796" t="s">
        <v>2070</v>
      </c>
      <c r="M69" s="899"/>
      <c r="N69" s="98" t="s">
        <v>2071</v>
      </c>
    </row>
    <row r="70" spans="1:15">
      <c r="A70" s="141" t="s">
        <v>712</v>
      </c>
      <c r="B70" s="49" t="str">
        <f>VLOOKUP(A70,'MANO DE OBRA'!A8:D68,3,FALSE)</f>
        <v>Obrero (5)</v>
      </c>
      <c r="C70" s="47"/>
      <c r="D70" s="47"/>
      <c r="E70" s="47"/>
      <c r="F70" s="47"/>
      <c r="G70" s="47"/>
      <c r="H70" s="47"/>
      <c r="I70" s="248">
        <f>K70/J70*100</f>
        <v>169163.49999999997</v>
      </c>
      <c r="J70" s="249">
        <v>185</v>
      </c>
      <c r="K70" s="250">
        <f>VLOOKUP(A70,'MANO DE OBRA'!A8:D99,4,FALSE)</f>
        <v>312952.47499999998</v>
      </c>
      <c r="L70" s="50"/>
      <c r="M70" s="429">
        <v>0.15</v>
      </c>
      <c r="N70" s="346">
        <f>K70/M70</f>
        <v>2086349.8333333333</v>
      </c>
      <c r="O70" s="106"/>
    </row>
    <row r="71" spans="1:15">
      <c r="A71" s="141"/>
      <c r="B71" s="49"/>
      <c r="C71" s="47"/>
      <c r="D71" s="47"/>
      <c r="E71" s="47"/>
      <c r="F71" s="47"/>
      <c r="G71" s="47"/>
      <c r="H71" s="47"/>
      <c r="I71" s="248"/>
      <c r="J71" s="249"/>
      <c r="K71" s="250"/>
      <c r="L71" s="50"/>
      <c r="M71" s="381"/>
      <c r="N71" s="346"/>
    </row>
    <row r="72" spans="1:15">
      <c r="B72" s="49"/>
      <c r="C72" s="47"/>
      <c r="D72" s="47"/>
      <c r="E72" s="47"/>
      <c r="F72" s="47"/>
      <c r="G72" s="47"/>
      <c r="H72" s="47"/>
      <c r="I72" s="248"/>
      <c r="J72" s="249"/>
      <c r="K72" s="250"/>
      <c r="L72" s="50"/>
      <c r="M72" s="379"/>
      <c r="N72" s="346"/>
    </row>
    <row r="73" spans="1:15">
      <c r="B73" s="49"/>
      <c r="C73" s="47"/>
      <c r="D73" s="47"/>
      <c r="E73" s="47"/>
      <c r="F73" s="47"/>
      <c r="G73" s="47"/>
      <c r="H73" s="47"/>
      <c r="I73" s="235"/>
      <c r="J73" s="253"/>
      <c r="K73" s="254"/>
      <c r="L73" s="274"/>
      <c r="M73" s="256"/>
      <c r="N73" s="252"/>
    </row>
    <row r="74" spans="1:15">
      <c r="B74" s="49"/>
      <c r="C74" s="47"/>
      <c r="D74" s="47"/>
      <c r="E74" s="47"/>
      <c r="F74" s="47"/>
      <c r="G74" s="47"/>
      <c r="H74" s="47"/>
      <c r="I74" s="235"/>
      <c r="J74" s="253"/>
      <c r="K74" s="254"/>
      <c r="L74" s="274"/>
      <c r="M74" s="256"/>
      <c r="N74" s="252"/>
    </row>
    <row r="75" spans="1:15" ht="15.75" thickBot="1">
      <c r="B75" s="917"/>
      <c r="C75" s="918"/>
      <c r="D75" s="918"/>
      <c r="E75" s="918"/>
      <c r="F75" s="918"/>
      <c r="G75" s="918"/>
      <c r="H75" s="918"/>
      <c r="I75" s="151"/>
      <c r="J75" s="151"/>
      <c r="K75" s="151"/>
      <c r="L75" s="919"/>
      <c r="M75" s="920"/>
      <c r="N75" s="45"/>
    </row>
    <row r="76" spans="1:15" ht="15.75" thickBot="1">
      <c r="B76" s="755" t="s">
        <v>2072</v>
      </c>
      <c r="C76" s="756"/>
      <c r="D76" s="756"/>
      <c r="E76" s="756"/>
      <c r="F76" s="756"/>
      <c r="G76" s="756"/>
      <c r="H76" s="756"/>
      <c r="I76" s="756"/>
      <c r="J76" s="756"/>
      <c r="K76" s="756"/>
      <c r="L76" s="756"/>
      <c r="M76" s="757"/>
      <c r="N76" s="257">
        <f>SUM(N70:N75)</f>
        <v>2086349.8333333333</v>
      </c>
    </row>
    <row r="77" spans="1:15" ht="15.75" thickBot="1">
      <c r="B77" s="33"/>
      <c r="C77" s="34"/>
      <c r="D77" s="34"/>
      <c r="E77" s="34"/>
      <c r="F77" s="34"/>
      <c r="G77" s="34"/>
      <c r="H77" s="34"/>
      <c r="I77" s="34"/>
      <c r="J77" s="34"/>
      <c r="K77" s="34"/>
      <c r="L77" s="34"/>
      <c r="M77" s="34"/>
      <c r="N77" s="35"/>
    </row>
    <row r="78" spans="1:15" ht="15.75" thickBot="1">
      <c r="B78" s="755" t="s">
        <v>2085</v>
      </c>
      <c r="C78" s="756"/>
      <c r="D78" s="756"/>
      <c r="E78" s="756"/>
      <c r="F78" s="756"/>
      <c r="G78" s="756"/>
      <c r="H78" s="756"/>
      <c r="I78" s="756"/>
      <c r="J78" s="756"/>
      <c r="K78" s="756"/>
      <c r="L78" s="756"/>
      <c r="M78" s="757"/>
      <c r="N78" s="99">
        <f>N43+N54+N65+N76</f>
        <v>5818500.0388727682</v>
      </c>
    </row>
    <row r="79" spans="1:15">
      <c r="B79" s="33"/>
      <c r="C79" s="34"/>
      <c r="D79" s="34"/>
      <c r="E79" s="34"/>
      <c r="F79" s="34"/>
      <c r="G79" s="34"/>
      <c r="H79" s="34"/>
      <c r="I79" s="34"/>
      <c r="J79" s="34"/>
      <c r="K79" s="34"/>
      <c r="L79" s="34"/>
      <c r="M79" s="34"/>
      <c r="N79" s="35"/>
    </row>
    <row r="80" spans="1: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1163700.0077745537</v>
      </c>
      <c r="M83" s="791"/>
      <c r="N83" s="51"/>
    </row>
    <row r="84" spans="1:14">
      <c r="B84" s="89" t="s">
        <v>2090</v>
      </c>
      <c r="C84" s="90"/>
      <c r="D84" s="90"/>
      <c r="E84" s="90"/>
      <c r="F84" s="90"/>
      <c r="G84" s="90"/>
      <c r="H84" s="90"/>
      <c r="I84" s="87"/>
      <c r="J84" s="88"/>
      <c r="K84" s="260">
        <v>0.05</v>
      </c>
      <c r="L84" s="790">
        <f>N78*K84</f>
        <v>290925.00194363843</v>
      </c>
      <c r="M84" s="791"/>
      <c r="N84" s="51"/>
    </row>
    <row r="85" spans="1:14" ht="15.75" thickBot="1">
      <c r="B85" s="91" t="s">
        <v>2091</v>
      </c>
      <c r="C85" s="92"/>
      <c r="D85" s="92"/>
      <c r="E85" s="92"/>
      <c r="F85" s="92"/>
      <c r="G85" s="92"/>
      <c r="H85" s="92"/>
      <c r="I85" s="93"/>
      <c r="J85" s="94"/>
      <c r="K85" s="261">
        <v>0.05</v>
      </c>
      <c r="L85" s="792">
        <f>N78*K85</f>
        <v>290925.00194363843</v>
      </c>
      <c r="M85" s="793"/>
      <c r="N85" s="51"/>
    </row>
    <row r="86" spans="1:14" ht="15.75" thickBot="1">
      <c r="B86" s="755" t="s">
        <v>2072</v>
      </c>
      <c r="C86" s="756"/>
      <c r="D86" s="756"/>
      <c r="E86" s="756"/>
      <c r="F86" s="756"/>
      <c r="G86" s="756"/>
      <c r="H86" s="756"/>
      <c r="I86" s="756"/>
      <c r="J86" s="756"/>
      <c r="K86" s="756"/>
      <c r="L86" s="756"/>
      <c r="M86" s="757"/>
      <c r="N86" s="52">
        <f>L83+L84+L85</f>
        <v>1745550.0116618308</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7564050.0505345985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29.25"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ColWidth="11.42578125"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28.5" customHeight="1" thickBot="1">
      <c r="A31" t="s">
        <v>21</v>
      </c>
      <c r="B31" s="107" t="s">
        <v>643</v>
      </c>
      <c r="C31" s="921" t="s">
        <v>2339</v>
      </c>
      <c r="D31" s="922"/>
      <c r="E31" s="922"/>
      <c r="F31" s="922"/>
      <c r="G31" s="922"/>
      <c r="H31" s="922"/>
      <c r="I31" s="922"/>
      <c r="J31" s="922"/>
      <c r="K31" s="430"/>
      <c r="L31" s="400" t="s">
        <v>2340</v>
      </c>
      <c r="M31" s="182"/>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s="141" t="s">
        <v>1077</v>
      </c>
      <c r="B36" s="804" t="str">
        <f>VLOOKUP(A36,EQUIPOS!A6:D154,3,FALSE)</f>
        <v>Volqueta 6 m3</v>
      </c>
      <c r="C36" s="805"/>
      <c r="D36" s="805"/>
      <c r="E36" s="805"/>
      <c r="F36" s="805"/>
      <c r="G36" s="805"/>
      <c r="H36" s="806"/>
      <c r="I36" s="223"/>
      <c r="J36" s="224"/>
      <c r="K36" s="225">
        <f>VLOOKUP(A36,EQUIPOS!A6:D161,4,FALSE)</f>
        <v>73178.967136019943</v>
      </c>
      <c r="L36" s="226"/>
      <c r="M36" s="397">
        <v>81</v>
      </c>
      <c r="N36" s="228">
        <f>K36/M36</f>
        <v>903.44403871629561</v>
      </c>
    </row>
    <row r="37" spans="1:14">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9"/>
    </row>
    <row r="39" spans="1:14">
      <c r="B39" s="804"/>
      <c r="C39" s="805"/>
      <c r="D39" s="805"/>
      <c r="E39" s="805"/>
      <c r="F39" s="805"/>
      <c r="G39" s="805"/>
      <c r="H39" s="806"/>
      <c r="I39" s="807"/>
      <c r="J39" s="808"/>
      <c r="K39" s="230"/>
      <c r="L39" s="809"/>
      <c r="M39" s="810"/>
      <c r="N39" s="231"/>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99">
        <f>SUM(N36:N42)</f>
        <v>903.44403871629561</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40"/>
    </row>
    <row r="49" spans="2:14">
      <c r="B49" s="43"/>
      <c r="C49" s="237"/>
      <c r="D49" s="237"/>
      <c r="E49" s="237"/>
      <c r="F49" s="237"/>
      <c r="G49" s="237"/>
      <c r="H49" s="237"/>
      <c r="I49" s="224"/>
      <c r="J49" s="201"/>
      <c r="K49" s="238"/>
      <c r="L49" s="223"/>
      <c r="M49" s="239"/>
      <c r="N49" s="240"/>
    </row>
    <row r="50" spans="2:14">
      <c r="B50" s="43"/>
      <c r="C50" s="237"/>
      <c r="D50" s="237"/>
      <c r="E50" s="237"/>
      <c r="F50" s="237"/>
      <c r="G50" s="237"/>
      <c r="H50" s="237"/>
      <c r="I50" s="224"/>
      <c r="J50" s="201"/>
      <c r="K50" s="238"/>
      <c r="L50" s="223"/>
      <c r="M50" s="239"/>
      <c r="N50" s="240"/>
    </row>
    <row r="51" spans="2:14">
      <c r="B51" s="43"/>
      <c r="C51" s="237"/>
      <c r="D51" s="237"/>
      <c r="E51" s="237"/>
      <c r="F51" s="237"/>
      <c r="G51" s="237"/>
      <c r="H51" s="237"/>
      <c r="I51" s="224"/>
      <c r="J51" s="201"/>
      <c r="K51" s="238"/>
      <c r="L51" s="223"/>
      <c r="M51" s="239"/>
      <c r="N51" s="240"/>
    </row>
    <row r="52" spans="2:14">
      <c r="B52" s="43"/>
      <c r="C52" s="237"/>
      <c r="D52" s="237"/>
      <c r="E52" s="237"/>
      <c r="F52" s="237"/>
      <c r="G52" s="237"/>
      <c r="H52" s="237"/>
      <c r="I52" s="224"/>
      <c r="J52" s="201"/>
      <c r="K52" s="238"/>
      <c r="L52" s="223"/>
      <c r="M52" s="239"/>
      <c r="N52" s="240"/>
    </row>
    <row r="53" spans="2:14" ht="15.75" thickBot="1">
      <c r="B53" s="837"/>
      <c r="C53" s="838"/>
      <c r="D53" s="838"/>
      <c r="E53" s="838"/>
      <c r="F53" s="838"/>
      <c r="G53" s="838"/>
      <c r="H53" s="838"/>
      <c r="I53" s="808"/>
      <c r="J53" s="42"/>
      <c r="K53" s="44"/>
      <c r="L53" s="839"/>
      <c r="M53" s="840"/>
      <c r="N53" s="45"/>
    </row>
    <row r="54" spans="2:14" ht="15.75" thickBot="1">
      <c r="B54" s="755" t="s">
        <v>2072</v>
      </c>
      <c r="C54" s="756"/>
      <c r="D54" s="756"/>
      <c r="E54" s="756"/>
      <c r="F54" s="756"/>
      <c r="G54" s="756"/>
      <c r="H54" s="756"/>
      <c r="I54" s="756"/>
      <c r="J54" s="756"/>
      <c r="K54" s="756"/>
      <c r="L54" s="756"/>
      <c r="M54" s="757"/>
      <c r="N54" s="241"/>
    </row>
    <row r="55" spans="2:14">
      <c r="B55" s="33"/>
      <c r="C55" s="34"/>
      <c r="D55" s="34"/>
      <c r="E55" s="34"/>
      <c r="F55" s="34"/>
      <c r="G55" s="34"/>
      <c r="H55" s="34"/>
      <c r="I55" s="34"/>
      <c r="J55" s="34"/>
      <c r="K55" s="34"/>
      <c r="L55" s="34"/>
      <c r="M55" s="34"/>
      <c r="N55" s="35"/>
    </row>
    <row r="56" spans="2:14">
      <c r="B56" s="64" t="s">
        <v>2075</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269" t="s">
        <v>2076</v>
      </c>
      <c r="C58" s="270"/>
      <c r="D58" s="270"/>
      <c r="E58" s="270"/>
      <c r="F58" s="270"/>
      <c r="G58" s="270"/>
      <c r="H58" s="73" t="s">
        <v>2065</v>
      </c>
      <c r="I58" s="74" t="s">
        <v>2077</v>
      </c>
      <c r="J58" s="75" t="s">
        <v>2106</v>
      </c>
      <c r="K58" s="73" t="s">
        <v>2107</v>
      </c>
      <c r="L58" s="841" t="s">
        <v>2080</v>
      </c>
      <c r="M58" s="820"/>
      <c r="N58" s="76" t="s">
        <v>2071</v>
      </c>
    </row>
    <row r="59" spans="2:14">
      <c r="B59" s="46"/>
      <c r="C59" s="273"/>
      <c r="D59" s="273"/>
      <c r="E59" s="273"/>
      <c r="F59" s="273"/>
      <c r="G59" s="273"/>
      <c r="H59" s="267"/>
      <c r="I59" s="235"/>
      <c r="J59" s="242"/>
      <c r="K59" s="235"/>
      <c r="L59" s="842"/>
      <c r="M59" s="843"/>
      <c r="N59" s="243"/>
    </row>
    <row r="60" spans="2:14">
      <c r="B60" s="46"/>
      <c r="C60" s="47"/>
      <c r="D60" s="47"/>
      <c r="E60" s="47"/>
      <c r="F60" s="47"/>
      <c r="G60" s="47"/>
      <c r="H60" s="244"/>
      <c r="I60" s="235"/>
      <c r="J60" s="235"/>
      <c r="K60" s="235"/>
      <c r="L60" s="245"/>
      <c r="M60" s="246"/>
      <c r="N60" s="247"/>
    </row>
    <row r="61" spans="2:14">
      <c r="B61" s="46"/>
      <c r="C61" s="47"/>
      <c r="D61" s="47"/>
      <c r="E61" s="47"/>
      <c r="F61" s="47"/>
      <c r="G61" s="47"/>
      <c r="H61" s="244"/>
      <c r="I61" s="235"/>
      <c r="J61" s="235"/>
      <c r="K61" s="235"/>
      <c r="L61" s="245"/>
      <c r="M61" s="246"/>
      <c r="N61" s="247"/>
    </row>
    <row r="62" spans="2:14">
      <c r="B62" s="46"/>
      <c r="C62" s="47"/>
      <c r="D62" s="47"/>
      <c r="E62" s="47"/>
      <c r="F62" s="47"/>
      <c r="G62" s="47"/>
      <c r="H62" s="244"/>
      <c r="I62" s="235"/>
      <c r="J62" s="235"/>
      <c r="K62" s="235"/>
      <c r="L62" s="245"/>
      <c r="M62" s="246"/>
      <c r="N62" s="247"/>
    </row>
    <row r="63" spans="2:14">
      <c r="B63" s="46"/>
      <c r="C63" s="47"/>
      <c r="D63" s="47"/>
      <c r="E63" s="47"/>
      <c r="F63" s="47"/>
      <c r="G63" s="47"/>
      <c r="H63" s="244"/>
      <c r="I63" s="235"/>
      <c r="J63" s="235"/>
      <c r="K63" s="235"/>
      <c r="L63" s="245"/>
      <c r="M63" s="246"/>
      <c r="N63" s="247"/>
    </row>
    <row r="64" spans="2:14" ht="15.75" thickBot="1">
      <c r="B64" s="49"/>
      <c r="C64" s="47"/>
      <c r="D64" s="47"/>
      <c r="E64" s="47"/>
      <c r="F64" s="47"/>
      <c r="G64" s="47"/>
      <c r="H64" s="426"/>
      <c r="I64" s="151"/>
      <c r="J64" s="151"/>
      <c r="K64" s="151"/>
      <c r="L64" s="915"/>
      <c r="M64" s="916"/>
      <c r="N64" s="427"/>
    </row>
    <row r="65" spans="2:15" ht="15.75" thickBot="1">
      <c r="B65" s="755" t="s">
        <v>2072</v>
      </c>
      <c r="C65" s="756"/>
      <c r="D65" s="756"/>
      <c r="E65" s="756"/>
      <c r="F65" s="756"/>
      <c r="G65" s="756"/>
      <c r="H65" s="756"/>
      <c r="I65" s="756"/>
      <c r="J65" s="756"/>
      <c r="K65" s="756"/>
      <c r="L65" s="756"/>
      <c r="M65" s="757"/>
      <c r="N65" s="345"/>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252"/>
      <c r="O70" s="106"/>
    </row>
    <row r="71" spans="2:15">
      <c r="B71" s="49"/>
      <c r="C71" s="47"/>
      <c r="D71" s="47"/>
      <c r="E71" s="47"/>
      <c r="F71" s="47"/>
      <c r="G71" s="47"/>
      <c r="H71" s="47"/>
      <c r="I71" s="235"/>
      <c r="J71" s="253"/>
      <c r="K71" s="254"/>
      <c r="L71" s="50"/>
      <c r="M71" s="255"/>
      <c r="N71" s="252"/>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917"/>
      <c r="C75" s="918"/>
      <c r="D75" s="918"/>
      <c r="E75" s="918"/>
      <c r="F75" s="918"/>
      <c r="G75" s="918"/>
      <c r="H75" s="918"/>
      <c r="I75" s="151"/>
      <c r="J75" s="151"/>
      <c r="K75" s="151"/>
      <c r="L75" s="919"/>
      <c r="M75" s="920"/>
      <c r="N75" s="45"/>
    </row>
    <row r="76" spans="2:15" ht="15.75" thickBot="1">
      <c r="B76" s="755" t="s">
        <v>2072</v>
      </c>
      <c r="C76" s="756"/>
      <c r="D76" s="756"/>
      <c r="E76" s="756"/>
      <c r="F76" s="756"/>
      <c r="G76" s="756"/>
      <c r="H76" s="756"/>
      <c r="I76" s="756"/>
      <c r="J76" s="756"/>
      <c r="K76" s="756"/>
      <c r="L76" s="756"/>
      <c r="M76" s="757"/>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903.44403871629561</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180.68880774325913</v>
      </c>
      <c r="M83" s="791"/>
      <c r="N83" s="51"/>
    </row>
    <row r="84" spans="1:14">
      <c r="B84" s="89" t="s">
        <v>2090</v>
      </c>
      <c r="C84" s="90"/>
      <c r="D84" s="90"/>
      <c r="E84" s="90"/>
      <c r="F84" s="90"/>
      <c r="G84" s="90"/>
      <c r="H84" s="90"/>
      <c r="I84" s="87"/>
      <c r="J84" s="88"/>
      <c r="K84" s="260">
        <v>0.05</v>
      </c>
      <c r="L84" s="790">
        <f>N78*K84</f>
        <v>45.172201935814783</v>
      </c>
      <c r="M84" s="791"/>
      <c r="N84" s="51"/>
    </row>
    <row r="85" spans="1:14" ht="15.75" thickBot="1">
      <c r="B85" s="91" t="s">
        <v>2091</v>
      </c>
      <c r="C85" s="92"/>
      <c r="D85" s="92"/>
      <c r="E85" s="92"/>
      <c r="F85" s="92"/>
      <c r="G85" s="92"/>
      <c r="H85" s="92"/>
      <c r="I85" s="93"/>
      <c r="J85" s="94"/>
      <c r="K85" s="261">
        <v>0.05</v>
      </c>
      <c r="L85" s="792">
        <f>N78*K85</f>
        <v>45.172201935814783</v>
      </c>
      <c r="M85" s="793"/>
      <c r="N85" s="51"/>
    </row>
    <row r="86" spans="1:14" ht="15.75" thickBot="1">
      <c r="B86" s="755" t="s">
        <v>2072</v>
      </c>
      <c r="C86" s="756"/>
      <c r="D86" s="756"/>
      <c r="E86" s="756"/>
      <c r="F86" s="756"/>
      <c r="G86" s="756"/>
      <c r="H86" s="756"/>
      <c r="I86" s="756"/>
      <c r="J86" s="756"/>
      <c r="K86" s="756"/>
      <c r="L86" s="756"/>
      <c r="M86" s="757"/>
      <c r="N86" s="52">
        <f>L83+L84+L85</f>
        <v>271.03321161488867</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1174.4772503311842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ColWidth="11.42578125"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9"/>
      <c r="H25" s="749"/>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752" t="s">
        <v>2062</v>
      </c>
      <c r="C27" s="753"/>
      <c r="D27" s="753"/>
      <c r="E27" s="753"/>
      <c r="F27" s="753"/>
      <c r="G27" s="753"/>
      <c r="H27" s="753"/>
      <c r="I27" s="753"/>
      <c r="J27" s="753"/>
      <c r="K27" s="753"/>
      <c r="L27" s="753"/>
      <c r="M27" s="753"/>
      <c r="N27" s="754"/>
    </row>
    <row r="28" spans="1:14" ht="15.75" thickBot="1">
      <c r="B28" s="33"/>
      <c r="C28" s="34"/>
      <c r="D28" s="34"/>
      <c r="E28" s="34"/>
      <c r="F28" s="34"/>
      <c r="G28" s="34"/>
      <c r="H28" s="34"/>
      <c r="I28" s="34"/>
      <c r="J28" s="34"/>
      <c r="K28" s="34"/>
      <c r="L28" s="34"/>
      <c r="M28" s="34"/>
      <c r="N28" s="35"/>
    </row>
    <row r="29" spans="1:14" ht="26.25" thickBot="1">
      <c r="B29" s="71" t="s">
        <v>1</v>
      </c>
      <c r="C29" s="734" t="s">
        <v>2063</v>
      </c>
      <c r="D29" s="735"/>
      <c r="E29" s="735"/>
      <c r="F29" s="735"/>
      <c r="G29" s="735"/>
      <c r="H29" s="735"/>
      <c r="I29" s="735"/>
      <c r="J29" s="72"/>
      <c r="K29" s="295" t="s">
        <v>2064</v>
      </c>
      <c r="L29" s="731" t="s">
        <v>2065</v>
      </c>
      <c r="M29" s="732"/>
      <c r="N29" s="71" t="s">
        <v>2066</v>
      </c>
    </row>
    <row r="30" spans="1:14" hidden="1">
      <c r="B30" s="71" t="s">
        <v>1</v>
      </c>
      <c r="C30" s="734" t="s">
        <v>2063</v>
      </c>
      <c r="D30" s="735"/>
      <c r="E30" s="735"/>
      <c r="F30" s="735"/>
      <c r="G30" s="735"/>
      <c r="H30" s="735"/>
      <c r="I30" s="735"/>
      <c r="J30" s="72"/>
      <c r="K30" s="263"/>
      <c r="L30" s="731" t="s">
        <v>2065</v>
      </c>
      <c r="M30" s="732"/>
      <c r="N30" s="71" t="s">
        <v>2066</v>
      </c>
    </row>
    <row r="31" spans="1:14" ht="41.25" customHeight="1" thickBot="1">
      <c r="A31" t="s">
        <v>21</v>
      </c>
      <c r="B31" s="107" t="s">
        <v>646</v>
      </c>
      <c r="C31" s="921" t="s">
        <v>2341</v>
      </c>
      <c r="D31" s="922"/>
      <c r="E31" s="922"/>
      <c r="F31" s="922"/>
      <c r="G31" s="922"/>
      <c r="H31" s="922"/>
      <c r="I31" s="922"/>
      <c r="J31" s="922"/>
      <c r="K31" s="430"/>
      <c r="L31" s="400" t="s">
        <v>648</v>
      </c>
      <c r="M31" s="182"/>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t="s">
        <v>1077</v>
      </c>
      <c r="B36" s="804" t="str">
        <f>VLOOKUP(A36,EQUIPOS!A6:D154,3,FALSE)</f>
        <v>Volqueta 6 m3</v>
      </c>
      <c r="C36" s="805"/>
      <c r="D36" s="805"/>
      <c r="E36" s="805"/>
      <c r="F36" s="805"/>
      <c r="G36" s="805"/>
      <c r="H36" s="806"/>
      <c r="I36" s="223"/>
      <c r="J36" s="224"/>
      <c r="K36" s="225">
        <f>VLOOKUP(A36,EQUIPOS!A6:D161,4,FALSE)</f>
        <v>73178.967136019943</v>
      </c>
      <c r="L36" s="226"/>
      <c r="M36" s="239">
        <v>66</v>
      </c>
      <c r="N36" s="228">
        <f>K36/M36</f>
        <v>1108.7722293336356</v>
      </c>
    </row>
    <row r="37" spans="1:14">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9"/>
    </row>
    <row r="39" spans="1:14">
      <c r="B39" s="804"/>
      <c r="C39" s="805"/>
      <c r="D39" s="805"/>
      <c r="E39" s="805"/>
      <c r="F39" s="805"/>
      <c r="G39" s="805"/>
      <c r="H39" s="806"/>
      <c r="I39" s="807"/>
      <c r="J39" s="808"/>
      <c r="K39" s="230"/>
      <c r="L39" s="809"/>
      <c r="M39" s="810"/>
      <c r="N39" s="231"/>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99">
        <f>SUM(N36:N42)</f>
        <v>1108.7722293336356</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40"/>
    </row>
    <row r="49" spans="2:14">
      <c r="B49" s="43"/>
      <c r="C49" s="237"/>
      <c r="D49" s="237"/>
      <c r="E49" s="237"/>
      <c r="F49" s="237"/>
      <c r="G49" s="237"/>
      <c r="H49" s="237"/>
      <c r="I49" s="224"/>
      <c r="J49" s="201"/>
      <c r="K49" s="238"/>
      <c r="L49" s="223"/>
      <c r="M49" s="239"/>
      <c r="N49" s="240"/>
    </row>
    <row r="50" spans="2:14">
      <c r="B50" s="43"/>
      <c r="C50" s="237"/>
      <c r="D50" s="237"/>
      <c r="E50" s="237"/>
      <c r="F50" s="237"/>
      <c r="G50" s="237"/>
      <c r="H50" s="237"/>
      <c r="I50" s="224"/>
      <c r="J50" s="201"/>
      <c r="K50" s="238"/>
      <c r="L50" s="223"/>
      <c r="M50" s="239"/>
      <c r="N50" s="240"/>
    </row>
    <row r="51" spans="2:14">
      <c r="B51" s="43"/>
      <c r="C51" s="237"/>
      <c r="D51" s="237"/>
      <c r="E51" s="237"/>
      <c r="F51" s="237"/>
      <c r="G51" s="237"/>
      <c r="H51" s="237"/>
      <c r="I51" s="224"/>
      <c r="J51" s="201"/>
      <c r="K51" s="238"/>
      <c r="L51" s="223"/>
      <c r="M51" s="239"/>
      <c r="N51" s="240"/>
    </row>
    <row r="52" spans="2:14">
      <c r="B52" s="43"/>
      <c r="C52" s="237"/>
      <c r="D52" s="237"/>
      <c r="E52" s="237"/>
      <c r="F52" s="237"/>
      <c r="G52" s="237"/>
      <c r="H52" s="237"/>
      <c r="I52" s="224"/>
      <c r="J52" s="201"/>
      <c r="K52" s="238"/>
      <c r="L52" s="223"/>
      <c r="M52" s="239"/>
      <c r="N52" s="240"/>
    </row>
    <row r="53" spans="2:14" ht="15.75" thickBot="1">
      <c r="B53" s="837"/>
      <c r="C53" s="838"/>
      <c r="D53" s="838"/>
      <c r="E53" s="838"/>
      <c r="F53" s="838"/>
      <c r="G53" s="838"/>
      <c r="H53" s="838"/>
      <c r="I53" s="808"/>
      <c r="J53" s="42"/>
      <c r="K53" s="44"/>
      <c r="L53" s="839"/>
      <c r="M53" s="840"/>
      <c r="N53" s="45"/>
    </row>
    <row r="54" spans="2:14" ht="15.75" thickBot="1">
      <c r="B54" s="755" t="s">
        <v>2072</v>
      </c>
      <c r="C54" s="756"/>
      <c r="D54" s="756"/>
      <c r="E54" s="756"/>
      <c r="F54" s="756"/>
      <c r="G54" s="756"/>
      <c r="H54" s="756"/>
      <c r="I54" s="756"/>
      <c r="J54" s="756"/>
      <c r="K54" s="756"/>
      <c r="L54" s="756"/>
      <c r="M54" s="757"/>
      <c r="N54" s="241"/>
    </row>
    <row r="55" spans="2:14">
      <c r="B55" s="33"/>
      <c r="C55" s="34"/>
      <c r="D55" s="34"/>
      <c r="E55" s="34"/>
      <c r="F55" s="34"/>
      <c r="G55" s="34"/>
      <c r="H55" s="34"/>
      <c r="I55" s="34"/>
      <c r="J55" s="34"/>
      <c r="K55" s="34"/>
      <c r="L55" s="34"/>
      <c r="M55" s="34"/>
      <c r="N55" s="35"/>
    </row>
    <row r="56" spans="2:14">
      <c r="B56" s="64" t="s">
        <v>2075</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269" t="s">
        <v>2076</v>
      </c>
      <c r="C58" s="270"/>
      <c r="D58" s="270"/>
      <c r="E58" s="270"/>
      <c r="F58" s="270"/>
      <c r="G58" s="270"/>
      <c r="H58" s="73" t="s">
        <v>2065</v>
      </c>
      <c r="I58" s="74" t="s">
        <v>2077</v>
      </c>
      <c r="J58" s="75" t="s">
        <v>2106</v>
      </c>
      <c r="K58" s="73" t="s">
        <v>2107</v>
      </c>
      <c r="L58" s="841" t="s">
        <v>2080</v>
      </c>
      <c r="M58" s="820"/>
      <c r="N58" s="76" t="s">
        <v>2071</v>
      </c>
    </row>
    <row r="59" spans="2:14">
      <c r="B59" s="46"/>
      <c r="C59" s="273"/>
      <c r="D59" s="273"/>
      <c r="E59" s="273"/>
      <c r="F59" s="273"/>
      <c r="G59" s="273"/>
      <c r="H59" s="267"/>
      <c r="I59" s="235"/>
      <c r="J59" s="242"/>
      <c r="K59" s="235"/>
      <c r="L59" s="842"/>
      <c r="M59" s="843"/>
      <c r="N59" s="243"/>
    </row>
    <row r="60" spans="2:14">
      <c r="B60" s="46"/>
      <c r="C60" s="47"/>
      <c r="D60" s="47"/>
      <c r="E60" s="47"/>
      <c r="F60" s="47"/>
      <c r="G60" s="47"/>
      <c r="H60" s="244"/>
      <c r="I60" s="235"/>
      <c r="J60" s="235"/>
      <c r="K60" s="235"/>
      <c r="L60" s="245"/>
      <c r="M60" s="246"/>
      <c r="N60" s="247"/>
    </row>
    <row r="61" spans="2:14">
      <c r="B61" s="46"/>
      <c r="C61" s="47"/>
      <c r="D61" s="47"/>
      <c r="E61" s="47"/>
      <c r="F61" s="47"/>
      <c r="G61" s="47"/>
      <c r="H61" s="244"/>
      <c r="I61" s="235"/>
      <c r="J61" s="235"/>
      <c r="K61" s="235"/>
      <c r="L61" s="245"/>
      <c r="M61" s="246"/>
      <c r="N61" s="247"/>
    </row>
    <row r="62" spans="2:14">
      <c r="B62" s="46"/>
      <c r="C62" s="47"/>
      <c r="D62" s="47"/>
      <c r="E62" s="47"/>
      <c r="F62" s="47"/>
      <c r="G62" s="47"/>
      <c r="H62" s="244"/>
      <c r="I62" s="235"/>
      <c r="J62" s="235"/>
      <c r="K62" s="235"/>
      <c r="L62" s="245"/>
      <c r="M62" s="246"/>
      <c r="N62" s="247"/>
    </row>
    <row r="63" spans="2:14">
      <c r="B63" s="46"/>
      <c r="C63" s="47"/>
      <c r="D63" s="47"/>
      <c r="E63" s="47"/>
      <c r="F63" s="47"/>
      <c r="G63" s="47"/>
      <c r="H63" s="244"/>
      <c r="I63" s="235"/>
      <c r="J63" s="235"/>
      <c r="K63" s="235"/>
      <c r="L63" s="245"/>
      <c r="M63" s="246"/>
      <c r="N63" s="247"/>
    </row>
    <row r="64" spans="2:14" ht="15.75" thickBot="1">
      <c r="B64" s="49"/>
      <c r="C64" s="47"/>
      <c r="D64" s="47"/>
      <c r="E64" s="47"/>
      <c r="F64" s="47"/>
      <c r="G64" s="47"/>
      <c r="H64" s="426"/>
      <c r="I64" s="151"/>
      <c r="J64" s="151"/>
      <c r="K64" s="151"/>
      <c r="L64" s="915"/>
      <c r="M64" s="916"/>
      <c r="N64" s="427"/>
    </row>
    <row r="65" spans="2:15" ht="15.75" thickBot="1">
      <c r="B65" s="755" t="s">
        <v>2072</v>
      </c>
      <c r="C65" s="756"/>
      <c r="D65" s="756"/>
      <c r="E65" s="756"/>
      <c r="F65" s="756"/>
      <c r="G65" s="756"/>
      <c r="H65" s="756"/>
      <c r="I65" s="756"/>
      <c r="J65" s="756"/>
      <c r="K65" s="756"/>
      <c r="L65" s="756"/>
      <c r="M65" s="757"/>
      <c r="N65" s="345"/>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252"/>
      <c r="O70" s="106"/>
    </row>
    <row r="71" spans="2:15">
      <c r="B71" s="49"/>
      <c r="C71" s="47"/>
      <c r="D71" s="47"/>
      <c r="E71" s="47"/>
      <c r="F71" s="47"/>
      <c r="G71" s="47"/>
      <c r="H71" s="47"/>
      <c r="I71" s="235"/>
      <c r="J71" s="253"/>
      <c r="K71" s="254"/>
      <c r="L71" s="50"/>
      <c r="M71" s="255"/>
      <c r="N71" s="252"/>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917"/>
      <c r="C75" s="918"/>
      <c r="D75" s="918"/>
      <c r="E75" s="918"/>
      <c r="F75" s="918"/>
      <c r="G75" s="918"/>
      <c r="H75" s="918"/>
      <c r="I75" s="151"/>
      <c r="J75" s="151"/>
      <c r="K75" s="151"/>
      <c r="L75" s="919"/>
      <c r="M75" s="920"/>
      <c r="N75" s="45"/>
    </row>
    <row r="76" spans="2:15" ht="15.75" thickBot="1">
      <c r="B76" s="755" t="s">
        <v>2072</v>
      </c>
      <c r="C76" s="756"/>
      <c r="D76" s="756"/>
      <c r="E76" s="756"/>
      <c r="F76" s="756"/>
      <c r="G76" s="756"/>
      <c r="H76" s="756"/>
      <c r="I76" s="756"/>
      <c r="J76" s="756"/>
      <c r="K76" s="756"/>
      <c r="L76" s="756"/>
      <c r="M76" s="757"/>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1108.7722293336356</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221.75444586672711</v>
      </c>
      <c r="M83" s="791"/>
      <c r="N83" s="51"/>
    </row>
    <row r="84" spans="1:14">
      <c r="B84" s="89" t="s">
        <v>2090</v>
      </c>
      <c r="C84" s="90"/>
      <c r="D84" s="90"/>
      <c r="E84" s="90"/>
      <c r="F84" s="90"/>
      <c r="G84" s="90"/>
      <c r="H84" s="90"/>
      <c r="I84" s="87"/>
      <c r="J84" s="88"/>
      <c r="K84" s="260">
        <v>0.05</v>
      </c>
      <c r="L84" s="790">
        <f>N78*K84</f>
        <v>55.438611466681778</v>
      </c>
      <c r="M84" s="791"/>
      <c r="N84" s="51"/>
    </row>
    <row r="85" spans="1:14" ht="15.75" thickBot="1">
      <c r="B85" s="91" t="s">
        <v>2091</v>
      </c>
      <c r="C85" s="92"/>
      <c r="D85" s="92"/>
      <c r="E85" s="92"/>
      <c r="F85" s="92"/>
      <c r="G85" s="92"/>
      <c r="H85" s="92"/>
      <c r="I85" s="93"/>
      <c r="J85" s="94"/>
      <c r="K85" s="261">
        <v>0.05</v>
      </c>
      <c r="L85" s="792">
        <f>N78*K85</f>
        <v>55.438611466681778</v>
      </c>
      <c r="M85" s="793"/>
      <c r="N85" s="51"/>
    </row>
    <row r="86" spans="1:14" ht="15.75" thickBot="1">
      <c r="B86" s="755" t="s">
        <v>2072</v>
      </c>
      <c r="C86" s="756"/>
      <c r="D86" s="756"/>
      <c r="E86" s="756"/>
      <c r="F86" s="756"/>
      <c r="G86" s="756"/>
      <c r="H86" s="756"/>
      <c r="I86" s="756"/>
      <c r="J86" s="756"/>
      <c r="K86" s="756"/>
      <c r="L86" s="756"/>
      <c r="M86" s="757"/>
      <c r="N86" s="52">
        <f>L83+L84+L85</f>
        <v>332.63166880009067</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1441.4038981337262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ColWidth="11.42578125"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849"/>
      <c r="C1" s="861"/>
      <c r="D1" s="862"/>
      <c r="E1" s="862"/>
      <c r="F1" s="862"/>
      <c r="G1" s="862"/>
      <c r="H1" s="862"/>
      <c r="I1" s="862"/>
      <c r="J1" s="863"/>
      <c r="K1" s="864" t="s">
        <v>2036</v>
      </c>
      <c r="L1" s="866" t="s">
        <v>2037</v>
      </c>
      <c r="M1" s="867"/>
      <c r="N1" s="868"/>
    </row>
    <row r="2" spans="2:14">
      <c r="B2" s="850"/>
      <c r="C2" s="872" t="s">
        <v>2038</v>
      </c>
      <c r="D2" s="873"/>
      <c r="E2" s="873"/>
      <c r="F2" s="873"/>
      <c r="G2" s="873"/>
      <c r="H2" s="873"/>
      <c r="I2" s="873"/>
      <c r="J2" s="874"/>
      <c r="K2" s="865"/>
      <c r="L2" s="869"/>
      <c r="M2" s="870"/>
      <c r="N2" s="871"/>
    </row>
    <row r="3" spans="2:14">
      <c r="B3" s="850"/>
      <c r="C3" s="872" t="s">
        <v>2039</v>
      </c>
      <c r="D3" s="873"/>
      <c r="E3" s="873"/>
      <c r="F3" s="873"/>
      <c r="G3" s="873"/>
      <c r="H3" s="873"/>
      <c r="I3" s="873"/>
      <c r="J3" s="874"/>
      <c r="K3" s="852" t="s">
        <v>2040</v>
      </c>
      <c r="L3" s="876">
        <v>1</v>
      </c>
      <c r="M3" s="877"/>
      <c r="N3" s="878"/>
    </row>
    <row r="4" spans="2:14">
      <c r="B4" s="850"/>
      <c r="C4" s="872" t="s">
        <v>2041</v>
      </c>
      <c r="D4" s="873"/>
      <c r="E4" s="873"/>
      <c r="F4" s="873"/>
      <c r="G4" s="873"/>
      <c r="H4" s="873"/>
      <c r="I4" s="873"/>
      <c r="J4" s="874"/>
      <c r="K4" s="875"/>
      <c r="L4" s="879"/>
      <c r="M4" s="880"/>
      <c r="N4" s="881"/>
    </row>
    <row r="5" spans="2:14">
      <c r="B5" s="850"/>
      <c r="C5" s="872" t="s">
        <v>2042</v>
      </c>
      <c r="D5" s="873"/>
      <c r="E5" s="873"/>
      <c r="F5" s="873"/>
      <c r="G5" s="873"/>
      <c r="H5" s="873"/>
      <c r="I5" s="873"/>
      <c r="J5" s="874"/>
      <c r="K5" s="852" t="s">
        <v>2043</v>
      </c>
      <c r="L5" s="854"/>
      <c r="M5" s="854" t="s">
        <v>2044</v>
      </c>
      <c r="N5" s="856"/>
    </row>
    <row r="6" spans="2:14" ht="15.75" thickBot="1">
      <c r="B6" s="851"/>
      <c r="C6" s="858"/>
      <c r="D6" s="859"/>
      <c r="E6" s="859"/>
      <c r="F6" s="859"/>
      <c r="G6" s="859"/>
      <c r="H6" s="859"/>
      <c r="I6" s="859"/>
      <c r="J6" s="860"/>
      <c r="K6" s="853"/>
      <c r="L6" s="855"/>
      <c r="M6" s="855"/>
      <c r="N6" s="857"/>
    </row>
    <row r="7" spans="2:14" ht="15.75" thickBot="1">
      <c r="B7" s="323"/>
      <c r="C7" s="324"/>
      <c r="D7" s="324"/>
      <c r="E7" s="324"/>
      <c r="F7" s="324"/>
      <c r="G7" s="324"/>
      <c r="H7" s="324"/>
      <c r="I7" s="324"/>
      <c r="J7" s="324"/>
      <c r="K7" s="324"/>
      <c r="L7" s="325"/>
      <c r="M7" s="325"/>
      <c r="N7" s="326"/>
    </row>
    <row r="8" spans="2:14" ht="18" customHeight="1">
      <c r="B8" s="327"/>
      <c r="C8" s="328"/>
      <c r="D8" s="328"/>
      <c r="E8" s="328"/>
      <c r="F8" s="328"/>
      <c r="G8" s="328"/>
      <c r="H8" s="329"/>
      <c r="I8" s="328"/>
      <c r="J8" s="328"/>
      <c r="K8" s="330" t="s">
        <v>2045</v>
      </c>
      <c r="L8" s="331"/>
      <c r="M8" s="331"/>
      <c r="N8" s="332"/>
    </row>
    <row r="9" spans="2:14">
      <c r="B9" s="333"/>
      <c r="C9" s="334"/>
      <c r="D9" s="334"/>
      <c r="E9" s="334"/>
      <c r="F9" s="334"/>
      <c r="G9" s="334"/>
      <c r="H9" s="335"/>
      <c r="I9" s="334"/>
      <c r="J9" s="334"/>
      <c r="K9" s="336"/>
      <c r="L9" s="337" t="s">
        <v>2046</v>
      </c>
      <c r="M9" s="337" t="s">
        <v>2047</v>
      </c>
      <c r="N9" s="338" t="s">
        <v>2048</v>
      </c>
    </row>
    <row r="10" spans="2:14" ht="36">
      <c r="B10" s="846" t="s">
        <v>2049</v>
      </c>
      <c r="C10" s="847"/>
      <c r="D10" s="847"/>
      <c r="E10" s="847"/>
      <c r="F10" s="339" t="s">
        <v>2050</v>
      </c>
      <c r="G10" s="334"/>
      <c r="H10" s="340"/>
      <c r="I10" s="848" t="s">
        <v>2051</v>
      </c>
      <c r="J10" s="848"/>
      <c r="K10" s="341" t="s">
        <v>2050</v>
      </c>
      <c r="L10" s="337"/>
      <c r="M10" s="337"/>
      <c r="N10" s="338"/>
    </row>
    <row r="11" spans="2:14">
      <c r="B11" s="313" t="s">
        <v>2052</v>
      </c>
      <c r="C11" s="314"/>
      <c r="D11" s="733"/>
      <c r="E11" s="733"/>
      <c r="F11" s="315"/>
      <c r="G11" s="316"/>
      <c r="H11" s="314"/>
      <c r="I11" s="311"/>
      <c r="J11" s="317" t="s">
        <v>2053</v>
      </c>
      <c r="K11" s="318"/>
      <c r="L11" s="315"/>
      <c r="M11" s="315"/>
      <c r="N11" s="319"/>
    </row>
    <row r="12" spans="2:14" ht="15.75" thickBot="1">
      <c r="B12" s="320"/>
      <c r="C12" s="321"/>
      <c r="D12" s="322"/>
      <c r="E12" s="322"/>
      <c r="F12" s="322"/>
      <c r="G12" s="322"/>
      <c r="H12" s="321"/>
      <c r="I12" s="322"/>
      <c r="J12" s="321"/>
      <c r="K12" s="322"/>
      <c r="L12" s="750"/>
      <c r="M12" s="750"/>
      <c r="N12" s="751"/>
    </row>
    <row r="13" spans="2:14">
      <c r="B13" s="13"/>
      <c r="C13" s="14"/>
      <c r="D13" s="14"/>
      <c r="E13" s="14"/>
      <c r="F13" s="14"/>
      <c r="G13" s="14"/>
      <c r="H13" s="14"/>
      <c r="I13" s="14"/>
      <c r="J13" s="14"/>
      <c r="K13" s="14"/>
      <c r="L13" s="14"/>
      <c r="M13" s="14"/>
      <c r="N13" s="15"/>
    </row>
    <row r="14" spans="2:14">
      <c r="B14" s="18" t="s">
        <v>2054</v>
      </c>
      <c r="C14" s="19"/>
      <c r="D14" s="21" t="s">
        <v>2044</v>
      </c>
      <c r="E14" s="20"/>
      <c r="F14" s="12"/>
      <c r="G14" s="12"/>
      <c r="H14" s="22"/>
      <c r="I14" s="22"/>
      <c r="J14" s="22"/>
      <c r="K14" s="22"/>
      <c r="L14" s="22"/>
      <c r="M14" s="22"/>
      <c r="N14" s="17"/>
    </row>
    <row r="15" spans="2:14" ht="19.5" customHeight="1">
      <c r="B15" s="23" t="s">
        <v>2055</v>
      </c>
      <c r="C15" s="24"/>
      <c r="D15" s="26"/>
      <c r="E15" s="26"/>
      <c r="F15" s="26"/>
      <c r="G15" s="26"/>
      <c r="H15" s="26"/>
      <c r="I15" s="26"/>
      <c r="J15" s="26"/>
      <c r="K15" s="26"/>
      <c r="L15" s="26"/>
      <c r="M15" s="26"/>
      <c r="N15" s="17"/>
    </row>
    <row r="16" spans="2:14">
      <c r="B16" s="23"/>
      <c r="C16" s="200"/>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2056</v>
      </c>
      <c r="C18" s="200"/>
      <c r="D18" s="26"/>
      <c r="E18" s="26"/>
      <c r="F18" s="26"/>
      <c r="G18" s="26"/>
      <c r="H18" s="26"/>
      <c r="I18" s="53"/>
      <c r="J18" s="21" t="s">
        <v>2057</v>
      </c>
      <c r="K18" s="26"/>
      <c r="L18" s="26"/>
      <c r="M18" s="26"/>
      <c r="N18" s="27"/>
    </row>
    <row r="19" spans="1:14">
      <c r="B19" s="23"/>
      <c r="C19" s="24"/>
      <c r="D19" s="28"/>
      <c r="E19" s="28"/>
      <c r="F19" s="28"/>
      <c r="G19" s="28"/>
      <c r="H19" s="28"/>
      <c r="I19" s="28"/>
      <c r="J19" s="28"/>
      <c r="K19" s="28"/>
      <c r="L19" s="28"/>
      <c r="M19" s="28"/>
      <c r="N19" s="29"/>
    </row>
    <row r="20" spans="1:14">
      <c r="B20" s="23" t="s">
        <v>2058</v>
      </c>
      <c r="C20" s="200"/>
      <c r="D20" s="283"/>
      <c r="E20" s="283"/>
      <c r="F20" s="283"/>
      <c r="G20" s="283"/>
      <c r="H20" s="283"/>
      <c r="I20" s="283"/>
      <c r="J20" s="283"/>
      <c r="K20" s="283"/>
      <c r="L20" s="283"/>
      <c r="M20" s="283"/>
      <c r="N20" s="30"/>
    </row>
    <row r="21" spans="1:14">
      <c r="B21" s="23"/>
      <c r="C21" s="24"/>
      <c r="D21" s="31"/>
      <c r="E21" s="31"/>
      <c r="F21" s="31"/>
      <c r="G21" s="31"/>
      <c r="H21" s="31"/>
      <c r="I21" s="31"/>
      <c r="J21" s="31"/>
      <c r="K21" s="31"/>
      <c r="L21" s="31"/>
      <c r="M21" s="31"/>
      <c r="N21" s="32"/>
    </row>
    <row r="22" spans="1:14">
      <c r="B22" s="23" t="s">
        <v>2059</v>
      </c>
      <c r="C22" s="200"/>
      <c r="D22" s="283"/>
      <c r="E22" s="283"/>
      <c r="F22" s="283"/>
      <c r="G22" s="283"/>
      <c r="H22" s="283"/>
      <c r="I22" s="283"/>
      <c r="J22" s="283"/>
      <c r="K22" s="285" t="s">
        <v>2060</v>
      </c>
      <c r="L22" s="201"/>
      <c r="M22" s="285" t="s">
        <v>2044</v>
      </c>
      <c r="N22" s="202"/>
    </row>
    <row r="23" spans="1:14">
      <c r="B23" s="23"/>
      <c r="C23" s="24"/>
      <c r="D23" s="31"/>
      <c r="E23" s="31"/>
      <c r="F23" s="31"/>
      <c r="G23" s="31"/>
      <c r="H23" s="31"/>
      <c r="I23" s="31"/>
      <c r="J23" s="31"/>
      <c r="K23" s="31"/>
      <c r="L23" s="31"/>
      <c r="M23" s="31"/>
      <c r="N23" s="32"/>
    </row>
    <row r="24" spans="1:14">
      <c r="B24" s="23" t="s">
        <v>2061</v>
      </c>
      <c r="C24" s="24"/>
      <c r="D24" s="31"/>
      <c r="E24" s="31"/>
      <c r="F24" s="216"/>
      <c r="G24" s="203"/>
      <c r="H24" s="53"/>
      <c r="I24" s="283"/>
      <c r="J24" s="283"/>
      <c r="K24" s="12"/>
      <c r="L24" s="31"/>
      <c r="M24" s="31"/>
      <c r="N24" s="32"/>
    </row>
    <row r="25" spans="1:14">
      <c r="B25" s="218"/>
      <c r="C25" s="219"/>
      <c r="D25" s="282"/>
      <c r="E25" s="282"/>
      <c r="F25" s="748" t="s">
        <v>2104</v>
      </c>
      <c r="G25" s="748"/>
      <c r="H25" s="748"/>
      <c r="I25" s="282" t="s">
        <v>2047</v>
      </c>
      <c r="J25" s="282" t="s">
        <v>2048</v>
      </c>
      <c r="K25" s="220"/>
      <c r="L25" s="282"/>
      <c r="M25" s="282"/>
      <c r="N25" s="221"/>
    </row>
    <row r="26" spans="1:14">
      <c r="B26" s="16"/>
      <c r="C26" s="22"/>
      <c r="D26" s="22"/>
      <c r="E26" s="22"/>
      <c r="F26" s="22"/>
      <c r="G26" s="22"/>
      <c r="H26" s="22"/>
      <c r="I26" s="22"/>
      <c r="J26" s="22"/>
      <c r="K26" s="22"/>
      <c r="L26" s="22"/>
      <c r="M26" s="22"/>
      <c r="N26" s="17"/>
    </row>
    <row r="27" spans="1:14">
      <c r="B27" s="923" t="s">
        <v>2062</v>
      </c>
      <c r="C27" s="924"/>
      <c r="D27" s="924"/>
      <c r="E27" s="924"/>
      <c r="F27" s="924"/>
      <c r="G27" s="924"/>
      <c r="H27" s="924"/>
      <c r="I27" s="924"/>
      <c r="J27" s="924"/>
      <c r="K27" s="924"/>
      <c r="L27" s="924"/>
      <c r="M27" s="924"/>
      <c r="N27" s="925"/>
    </row>
    <row r="28" spans="1:14" ht="15.75" thickBot="1">
      <c r="B28" s="33"/>
      <c r="C28" s="34"/>
      <c r="D28" s="34"/>
      <c r="E28" s="34"/>
      <c r="F28" s="34"/>
      <c r="G28" s="34"/>
      <c r="H28" s="34"/>
      <c r="I28" s="34"/>
      <c r="J28" s="34"/>
      <c r="K28" s="34"/>
      <c r="L28" s="34"/>
      <c r="M28" s="34"/>
      <c r="N28" s="35"/>
    </row>
    <row r="29" spans="1:14" ht="26.25" thickBot="1">
      <c r="B29" s="71" t="s">
        <v>1</v>
      </c>
      <c r="C29" s="928" t="s">
        <v>2063</v>
      </c>
      <c r="D29" s="929"/>
      <c r="E29" s="929"/>
      <c r="F29" s="929"/>
      <c r="G29" s="929"/>
      <c r="H29" s="929"/>
      <c r="I29" s="929"/>
      <c r="J29" s="72"/>
      <c r="K29" s="295" t="s">
        <v>2064</v>
      </c>
      <c r="L29" s="926" t="s">
        <v>2065</v>
      </c>
      <c r="M29" s="927"/>
      <c r="N29" s="71" t="s">
        <v>2066</v>
      </c>
    </row>
    <row r="30" spans="1:14" hidden="1">
      <c r="B30" s="71" t="s">
        <v>1</v>
      </c>
      <c r="C30" s="734" t="s">
        <v>2063</v>
      </c>
      <c r="D30" s="735"/>
      <c r="E30" s="735"/>
      <c r="F30" s="735"/>
      <c r="G30" s="735"/>
      <c r="H30" s="735"/>
      <c r="I30" s="735"/>
      <c r="J30" s="72"/>
      <c r="K30" s="263"/>
      <c r="L30" s="731" t="s">
        <v>2065</v>
      </c>
      <c r="M30" s="732"/>
      <c r="N30" s="71" t="s">
        <v>2066</v>
      </c>
    </row>
    <row r="31" spans="1:14" ht="15.75" thickBot="1">
      <c r="A31" t="s">
        <v>21</v>
      </c>
      <c r="B31" s="107" t="s">
        <v>649</v>
      </c>
      <c r="C31" s="398" t="s">
        <v>2342</v>
      </c>
      <c r="D31" s="399"/>
      <c r="E31" s="399"/>
      <c r="F31" s="399"/>
      <c r="G31" s="399"/>
      <c r="H31" s="399"/>
      <c r="I31" s="399"/>
      <c r="J31" s="399"/>
      <c r="K31" s="401"/>
      <c r="L31" s="400" t="s">
        <v>648</v>
      </c>
      <c r="M31" s="182"/>
      <c r="N31" s="84"/>
    </row>
    <row r="32" spans="1:14" ht="5.25" customHeight="1">
      <c r="B32" s="95"/>
      <c r="C32" s="96"/>
      <c r="D32" s="96"/>
      <c r="E32" s="96"/>
      <c r="F32" s="96"/>
      <c r="G32" s="96"/>
      <c r="H32" s="96"/>
      <c r="I32" s="96"/>
      <c r="J32" s="96"/>
      <c r="K32" s="96"/>
      <c r="L32" s="96"/>
      <c r="M32" s="96"/>
      <c r="N32" s="97"/>
    </row>
    <row r="33" spans="1:14">
      <c r="B33" s="58" t="s">
        <v>2067</v>
      </c>
      <c r="C33" s="59"/>
      <c r="D33" s="59"/>
      <c r="E33" s="59"/>
      <c r="F33" s="59"/>
      <c r="G33" s="59"/>
      <c r="H33" s="59"/>
      <c r="I33" s="59"/>
      <c r="J33" s="59"/>
      <c r="K33" s="59"/>
      <c r="L33" s="59"/>
      <c r="M33" s="59"/>
      <c r="N33" s="60"/>
    </row>
    <row r="34" spans="1:14" ht="15.75" thickBot="1">
      <c r="B34" s="222"/>
      <c r="C34" s="61"/>
      <c r="D34" s="61"/>
      <c r="E34" s="61"/>
      <c r="F34" s="61"/>
      <c r="G34" s="61"/>
      <c r="H34" s="61"/>
      <c r="I34" s="62"/>
      <c r="J34" s="62"/>
      <c r="K34" s="61"/>
      <c r="L34" s="61"/>
      <c r="M34" s="61"/>
      <c r="N34" s="63"/>
    </row>
    <row r="35" spans="1:14">
      <c r="B35" s="825" t="s">
        <v>2063</v>
      </c>
      <c r="C35" s="826"/>
      <c r="D35" s="826"/>
      <c r="E35" s="826"/>
      <c r="F35" s="826"/>
      <c r="G35" s="826"/>
      <c r="H35" s="827"/>
      <c r="I35" s="828" t="s">
        <v>2068</v>
      </c>
      <c r="J35" s="829"/>
      <c r="K35" s="69" t="s">
        <v>2069</v>
      </c>
      <c r="L35" s="830" t="s">
        <v>2070</v>
      </c>
      <c r="M35" s="827"/>
      <c r="N35" s="70" t="s">
        <v>2071</v>
      </c>
    </row>
    <row r="36" spans="1:14">
      <c r="A36" t="s">
        <v>1077</v>
      </c>
      <c r="B36" s="804" t="str">
        <f>VLOOKUP(A36,EQUIPOS!A6:D154,3,FALSE)</f>
        <v>Volqueta 6 m3</v>
      </c>
      <c r="C36" s="805"/>
      <c r="D36" s="805"/>
      <c r="E36" s="805"/>
      <c r="F36" s="805"/>
      <c r="G36" s="805"/>
      <c r="H36" s="806"/>
      <c r="I36" s="223"/>
      <c r="J36" s="224"/>
      <c r="K36" s="225">
        <f>VLOOKUP(A36,EQUIPOS!A6:D161,4,FALSE)</f>
        <v>73178.967136019943</v>
      </c>
      <c r="L36" s="226"/>
      <c r="M36" s="239">
        <v>66</v>
      </c>
      <c r="N36" s="228">
        <f>K36/M36</f>
        <v>1108.7722293336356</v>
      </c>
    </row>
    <row r="37" spans="1:14">
      <c r="B37" s="804"/>
      <c r="C37" s="805"/>
      <c r="D37" s="805"/>
      <c r="E37" s="805"/>
      <c r="F37" s="805"/>
      <c r="G37" s="805"/>
      <c r="H37" s="806"/>
      <c r="I37" s="223"/>
      <c r="J37" s="224"/>
      <c r="K37" s="225"/>
      <c r="L37" s="226"/>
      <c r="M37" s="227"/>
      <c r="N37" s="228"/>
    </row>
    <row r="38" spans="1:14">
      <c r="B38" s="804"/>
      <c r="C38" s="805"/>
      <c r="D38" s="805"/>
      <c r="E38" s="805"/>
      <c r="F38" s="805"/>
      <c r="G38" s="805"/>
      <c r="H38" s="806"/>
      <c r="I38" s="223"/>
      <c r="J38" s="224"/>
      <c r="K38" s="225"/>
      <c r="L38" s="226"/>
      <c r="M38" s="227"/>
      <c r="N38" s="229"/>
    </row>
    <row r="39" spans="1:14">
      <c r="B39" s="804"/>
      <c r="C39" s="805"/>
      <c r="D39" s="805"/>
      <c r="E39" s="805"/>
      <c r="F39" s="805"/>
      <c r="G39" s="805"/>
      <c r="H39" s="806"/>
      <c r="I39" s="807"/>
      <c r="J39" s="808"/>
      <c r="K39" s="230"/>
      <c r="L39" s="809"/>
      <c r="M39" s="810"/>
      <c r="N39" s="231"/>
    </row>
    <row r="40" spans="1:14">
      <c r="B40" s="804"/>
      <c r="C40" s="805"/>
      <c r="D40" s="805"/>
      <c r="E40" s="811"/>
      <c r="F40" s="805"/>
      <c r="G40" s="805"/>
      <c r="H40" s="806"/>
      <c r="I40" s="36"/>
      <c r="J40" s="37"/>
      <c r="K40" s="230"/>
      <c r="L40" s="232"/>
      <c r="M40" s="233"/>
      <c r="N40" s="234"/>
    </row>
    <row r="41" spans="1:14">
      <c r="B41" s="812"/>
      <c r="C41" s="813"/>
      <c r="D41" s="813"/>
      <c r="E41" s="38"/>
      <c r="F41" s="39"/>
      <c r="G41" s="39"/>
      <c r="H41" s="40"/>
      <c r="I41" s="36"/>
      <c r="J41" s="37"/>
      <c r="K41" s="235"/>
      <c r="L41" s="232"/>
      <c r="M41" s="233"/>
      <c r="N41" s="296"/>
    </row>
    <row r="42" spans="1:14" ht="15.75" thickBot="1">
      <c r="B42" s="804"/>
      <c r="C42" s="805"/>
      <c r="D42" s="805"/>
      <c r="E42" s="805"/>
      <c r="F42" s="805"/>
      <c r="G42" s="805"/>
      <c r="H42" s="806"/>
      <c r="I42" s="814"/>
      <c r="J42" s="815"/>
      <c r="K42" s="41"/>
      <c r="L42" s="816"/>
      <c r="M42" s="817"/>
      <c r="N42" s="105"/>
    </row>
    <row r="43" spans="1:14" ht="15.75" thickBot="1">
      <c r="B43" s="755" t="s">
        <v>2072</v>
      </c>
      <c r="C43" s="756"/>
      <c r="D43" s="756"/>
      <c r="E43" s="756"/>
      <c r="F43" s="756"/>
      <c r="G43" s="756"/>
      <c r="H43" s="756"/>
      <c r="I43" s="756"/>
      <c r="J43" s="756"/>
      <c r="K43" s="756"/>
      <c r="L43" s="756"/>
      <c r="M43" s="757"/>
      <c r="N43" s="99">
        <f>SUM(N36:N42)</f>
        <v>1108.7722293336356</v>
      </c>
    </row>
    <row r="44" spans="1:14">
      <c r="B44" s="236"/>
      <c r="C44" s="34"/>
      <c r="D44" s="34"/>
      <c r="E44" s="34"/>
      <c r="F44" s="34"/>
      <c r="G44" s="34"/>
      <c r="H44" s="34"/>
      <c r="I44" s="34"/>
      <c r="J44" s="34"/>
      <c r="K44" s="34"/>
      <c r="L44" s="34"/>
      <c r="M44" s="34"/>
      <c r="N44" s="35"/>
    </row>
    <row r="45" spans="1:14">
      <c r="B45" s="64" t="s">
        <v>2073</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00" t="s">
        <v>2063</v>
      </c>
      <c r="C47" s="801"/>
      <c r="D47" s="801"/>
      <c r="E47" s="801"/>
      <c r="F47" s="801"/>
      <c r="G47" s="801"/>
      <c r="H47" s="801"/>
      <c r="I47" s="835"/>
      <c r="J47" s="271" t="s">
        <v>2065</v>
      </c>
      <c r="K47" s="85" t="s">
        <v>2066</v>
      </c>
      <c r="L47" s="836" t="s">
        <v>2074</v>
      </c>
      <c r="M47" s="835"/>
      <c r="N47" s="86" t="s">
        <v>2071</v>
      </c>
    </row>
    <row r="48" spans="1:14">
      <c r="B48" s="43"/>
      <c r="C48" s="237"/>
      <c r="D48" s="237"/>
      <c r="E48" s="237"/>
      <c r="F48" s="237"/>
      <c r="G48" s="237"/>
      <c r="H48" s="237"/>
      <c r="I48" s="224"/>
      <c r="J48" s="201"/>
      <c r="K48" s="238"/>
      <c r="L48" s="223"/>
      <c r="M48" s="239"/>
      <c r="N48" s="240"/>
    </row>
    <row r="49" spans="2:14">
      <c r="B49" s="43"/>
      <c r="C49" s="237"/>
      <c r="D49" s="237"/>
      <c r="E49" s="237"/>
      <c r="F49" s="237"/>
      <c r="G49" s="237"/>
      <c r="H49" s="237"/>
      <c r="I49" s="224"/>
      <c r="J49" s="201"/>
      <c r="K49" s="238"/>
      <c r="L49" s="223"/>
      <c r="M49" s="239"/>
      <c r="N49" s="240"/>
    </row>
    <row r="50" spans="2:14">
      <c r="B50" s="43"/>
      <c r="C50" s="237"/>
      <c r="D50" s="237"/>
      <c r="E50" s="237"/>
      <c r="F50" s="237"/>
      <c r="G50" s="237"/>
      <c r="H50" s="237"/>
      <c r="I50" s="224"/>
      <c r="J50" s="201"/>
      <c r="K50" s="238"/>
      <c r="L50" s="223"/>
      <c r="M50" s="239"/>
      <c r="N50" s="240"/>
    </row>
    <row r="51" spans="2:14">
      <c r="B51" s="43"/>
      <c r="C51" s="237"/>
      <c r="D51" s="237"/>
      <c r="E51" s="237"/>
      <c r="F51" s="237"/>
      <c r="G51" s="237"/>
      <c r="H51" s="237"/>
      <c r="I51" s="224"/>
      <c r="J51" s="201"/>
      <c r="K51" s="238"/>
      <c r="L51" s="223"/>
      <c r="M51" s="239"/>
      <c r="N51" s="240"/>
    </row>
    <row r="52" spans="2:14">
      <c r="B52" s="43"/>
      <c r="C52" s="237"/>
      <c r="D52" s="237"/>
      <c r="E52" s="237"/>
      <c r="F52" s="237"/>
      <c r="G52" s="237"/>
      <c r="H52" s="237"/>
      <c r="I52" s="224"/>
      <c r="J52" s="201"/>
      <c r="K52" s="238"/>
      <c r="L52" s="223"/>
      <c r="M52" s="239"/>
      <c r="N52" s="240"/>
    </row>
    <row r="53" spans="2:14" ht="15.75" thickBot="1">
      <c r="B53" s="837"/>
      <c r="C53" s="838"/>
      <c r="D53" s="838"/>
      <c r="E53" s="838"/>
      <c r="F53" s="838"/>
      <c r="G53" s="838"/>
      <c r="H53" s="838"/>
      <c r="I53" s="808"/>
      <c r="J53" s="42"/>
      <c r="K53" s="44"/>
      <c r="L53" s="839"/>
      <c r="M53" s="840"/>
      <c r="N53" s="45"/>
    </row>
    <row r="54" spans="2:14" ht="15.75" thickBot="1">
      <c r="B54" s="755" t="s">
        <v>2072</v>
      </c>
      <c r="C54" s="756"/>
      <c r="D54" s="756"/>
      <c r="E54" s="756"/>
      <c r="F54" s="756"/>
      <c r="G54" s="756"/>
      <c r="H54" s="756"/>
      <c r="I54" s="756"/>
      <c r="J54" s="756"/>
      <c r="K54" s="756"/>
      <c r="L54" s="756"/>
      <c r="M54" s="757"/>
      <c r="N54" s="241"/>
    </row>
    <row r="55" spans="2:14">
      <c r="B55" s="33"/>
      <c r="C55" s="34"/>
      <c r="D55" s="34"/>
      <c r="E55" s="34"/>
      <c r="F55" s="34"/>
      <c r="G55" s="34"/>
      <c r="H55" s="34"/>
      <c r="I55" s="34"/>
      <c r="J55" s="34"/>
      <c r="K55" s="34"/>
      <c r="L55" s="34"/>
      <c r="M55" s="34"/>
      <c r="N55" s="35"/>
    </row>
    <row r="56" spans="2:14">
      <c r="B56" s="64" t="s">
        <v>2075</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269" t="s">
        <v>2076</v>
      </c>
      <c r="C58" s="270"/>
      <c r="D58" s="270"/>
      <c r="E58" s="270"/>
      <c r="F58" s="270"/>
      <c r="G58" s="270"/>
      <c r="H58" s="73" t="s">
        <v>2065</v>
      </c>
      <c r="I58" s="74" t="s">
        <v>2077</v>
      </c>
      <c r="J58" s="75" t="s">
        <v>2106</v>
      </c>
      <c r="K58" s="73" t="s">
        <v>2107</v>
      </c>
      <c r="L58" s="841" t="s">
        <v>2080</v>
      </c>
      <c r="M58" s="820"/>
      <c r="N58" s="76" t="s">
        <v>2071</v>
      </c>
    </row>
    <row r="59" spans="2:14">
      <c r="B59" s="46"/>
      <c r="C59" s="273"/>
      <c r="D59" s="273"/>
      <c r="E59" s="273"/>
      <c r="F59" s="273"/>
      <c r="G59" s="273"/>
      <c r="H59" s="267"/>
      <c r="I59" s="235"/>
      <c r="J59" s="242"/>
      <c r="K59" s="235"/>
      <c r="L59" s="842"/>
      <c r="M59" s="843"/>
      <c r="N59" s="243"/>
    </row>
    <row r="60" spans="2:14">
      <c r="B60" s="46"/>
      <c r="C60" s="47"/>
      <c r="D60" s="47"/>
      <c r="E60" s="47"/>
      <c r="F60" s="47"/>
      <c r="G60" s="47"/>
      <c r="H60" s="244"/>
      <c r="I60" s="235"/>
      <c r="J60" s="235"/>
      <c r="K60" s="235"/>
      <c r="L60" s="245"/>
      <c r="M60" s="246"/>
      <c r="N60" s="247"/>
    </row>
    <row r="61" spans="2:14">
      <c r="B61" s="46"/>
      <c r="C61" s="47"/>
      <c r="D61" s="47"/>
      <c r="E61" s="47"/>
      <c r="F61" s="47"/>
      <c r="G61" s="47"/>
      <c r="H61" s="244"/>
      <c r="I61" s="235"/>
      <c r="J61" s="235"/>
      <c r="K61" s="235"/>
      <c r="L61" s="245"/>
      <c r="M61" s="246"/>
      <c r="N61" s="247"/>
    </row>
    <row r="62" spans="2:14">
      <c r="B62" s="46"/>
      <c r="C62" s="47"/>
      <c r="D62" s="47"/>
      <c r="E62" s="47"/>
      <c r="F62" s="47"/>
      <c r="G62" s="47"/>
      <c r="H62" s="244"/>
      <c r="I62" s="235"/>
      <c r="J62" s="235"/>
      <c r="K62" s="235"/>
      <c r="L62" s="245"/>
      <c r="M62" s="246"/>
      <c r="N62" s="247"/>
    </row>
    <row r="63" spans="2:14">
      <c r="B63" s="46"/>
      <c r="C63" s="47"/>
      <c r="D63" s="47"/>
      <c r="E63" s="47"/>
      <c r="F63" s="47"/>
      <c r="G63" s="47"/>
      <c r="H63" s="244"/>
      <c r="I63" s="235"/>
      <c r="J63" s="235"/>
      <c r="K63" s="235"/>
      <c r="L63" s="245"/>
      <c r="M63" s="246"/>
      <c r="N63" s="247"/>
    </row>
    <row r="64" spans="2:14" ht="15.75" thickBot="1">
      <c r="B64" s="49"/>
      <c r="C64" s="47"/>
      <c r="D64" s="47"/>
      <c r="E64" s="47"/>
      <c r="F64" s="47"/>
      <c r="G64" s="47"/>
      <c r="H64" s="426"/>
      <c r="I64" s="151"/>
      <c r="J64" s="151"/>
      <c r="K64" s="151"/>
      <c r="L64" s="915"/>
      <c r="M64" s="916"/>
      <c r="N64" s="427"/>
    </row>
    <row r="65" spans="2:15" ht="15.75" thickBot="1">
      <c r="B65" s="755" t="s">
        <v>2072</v>
      </c>
      <c r="C65" s="756"/>
      <c r="D65" s="756"/>
      <c r="E65" s="756"/>
      <c r="F65" s="756"/>
      <c r="G65" s="756"/>
      <c r="H65" s="756"/>
      <c r="I65" s="756"/>
      <c r="J65" s="756"/>
      <c r="K65" s="756"/>
      <c r="L65" s="756"/>
      <c r="M65" s="757"/>
      <c r="N65" s="345"/>
    </row>
    <row r="66" spans="2:15">
      <c r="B66" s="33"/>
      <c r="C66" s="34"/>
      <c r="D66" s="34"/>
      <c r="E66" s="34"/>
      <c r="F66" s="34"/>
      <c r="G66" s="34"/>
      <c r="H66" s="34"/>
      <c r="I66" s="34"/>
      <c r="J66" s="34"/>
      <c r="K66" s="34"/>
      <c r="L66" s="34"/>
      <c r="M66" s="34"/>
      <c r="N66" s="35"/>
    </row>
    <row r="67" spans="2:15">
      <c r="B67" s="64" t="s">
        <v>2081</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794" t="s">
        <v>2108</v>
      </c>
      <c r="C69" s="795"/>
      <c r="D69" s="795"/>
      <c r="E69" s="795"/>
      <c r="F69" s="795"/>
      <c r="G69" s="795"/>
      <c r="H69" s="795"/>
      <c r="I69" s="73" t="s">
        <v>2082</v>
      </c>
      <c r="J69" s="75" t="s">
        <v>2109</v>
      </c>
      <c r="K69" s="74" t="s">
        <v>2084</v>
      </c>
      <c r="L69" s="796" t="s">
        <v>2070</v>
      </c>
      <c r="M69" s="797"/>
      <c r="N69" s="98" t="s">
        <v>2071</v>
      </c>
    </row>
    <row r="70" spans="2:15">
      <c r="B70" s="49"/>
      <c r="C70" s="47"/>
      <c r="D70" s="47"/>
      <c r="E70" s="47"/>
      <c r="F70" s="47"/>
      <c r="G70" s="47"/>
      <c r="H70" s="47"/>
      <c r="I70" s="248"/>
      <c r="J70" s="249"/>
      <c r="K70" s="250"/>
      <c r="L70" s="50"/>
      <c r="M70" s="251"/>
      <c r="N70" s="252"/>
      <c r="O70" s="106"/>
    </row>
    <row r="71" spans="2:15">
      <c r="B71" s="49"/>
      <c r="C71" s="47"/>
      <c r="D71" s="47"/>
      <c r="E71" s="47"/>
      <c r="F71" s="47"/>
      <c r="G71" s="47"/>
      <c r="H71" s="47"/>
      <c r="I71" s="235"/>
      <c r="J71" s="253"/>
      <c r="K71" s="254"/>
      <c r="L71" s="50"/>
      <c r="M71" s="255"/>
      <c r="N71" s="252"/>
    </row>
    <row r="72" spans="2:15">
      <c r="B72" s="49"/>
      <c r="C72" s="47"/>
      <c r="D72" s="47"/>
      <c r="E72" s="47"/>
      <c r="F72" s="47"/>
      <c r="G72" s="47"/>
      <c r="H72" s="47"/>
      <c r="I72" s="235"/>
      <c r="J72" s="253"/>
      <c r="K72" s="254"/>
      <c r="L72" s="50"/>
      <c r="M72" s="256"/>
      <c r="N72" s="252"/>
    </row>
    <row r="73" spans="2:15">
      <c r="B73" s="49"/>
      <c r="C73" s="47"/>
      <c r="D73" s="47"/>
      <c r="E73" s="47"/>
      <c r="F73" s="47"/>
      <c r="G73" s="47"/>
      <c r="H73" s="47"/>
      <c r="I73" s="235"/>
      <c r="J73" s="253"/>
      <c r="K73" s="254"/>
      <c r="L73" s="274"/>
      <c r="M73" s="256"/>
      <c r="N73" s="252"/>
    </row>
    <row r="74" spans="2:15">
      <c r="B74" s="49"/>
      <c r="C74" s="47"/>
      <c r="D74" s="47"/>
      <c r="E74" s="47"/>
      <c r="F74" s="47"/>
      <c r="G74" s="47"/>
      <c r="H74" s="47"/>
      <c r="I74" s="235"/>
      <c r="J74" s="253"/>
      <c r="K74" s="254"/>
      <c r="L74" s="274"/>
      <c r="M74" s="256"/>
      <c r="N74" s="252"/>
    </row>
    <row r="75" spans="2:15" ht="15.75" thickBot="1">
      <c r="B75" s="917"/>
      <c r="C75" s="918"/>
      <c r="D75" s="918"/>
      <c r="E75" s="918"/>
      <c r="F75" s="918"/>
      <c r="G75" s="918"/>
      <c r="H75" s="918"/>
      <c r="I75" s="151"/>
      <c r="J75" s="151"/>
      <c r="K75" s="151"/>
      <c r="L75" s="919"/>
      <c r="M75" s="920"/>
      <c r="N75" s="45"/>
    </row>
    <row r="76" spans="2:15" ht="15.75" thickBot="1">
      <c r="B76" s="755" t="s">
        <v>2072</v>
      </c>
      <c r="C76" s="756"/>
      <c r="D76" s="756"/>
      <c r="E76" s="756"/>
      <c r="F76" s="756"/>
      <c r="G76" s="756"/>
      <c r="H76" s="756"/>
      <c r="I76" s="756"/>
      <c r="J76" s="756"/>
      <c r="K76" s="756"/>
      <c r="L76" s="756"/>
      <c r="M76" s="757"/>
      <c r="N76" s="257"/>
    </row>
    <row r="77" spans="2:15" ht="15.75" thickBot="1">
      <c r="B77" s="33"/>
      <c r="C77" s="34"/>
      <c r="D77" s="34"/>
      <c r="E77" s="34"/>
      <c r="F77" s="34"/>
      <c r="G77" s="34"/>
      <c r="H77" s="34"/>
      <c r="I77" s="34"/>
      <c r="J77" s="34"/>
      <c r="K77" s="34"/>
      <c r="L77" s="34"/>
      <c r="M77" s="34"/>
      <c r="N77" s="35"/>
    </row>
    <row r="78" spans="2:15" ht="15.75" thickBot="1">
      <c r="B78" s="755" t="s">
        <v>2085</v>
      </c>
      <c r="C78" s="756"/>
      <c r="D78" s="756"/>
      <c r="E78" s="756"/>
      <c r="F78" s="756"/>
      <c r="G78" s="756"/>
      <c r="H78" s="756"/>
      <c r="I78" s="756"/>
      <c r="J78" s="756"/>
      <c r="K78" s="756"/>
      <c r="L78" s="756"/>
      <c r="M78" s="757"/>
      <c r="N78" s="99">
        <f>N43+N54+N65+N76</f>
        <v>1108.7722293336356</v>
      </c>
    </row>
    <row r="79" spans="2:15">
      <c r="B79" s="33"/>
      <c r="C79" s="34"/>
      <c r="D79" s="34"/>
      <c r="E79" s="34"/>
      <c r="F79" s="34"/>
      <c r="G79" s="34"/>
      <c r="H79" s="34"/>
      <c r="I79" s="34"/>
      <c r="J79" s="34"/>
      <c r="K79" s="34"/>
      <c r="L79" s="34"/>
      <c r="M79" s="34"/>
      <c r="N79" s="35"/>
    </row>
    <row r="80" spans="2:15">
      <c r="B80" s="64" t="s">
        <v>2086</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00" t="s">
        <v>2110</v>
      </c>
      <c r="C82" s="801"/>
      <c r="D82" s="801"/>
      <c r="E82" s="801"/>
      <c r="F82" s="801"/>
      <c r="G82" s="801"/>
      <c r="H82" s="801"/>
      <c r="I82" s="270"/>
      <c r="J82" s="290"/>
      <c r="K82" s="258" t="s">
        <v>2087</v>
      </c>
      <c r="L82" s="802" t="s">
        <v>2088</v>
      </c>
      <c r="M82" s="803"/>
      <c r="N82" s="259"/>
    </row>
    <row r="83" spans="1:14">
      <c r="B83" s="788" t="s">
        <v>2111</v>
      </c>
      <c r="C83" s="789"/>
      <c r="D83" s="789"/>
      <c r="E83" s="789"/>
      <c r="F83" s="789"/>
      <c r="G83" s="789"/>
      <c r="H83" s="789"/>
      <c r="I83" s="87"/>
      <c r="J83" s="88"/>
      <c r="K83" s="260">
        <v>0.2</v>
      </c>
      <c r="L83" s="790">
        <f>N78*K83</f>
        <v>221.75444586672711</v>
      </c>
      <c r="M83" s="791"/>
      <c r="N83" s="51"/>
    </row>
    <row r="84" spans="1:14">
      <c r="B84" s="89" t="s">
        <v>2090</v>
      </c>
      <c r="C84" s="90"/>
      <c r="D84" s="90"/>
      <c r="E84" s="90"/>
      <c r="F84" s="90"/>
      <c r="G84" s="90"/>
      <c r="H84" s="90"/>
      <c r="I84" s="87"/>
      <c r="J84" s="88"/>
      <c r="K84" s="260">
        <v>0.05</v>
      </c>
      <c r="L84" s="790">
        <f>N78*K84</f>
        <v>55.438611466681778</v>
      </c>
      <c r="M84" s="791"/>
      <c r="N84" s="51"/>
    </row>
    <row r="85" spans="1:14" ht="15.75" thickBot="1">
      <c r="B85" s="91" t="s">
        <v>2091</v>
      </c>
      <c r="C85" s="92"/>
      <c r="D85" s="92"/>
      <c r="E85" s="92"/>
      <c r="F85" s="92"/>
      <c r="G85" s="92"/>
      <c r="H85" s="92"/>
      <c r="I85" s="93"/>
      <c r="J85" s="94"/>
      <c r="K85" s="261">
        <v>0.05</v>
      </c>
      <c r="L85" s="792">
        <f>N78*K85</f>
        <v>55.438611466681778</v>
      </c>
      <c r="M85" s="793"/>
      <c r="N85" s="51"/>
    </row>
    <row r="86" spans="1:14" ht="15.75" thickBot="1">
      <c r="B86" s="755" t="s">
        <v>2072</v>
      </c>
      <c r="C86" s="756"/>
      <c r="D86" s="756"/>
      <c r="E86" s="756"/>
      <c r="F86" s="756"/>
      <c r="G86" s="756"/>
      <c r="H86" s="756"/>
      <c r="I86" s="756"/>
      <c r="J86" s="756"/>
      <c r="K86" s="756"/>
      <c r="L86" s="756"/>
      <c r="M86" s="757"/>
      <c r="N86" s="52">
        <f>L83+L84+L85</f>
        <v>332.63166880009067</v>
      </c>
    </row>
    <row r="87" spans="1:14" ht="15.75" thickBot="1">
      <c r="B87" s="33"/>
      <c r="C87" s="34"/>
      <c r="D87" s="34"/>
      <c r="E87" s="34"/>
      <c r="F87" s="34"/>
      <c r="G87" s="34"/>
      <c r="H87" s="34"/>
      <c r="I87" s="34"/>
      <c r="J87" s="34"/>
      <c r="K87" s="34"/>
      <c r="L87" s="34"/>
      <c r="M87" s="34"/>
      <c r="N87" s="35"/>
    </row>
    <row r="88" spans="1:14" ht="15.75" thickBot="1">
      <c r="A88" t="s">
        <v>2114</v>
      </c>
      <c r="B88" s="755" t="s">
        <v>2113</v>
      </c>
      <c r="C88" s="756"/>
      <c r="D88" s="756"/>
      <c r="E88" s="756"/>
      <c r="F88" s="756"/>
      <c r="G88" s="756"/>
      <c r="H88" s="756"/>
      <c r="I88" s="756"/>
      <c r="J88" s="756"/>
      <c r="K88" s="756"/>
      <c r="L88" s="756"/>
      <c r="M88" s="757"/>
      <c r="N88" s="166">
        <f>N78+N86</f>
        <v>1441.4038981337262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2093</v>
      </c>
      <c r="F93" s="53"/>
      <c r="G93" s="53"/>
      <c r="H93" s="53"/>
      <c r="I93" s="53"/>
      <c r="J93" s="53"/>
      <c r="K93" s="12"/>
      <c r="L93" s="12"/>
      <c r="M93" s="12"/>
      <c r="N93" s="17"/>
    </row>
    <row r="94" spans="1:14">
      <c r="B94" s="16"/>
      <c r="C94" s="12"/>
      <c r="D94" s="12"/>
      <c r="E94" s="12" t="s">
        <v>2094</v>
      </c>
      <c r="F94" s="12"/>
      <c r="G94" s="12"/>
      <c r="H94" s="12"/>
      <c r="I94" s="12"/>
      <c r="J94" s="12"/>
      <c r="K94" s="12"/>
      <c r="L94" s="12"/>
      <c r="M94" s="12"/>
      <c r="N94" s="17"/>
    </row>
    <row r="95" spans="1:14">
      <c r="B95" s="16"/>
      <c r="C95" s="12"/>
      <c r="D95" s="12"/>
      <c r="E95" s="12" t="s">
        <v>2095</v>
      </c>
      <c r="F95" s="12"/>
      <c r="G95" s="12"/>
      <c r="H95" s="12"/>
      <c r="I95" s="12"/>
      <c r="J95" s="12"/>
      <c r="K95" s="12"/>
      <c r="L95" s="12"/>
      <c r="M95" s="12"/>
      <c r="N95" s="17"/>
    </row>
    <row r="96" spans="1:14">
      <c r="B96" s="16"/>
      <c r="C96" s="12"/>
      <c r="D96" s="12"/>
      <c r="E96" s="12" t="s">
        <v>2096</v>
      </c>
      <c r="F96" s="12"/>
      <c r="G96" s="12"/>
      <c r="H96" s="12"/>
      <c r="I96" s="12"/>
      <c r="J96" s="12"/>
      <c r="K96" s="12"/>
      <c r="L96" s="12"/>
      <c r="M96" s="12"/>
      <c r="N96" s="17"/>
    </row>
    <row r="97" spans="2:14" ht="15.75" thickBot="1">
      <c r="B97" s="16"/>
      <c r="C97" s="12"/>
      <c r="D97" s="12"/>
      <c r="E97" s="12"/>
      <c r="F97" s="12" t="s">
        <v>7</v>
      </c>
      <c r="G97" s="12"/>
      <c r="H97" s="12"/>
      <c r="I97" s="12"/>
      <c r="J97" s="12"/>
      <c r="K97" s="12"/>
      <c r="L97" s="12"/>
      <c r="M97" s="12"/>
      <c r="N97" s="17"/>
    </row>
    <row r="98" spans="2:14">
      <c r="B98" s="204" t="s">
        <v>2097</v>
      </c>
      <c r="C98" s="205"/>
      <c r="D98" s="205"/>
      <c r="E98" s="205"/>
      <c r="F98" s="205"/>
      <c r="G98" s="205"/>
      <c r="H98" s="205"/>
      <c r="I98" s="205"/>
      <c r="J98" s="205"/>
      <c r="K98" s="205"/>
      <c r="L98" s="205"/>
      <c r="M98" s="205"/>
      <c r="N98" s="206"/>
    </row>
    <row r="99" spans="2:14">
      <c r="B99" s="207"/>
      <c r="C99" s="208"/>
      <c r="D99" s="208"/>
      <c r="E99" s="208"/>
      <c r="F99" s="208"/>
      <c r="G99" s="208"/>
      <c r="H99" s="208"/>
      <c r="I99" s="208"/>
      <c r="J99" s="208"/>
      <c r="K99" s="208"/>
      <c r="L99" s="208"/>
      <c r="M99" s="208"/>
      <c r="N99" s="209"/>
    </row>
    <row r="100" spans="2:14">
      <c r="B100" s="207"/>
      <c r="C100" s="208"/>
      <c r="D100" s="208"/>
      <c r="E100" s="208"/>
      <c r="F100" s="208"/>
      <c r="G100" s="208"/>
      <c r="H100" s="208"/>
      <c r="I100" s="208"/>
      <c r="J100" s="208"/>
      <c r="K100" s="208"/>
      <c r="L100" s="208"/>
      <c r="M100" s="208"/>
      <c r="N100" s="209"/>
    </row>
    <row r="101" spans="2:14">
      <c r="B101" s="207"/>
      <c r="C101" s="208"/>
      <c r="D101" s="208"/>
      <c r="E101" s="208"/>
      <c r="F101" s="208"/>
      <c r="G101" s="208"/>
      <c r="H101" s="208"/>
      <c r="I101" s="208"/>
      <c r="J101" s="208"/>
      <c r="K101" s="208"/>
      <c r="L101" s="208"/>
      <c r="M101" s="208"/>
      <c r="N101" s="209"/>
    </row>
    <row r="102" spans="2:14" ht="15.75" thickBot="1">
      <c r="B102" s="210"/>
      <c r="C102" s="211"/>
      <c r="D102" s="211"/>
      <c r="E102" s="211"/>
      <c r="F102" s="211"/>
      <c r="G102" s="211"/>
      <c r="H102" s="211"/>
      <c r="I102" s="211"/>
      <c r="J102" s="211"/>
      <c r="K102" s="211"/>
      <c r="L102" s="211"/>
      <c r="M102" s="211"/>
      <c r="N102" s="212"/>
    </row>
    <row r="103" spans="2:14">
      <c r="B103" s="213"/>
      <c r="C103" s="214"/>
      <c r="D103" s="214"/>
      <c r="E103" s="214"/>
      <c r="F103" s="214"/>
      <c r="G103" s="214"/>
      <c r="H103" s="214"/>
      <c r="I103" s="214"/>
      <c r="J103" s="214"/>
      <c r="K103" s="214"/>
      <c r="L103" s="214"/>
      <c r="M103" s="214"/>
      <c r="N103" s="215"/>
    </row>
    <row r="104" spans="2:14">
      <c r="B104" s="199" t="s">
        <v>2098</v>
      </c>
      <c r="C104" s="31"/>
      <c r="D104" s="31"/>
      <c r="E104" s="31"/>
      <c r="F104" s="31"/>
      <c r="G104" s="31"/>
      <c r="H104" s="31"/>
      <c r="I104" s="31"/>
      <c r="J104" s="31"/>
      <c r="K104" s="31"/>
      <c r="L104" s="31"/>
      <c r="M104" s="31"/>
      <c r="N104" s="32"/>
    </row>
    <row r="105" spans="2:14" ht="15" customHeight="1">
      <c r="B105" s="758" t="s">
        <v>2099</v>
      </c>
      <c r="C105" s="759"/>
      <c r="D105" s="759"/>
      <c r="E105" s="759"/>
      <c r="F105" s="759"/>
      <c r="G105" s="759"/>
      <c r="H105" s="759"/>
      <c r="I105" s="759"/>
      <c r="J105" s="759"/>
      <c r="K105" s="759"/>
      <c r="L105" s="759"/>
      <c r="M105" s="759"/>
      <c r="N105" s="760"/>
    </row>
    <row r="106" spans="2:14" ht="15" customHeight="1">
      <c r="B106" s="758"/>
      <c r="C106" s="759"/>
      <c r="D106" s="759"/>
      <c r="E106" s="759"/>
      <c r="F106" s="759"/>
      <c r="G106" s="759"/>
      <c r="H106" s="759"/>
      <c r="I106" s="759"/>
      <c r="J106" s="759"/>
      <c r="K106" s="759"/>
      <c r="L106" s="759"/>
      <c r="M106" s="759"/>
      <c r="N106" s="760"/>
    </row>
    <row r="107" spans="2:14" ht="30" customHeight="1">
      <c r="B107" s="761" t="s">
        <v>2100</v>
      </c>
      <c r="C107" s="762"/>
      <c r="D107" s="762"/>
      <c r="E107" s="762"/>
      <c r="F107" s="762"/>
      <c r="G107" s="762"/>
      <c r="H107" s="762"/>
      <c r="I107" s="762"/>
      <c r="J107" s="762"/>
      <c r="K107" s="762"/>
      <c r="L107" s="762"/>
      <c r="M107" s="762"/>
      <c r="N107" s="763"/>
    </row>
    <row r="108" spans="2:14">
      <c r="B108" s="761"/>
      <c r="C108" s="762"/>
      <c r="D108" s="762"/>
      <c r="E108" s="762"/>
      <c r="F108" s="762"/>
      <c r="G108" s="762"/>
      <c r="H108" s="762"/>
      <c r="I108" s="762"/>
      <c r="J108" s="762"/>
      <c r="K108" s="762"/>
      <c r="L108" s="762"/>
      <c r="M108" s="762"/>
      <c r="N108" s="763"/>
    </row>
    <row r="109" spans="2:14">
      <c r="B109" s="287"/>
      <c r="C109" s="288"/>
      <c r="D109" s="288"/>
      <c r="E109" s="288"/>
      <c r="F109" s="288"/>
      <c r="G109" s="288"/>
      <c r="H109" s="288"/>
      <c r="I109" s="288"/>
      <c r="J109" s="288"/>
      <c r="K109" s="288"/>
      <c r="L109" s="288"/>
      <c r="M109" s="288"/>
      <c r="N109" s="289"/>
    </row>
    <row r="110" spans="2:14">
      <c r="B110" s="287"/>
      <c r="C110" s="288"/>
      <c r="D110" s="288"/>
      <c r="E110" s="288"/>
      <c r="F110" s="288"/>
      <c r="G110" s="288"/>
      <c r="H110" s="288"/>
      <c r="I110" s="288"/>
      <c r="J110" s="288"/>
      <c r="K110" s="288"/>
      <c r="L110" s="288"/>
      <c r="M110" s="288"/>
      <c r="N110" s="289"/>
    </row>
    <row r="111" spans="2:14">
      <c r="B111" s="287"/>
      <c r="C111" s="288"/>
      <c r="D111" s="288"/>
      <c r="E111" s="288"/>
      <c r="F111" s="288"/>
      <c r="G111" s="288"/>
      <c r="H111" s="288"/>
      <c r="I111" s="288"/>
      <c r="J111" s="288"/>
      <c r="K111" s="288"/>
      <c r="L111" s="288"/>
      <c r="M111" s="288"/>
      <c r="N111" s="289"/>
    </row>
    <row r="112" spans="2:14">
      <c r="B112" s="199"/>
      <c r="C112" s="31"/>
      <c r="D112" s="31"/>
      <c r="E112" s="31"/>
      <c r="F112" s="31"/>
      <c r="G112" s="31"/>
      <c r="H112" s="31"/>
      <c r="I112" s="31"/>
      <c r="J112" s="31"/>
      <c r="K112" s="31"/>
      <c r="L112" s="31"/>
      <c r="M112" s="31"/>
      <c r="N112" s="32"/>
    </row>
    <row r="113" spans="2:14">
      <c r="B113" s="16"/>
      <c r="C113" s="12"/>
      <c r="D113" s="12"/>
      <c r="E113" s="12" t="s">
        <v>2093</v>
      </c>
      <c r="F113" s="53"/>
      <c r="G113" s="53"/>
      <c r="H113" s="12"/>
      <c r="I113" s="12"/>
      <c r="J113" s="12"/>
      <c r="K113" s="12"/>
      <c r="L113" s="12"/>
      <c r="M113" s="12"/>
      <c r="N113" s="17"/>
    </row>
    <row r="114" spans="2:14">
      <c r="B114" s="16"/>
      <c r="C114" s="12"/>
      <c r="D114" s="12"/>
      <c r="E114" s="54" t="s">
        <v>2094</v>
      </c>
      <c r="F114" s="12"/>
      <c r="G114" s="12"/>
      <c r="H114" s="54"/>
      <c r="I114" s="54"/>
      <c r="J114" s="54"/>
      <c r="K114" s="12"/>
      <c r="L114" s="12"/>
      <c r="M114" s="12"/>
      <c r="N114" s="17"/>
    </row>
    <row r="115" spans="2:14">
      <c r="B115" s="16"/>
      <c r="C115" s="12"/>
      <c r="D115" s="12"/>
      <c r="E115" s="55" t="s">
        <v>2101</v>
      </c>
      <c r="F115" s="12"/>
      <c r="G115" s="12"/>
      <c r="H115" s="55"/>
      <c r="I115" s="55"/>
      <c r="J115" s="55"/>
      <c r="K115" s="12"/>
      <c r="L115" s="12"/>
      <c r="M115" s="12"/>
      <c r="N115" s="17"/>
    </row>
    <row r="116" spans="2:14">
      <c r="B116" s="56"/>
      <c r="C116" s="31"/>
      <c r="D116" s="31"/>
      <c r="E116" s="12" t="s">
        <v>2096</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2102</v>
      </c>
      <c r="C118" s="55"/>
      <c r="D118" s="55"/>
      <c r="E118" s="12"/>
      <c r="F118" s="12"/>
      <c r="G118" s="12"/>
      <c r="H118" s="12"/>
      <c r="I118" s="12"/>
      <c r="J118" s="821"/>
      <c r="K118" s="821"/>
      <c r="L118" s="821"/>
      <c r="M118" s="821"/>
      <c r="N118" s="822"/>
    </row>
    <row r="119" spans="2:14" ht="15.75" thickBot="1">
      <c r="B119" s="217" t="s">
        <v>2103</v>
      </c>
      <c r="C119" s="344"/>
      <c r="D119" s="344"/>
      <c r="E119" s="57"/>
      <c r="F119" s="57"/>
      <c r="G119" s="57"/>
      <c r="H119" s="57"/>
      <c r="I119" s="57"/>
      <c r="J119" s="823"/>
      <c r="K119" s="823"/>
      <c r="L119" s="823"/>
      <c r="M119" s="823"/>
      <c r="N119" s="824"/>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6A698204-2F8A-47FF-B21B-77A62A8556B1}">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D954E305-FF33-4389-83B4-053660BD01A1}">
  <ds:schemaRefs>
    <ds:schemaRef ds:uri="http://schemas.microsoft.com/sharepoint/v3/contenttype/forms"/>
  </ds:schemaRefs>
</ds:datastoreItem>
</file>

<file path=customXml/itemProps3.xml><?xml version="1.0" encoding="utf-8"?>
<ds:datastoreItem xmlns:ds="http://schemas.openxmlformats.org/officeDocument/2006/customXml" ds:itemID="{C033A2E2-9749-474E-B88B-425EC4D1912C}">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Diana Migdonia Charry Osorio</dc:creator>
  <cp:keywords/>
  <dc:description/>
  <cp:lastModifiedBy>Laura Marcela Villarreal Nasayo</cp:lastModifiedBy>
  <cp:revision/>
  <dcterms:created xsi:type="dcterms:W3CDTF">2015-10-19T20:35:29Z</dcterms:created>
  <dcterms:modified xsi:type="dcterms:W3CDTF">2021-08-10T20:21:31Z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